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580" windowHeight="5280" tabRatio="867" activeTab="0"/>
  </bookViews>
  <sheets>
    <sheet name="FLUJO" sheetId="1" r:id="rId1"/>
  </sheets>
  <definedNames>
    <definedName name="_xlnm.Print_Area" localSheetId="0">'FLUJO'!$A$1:$N$60</definedName>
  </definedNames>
  <calcPr fullCalcOnLoad="1"/>
</workbook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<sst xmlns="http://schemas.openxmlformats.org/spreadsheetml/2006/main" count="33" uniqueCount="33">
  <si>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</si>
  <si>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</si>
  <si>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</si>
  <si>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</si>
  <si>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</si>
  <si>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</si>
  <si>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</si>
  <si>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</si>
  <si>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</si>
  <si>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</si>
  <si>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</si>
  <si>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</si>
  <si>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</si>
  <si>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</si>
  <si>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</si>
  <si>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</si>
  <si>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</si>
  <si>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3% Secretaría de Finanzas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</si>
  <si>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</si>
  <si>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</si>
  <si>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</si>
  <si>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</si>
  <si>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</si>
  <si>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</si>
  <si>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</si>
  <si>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</si>
  <si>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</si>
  <si>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</si>
  <si>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</si>
  <si>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</si>
  <si>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</si>
  <si>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Honorarios Auditoría 2014</t>
  </si>
  <si>
    <t>ESTADO DE INGRESOS Y EGRESOS EJERCICIO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</si>
</sst>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-* #,##0_-;\-* #,##0_-;_-* &quot;-&quot;??_-;_-@_-"/>
    <numFmt numFmtId="175" formatCode="_-* #,##0.00000_-;\-* #,##0.00000_-;_-* &quot;-&quot;??_-;_-@_-"/>
    <numFmt numFmtId="176" formatCode="#,##0.0000000000;\-#,##0.0000000000"/>
    <numFmt numFmtId="177" formatCode="#,##0_ ;\-#,##0\ "/>
    <numFmt numFmtId="178" formatCode="mmm\-yyyy"/>
    <numFmt numFmtId="179" formatCode="_(* #,##0.0_);_(* \(#,##0.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173" fontId="0" fillId="0" borderId="0" xfId="49" applyNumberFormat="1" applyFont="1" applyAlignment="1">
      <alignment/>
    </xf>
    <xf numFmtId="173" fontId="1" fillId="0" borderId="0" xfId="49" applyNumberFormat="1" applyFont="1" applyAlignment="1">
      <alignment horizontal="center"/>
    </xf>
    <xf numFmtId="173" fontId="1" fillId="0" borderId="10" xfId="49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0" xfId="49" applyNumberFormat="1" applyFont="1" applyAlignment="1">
      <alignment/>
    </xf>
    <xf numFmtId="173" fontId="1" fillId="0" borderId="0" xfId="49" applyNumberFormat="1" applyFont="1" applyBorder="1" applyAlignment="1">
      <alignment/>
    </xf>
    <xf numFmtId="173" fontId="1" fillId="0" borderId="11" xfId="49" applyNumberFormat="1" applyFont="1" applyBorder="1" applyAlignment="1">
      <alignment/>
    </xf>
    <xf numFmtId="174" fontId="0" fillId="0" borderId="0" xfId="49" applyNumberFormat="1" applyFont="1" applyAlignment="1">
      <alignment/>
    </xf>
    <xf numFmtId="173" fontId="0" fillId="0" borderId="0" xfId="49" applyNumberFormat="1" applyFont="1" applyAlignment="1">
      <alignment/>
    </xf>
    <xf numFmtId="174" fontId="5" fillId="0" borderId="11" xfId="49" applyNumberFormat="1" applyFont="1" applyBorder="1" applyAlignment="1">
      <alignment/>
    </xf>
    <xf numFmtId="173" fontId="4" fillId="0" borderId="0" xfId="49" applyNumberFormat="1" applyFont="1" applyAlignment="1">
      <alignment horizontal="center"/>
    </xf>
    <xf numFmtId="172" fontId="0" fillId="0" borderId="0" xfId="49" applyNumberFormat="1" applyFont="1" applyAlignment="1">
      <alignment/>
    </xf>
    <xf numFmtId="173" fontId="7" fillId="0" borderId="0" xfId="49" applyNumberFormat="1" applyFont="1" applyAlignment="1">
      <alignment horizontal="center"/>
    </xf>
    <xf numFmtId="43" fontId="0" fillId="0" borderId="0" xfId="49" applyNumberFormat="1" applyFont="1" applyAlignment="1">
      <alignment/>
    </xf>
    <xf numFmtId="173" fontId="6" fillId="0" borderId="0" xfId="49" applyNumberFormat="1" applyFont="1" applyAlignment="1">
      <alignment/>
    </xf>
    <xf numFmtId="173" fontId="8" fillId="0" borderId="0" xfId="49" applyNumberFormat="1" applyFont="1" applyAlignment="1">
      <alignment/>
    </xf>
    <xf numFmtId="173" fontId="8" fillId="0" borderId="0" xfId="49" applyNumberFormat="1" applyFont="1" applyAlignment="1">
      <alignment horizontal="center"/>
    </xf>
    <xf numFmtId="173" fontId="8" fillId="0" borderId="0" xfId="49" applyNumberFormat="1" applyFont="1" applyAlignment="1">
      <alignment horizontal="center"/>
    </xf>
    <xf numFmtId="173" fontId="7" fillId="0" borderId="0" xfId="49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2.8515625" style="1" customWidth="1"/>
    <col min="2" max="6" width="16.00390625" style="1" customWidth="1"/>
    <col min="7" max="7" width="13.28125" style="1" customWidth="1"/>
    <col min="8" max="8" width="12.140625" style="1" bestFit="1" customWidth="1"/>
    <col min="9" max="9" width="12.140625" style="1" customWidth="1"/>
    <col min="10" max="10" width="12.8515625" style="1" customWidth="1"/>
    <col min="11" max="11" width="12.140625" style="1" bestFit="1" customWidth="1"/>
    <col min="12" max="12" width="12.00390625" style="1" bestFit="1" customWidth="1"/>
    <col min="13" max="14" width="12.140625" style="1" bestFit="1" customWidth="1"/>
    <col min="15" max="16384" width="11.421875" style="1" customWidth="1"/>
  </cols>
  <sheetData>
    <row r="2" spans="1:14" ht="21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21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"/>
    </row>
    <row r="4" spans="1:14" ht="21.75">
      <c r="A4" s="1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1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21" customHeight="1"/>
    <row r="8" spans="2:14" ht="12.75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10" spans="1:14" ht="12.75">
      <c r="A10" s="1" t="s">
        <v>13</v>
      </c>
      <c r="B10" s="3">
        <v>7697198.579999998</v>
      </c>
      <c r="C10" s="4">
        <f aca="true" t="shared" si="0" ref="C10:I10">B43</f>
        <v>6037604.8599999985</v>
      </c>
      <c r="D10" s="3">
        <f t="shared" si="0"/>
        <v>7229639.489999998</v>
      </c>
      <c r="E10" s="3">
        <f t="shared" si="0"/>
        <v>10957154.539999997</v>
      </c>
      <c r="F10" s="3">
        <f t="shared" si="0"/>
        <v>9776879.209999997</v>
      </c>
      <c r="G10" s="3">
        <f t="shared" si="0"/>
        <v>10189412.409999996</v>
      </c>
      <c r="H10" s="3">
        <f t="shared" si="0"/>
        <v>9552693.639999997</v>
      </c>
      <c r="I10" s="3">
        <f t="shared" si="0"/>
        <v>11263353.839999998</v>
      </c>
      <c r="J10" s="3">
        <f>I43</f>
        <v>10196656.499999998</v>
      </c>
      <c r="K10" s="3">
        <f>J43</f>
        <v>9730993.659999998</v>
      </c>
      <c r="L10" s="3">
        <f>K43</f>
        <v>10707528.62</v>
      </c>
      <c r="M10" s="3">
        <f>L43</f>
        <v>9928987.23</v>
      </c>
      <c r="N10" s="3">
        <f>B10</f>
        <v>7697198.579999998</v>
      </c>
    </row>
    <row r="12" spans="1:14" ht="12.75">
      <c r="A12" s="1" t="s">
        <v>29</v>
      </c>
      <c r="B12" s="1">
        <v>0</v>
      </c>
      <c r="C12" s="1">
        <f>2393743</f>
        <v>2393743</v>
      </c>
      <c r="D12" s="1">
        <v>4026845</v>
      </c>
      <c r="E12" s="1">
        <v>0</v>
      </c>
      <c r="F12" s="1">
        <f>302563+2165378</f>
        <v>2467941</v>
      </c>
      <c r="G12" s="1">
        <v>0</v>
      </c>
      <c r="H12" s="1">
        <v>3024986</v>
      </c>
      <c r="I12" s="1">
        <v>0</v>
      </c>
      <c r="J12" s="1">
        <v>0</v>
      </c>
      <c r="K12" s="1">
        <f>2366411</f>
        <v>2366411</v>
      </c>
      <c r="L12" s="1">
        <v>0</v>
      </c>
      <c r="M12" s="1">
        <v>0</v>
      </c>
      <c r="N12" s="1">
        <f>SUM(B12:M12)</f>
        <v>14279926</v>
      </c>
    </row>
    <row r="14" spans="1:14" ht="12.75">
      <c r="A14" s="1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>SUM(B14:M14)</f>
        <v>0</v>
      </c>
    </row>
    <row r="16" spans="1:14" ht="12.75">
      <c r="A16" s="1" t="s">
        <v>23</v>
      </c>
      <c r="B16" s="1">
        <v>18241.16</v>
      </c>
      <c r="C16" s="1">
        <f>18374.66+329.4</f>
        <v>18704.06</v>
      </c>
      <c r="D16" s="1">
        <v>21368.69</v>
      </c>
      <c r="E16" s="1">
        <v>30735.85</v>
      </c>
      <c r="F16" s="1">
        <f>22844.09+113.03+339.11+113.05</f>
        <v>23409.28</v>
      </c>
      <c r="G16" s="1">
        <f>27511.64</f>
        <v>27511.64</v>
      </c>
      <c r="H16" s="1">
        <f>416.62+24161.03</f>
        <v>24577.649999999998</v>
      </c>
      <c r="I16" s="1">
        <v>29264.5</v>
      </c>
      <c r="J16" s="1">
        <v>20010.47</v>
      </c>
      <c r="K16" s="1">
        <f>30341.41</f>
        <v>30341.41</v>
      </c>
      <c r="L16" s="1">
        <v>27027.960000000003</v>
      </c>
      <c r="M16" s="1">
        <v>23623.97</v>
      </c>
      <c r="N16" s="1">
        <f>SUM(B16:M16)</f>
        <v>294816.64</v>
      </c>
    </row>
    <row r="18" spans="1:14" ht="12.75">
      <c r="A18" s="2" t="s">
        <v>15</v>
      </c>
      <c r="B18" s="3">
        <f aca="true" t="shared" si="1" ref="B18:N18">SUM(B12:B16)</f>
        <v>18241.16</v>
      </c>
      <c r="C18" s="3">
        <f t="shared" si="1"/>
        <v>2412447.06</v>
      </c>
      <c r="D18" s="3">
        <f t="shared" si="1"/>
        <v>4048213.69</v>
      </c>
      <c r="E18" s="3">
        <f t="shared" si="1"/>
        <v>30735.85</v>
      </c>
      <c r="F18" s="3">
        <f t="shared" si="1"/>
        <v>2491350.28</v>
      </c>
      <c r="G18" s="3">
        <f t="shared" si="1"/>
        <v>27511.64</v>
      </c>
      <c r="H18" s="3">
        <f t="shared" si="1"/>
        <v>3049563.65</v>
      </c>
      <c r="I18" s="3">
        <f t="shared" si="1"/>
        <v>29264.5</v>
      </c>
      <c r="J18" s="3">
        <f t="shared" si="1"/>
        <v>20010.47</v>
      </c>
      <c r="K18" s="3">
        <f t="shared" si="1"/>
        <v>2396752.41</v>
      </c>
      <c r="L18" s="3">
        <f t="shared" si="1"/>
        <v>27027.960000000003</v>
      </c>
      <c r="M18" s="3">
        <f t="shared" si="1"/>
        <v>23623.97</v>
      </c>
      <c r="N18" s="3">
        <f t="shared" si="1"/>
        <v>14574742.64</v>
      </c>
    </row>
    <row r="21" ht="12.75">
      <c r="A21" s="5" t="s">
        <v>16</v>
      </c>
    </row>
    <row r="23" spans="1:14" ht="12.75">
      <c r="A23" s="1" t="s">
        <v>17</v>
      </c>
      <c r="B23" s="1">
        <v>0</v>
      </c>
      <c r="C23" s="1">
        <v>71812.29</v>
      </c>
      <c r="D23" s="1">
        <v>120805.35</v>
      </c>
      <c r="E23" s="1">
        <v>0</v>
      </c>
      <c r="F23" s="1">
        <v>74038.23</v>
      </c>
      <c r="G23" s="1">
        <v>0</v>
      </c>
      <c r="H23" s="1">
        <v>90749.58</v>
      </c>
      <c r="I23" s="1">
        <v>0</v>
      </c>
      <c r="J23" s="1">
        <v>0</v>
      </c>
      <c r="K23" s="1">
        <f>70992.33</f>
        <v>70992.33</v>
      </c>
      <c r="L23" s="9">
        <v>0</v>
      </c>
      <c r="M23" s="1">
        <v>0</v>
      </c>
      <c r="N23" s="1">
        <f>SUM(B23:M23)</f>
        <v>428397.78</v>
      </c>
    </row>
    <row r="24" ht="12.75">
      <c r="L24" s="9"/>
    </row>
    <row r="25" spans="1:14" ht="12.75">
      <c r="A25" s="1" t="s">
        <v>18</v>
      </c>
      <c r="B25" s="1">
        <v>9280</v>
      </c>
      <c r="C25" s="1">
        <v>9280</v>
      </c>
      <c r="D25" s="1">
        <v>9280</v>
      </c>
      <c r="E25" s="1">
        <v>9280</v>
      </c>
      <c r="F25" s="1">
        <v>9280</v>
      </c>
      <c r="G25" s="1">
        <v>9280</v>
      </c>
      <c r="H25" s="1">
        <v>9280</v>
      </c>
      <c r="I25" s="1">
        <v>9280</v>
      </c>
      <c r="J25" s="1">
        <v>9280</v>
      </c>
      <c r="K25" s="1">
        <v>9280</v>
      </c>
      <c r="L25" s="1">
        <v>9280</v>
      </c>
      <c r="M25" s="1">
        <v>9280</v>
      </c>
      <c r="N25" s="1">
        <f>SUM(B25:M25)</f>
        <v>111360</v>
      </c>
    </row>
    <row r="26" ht="12.75">
      <c r="L26" s="9"/>
    </row>
    <row r="27" spans="1:14" ht="12.75">
      <c r="A27" s="1" t="s">
        <v>25</v>
      </c>
      <c r="B27" s="1">
        <f>5827+10996.8</f>
        <v>16823.8</v>
      </c>
      <c r="C27" s="1">
        <f>13590.56+11275.2</f>
        <v>24865.760000000002</v>
      </c>
      <c r="D27" s="1">
        <f>71202.67+10300.8-11600</f>
        <v>69903.47</v>
      </c>
      <c r="E27" s="1">
        <f>7859+7099.2</f>
        <v>14958.2</v>
      </c>
      <c r="F27" s="1">
        <f>12265.63+8769.6</f>
        <v>21035.23</v>
      </c>
      <c r="G27" s="1">
        <f>58667.87-29000-17400</f>
        <v>12267.870000000003</v>
      </c>
      <c r="H27" s="1">
        <f>65106.01+6264+11136</f>
        <v>82506.01000000001</v>
      </c>
      <c r="I27" s="1">
        <f>33980.21</f>
        <v>33980.21</v>
      </c>
      <c r="J27" s="1">
        <f>63566+11832+9187.2</f>
        <v>84585.2</v>
      </c>
      <c r="K27" s="1">
        <f>56944.31+16286.4</f>
        <v>73230.70999999999</v>
      </c>
      <c r="L27" s="9">
        <f>11560.27+7099.2</f>
        <v>18659.47</v>
      </c>
      <c r="M27" s="1">
        <f>132595.55+14059.2-29000</f>
        <v>117654.75</v>
      </c>
      <c r="N27" s="1">
        <f>SUM(B27:M27)</f>
        <v>570470.6799999999</v>
      </c>
    </row>
    <row r="28" ht="12.75">
      <c r="L28" s="9"/>
    </row>
    <row r="29" spans="1:14" ht="12.75">
      <c r="A29" s="1" t="s">
        <v>26</v>
      </c>
      <c r="B29" s="1">
        <v>26885</v>
      </c>
      <c r="C29" s="1">
        <f>10135+1774</f>
        <v>11909</v>
      </c>
      <c r="D29" s="1">
        <v>11503</v>
      </c>
      <c r="E29" s="1">
        <v>20097</v>
      </c>
      <c r="F29" s="1">
        <v>9434</v>
      </c>
      <c r="G29" s="1">
        <v>8516</v>
      </c>
      <c r="H29" s="1">
        <f>8396</f>
        <v>8396</v>
      </c>
      <c r="I29" s="1">
        <v>17079</v>
      </c>
      <c r="J29" s="1">
        <v>8271</v>
      </c>
      <c r="K29" s="1">
        <v>18474</v>
      </c>
      <c r="L29" s="9">
        <v>18121</v>
      </c>
      <c r="M29" s="1">
        <v>8192</v>
      </c>
      <c r="N29" s="1">
        <f>SUM(B29:M29)</f>
        <v>166877</v>
      </c>
    </row>
    <row r="30" spans="4:12" ht="12.75">
      <c r="D30" s="12"/>
      <c r="L30" s="9"/>
    </row>
    <row r="31" spans="1:14" ht="12.75">
      <c r="A31" s="1" t="s">
        <v>19</v>
      </c>
      <c r="B31" s="1">
        <v>1230189.5999999999</v>
      </c>
      <c r="C31" s="1">
        <v>690585.87</v>
      </c>
      <c r="D31" s="1">
        <f>921475.56-580000-9900.02-3213.2-4466-4466-6786-290-32549.6-21935.6-172654.4-17265.44-37499.99-58000</f>
        <v>-27550.68999999995</v>
      </c>
      <c r="E31" s="1">
        <f>451041.82-1135.64-1113.6-812-552.16-16414-16414</f>
        <v>414600.42000000004</v>
      </c>
      <c r="F31" s="1">
        <v>1709991.06</v>
      </c>
      <c r="G31" s="1">
        <v>521196.13</v>
      </c>
      <c r="H31" s="1">
        <f>975818.45-98600+2610</f>
        <v>879828.45</v>
      </c>
      <c r="I31" s="9">
        <f>634869.26-8150</f>
        <v>626719.26</v>
      </c>
      <c r="J31" s="1">
        <f>176192.29+8318.02-290000+2000</f>
        <v>-103489.69</v>
      </c>
      <c r="K31" s="1">
        <f>843351.47-2610</f>
        <v>840741.47</v>
      </c>
      <c r="L31" s="9">
        <f>375053.9-500-500</f>
        <v>374053.9</v>
      </c>
      <c r="M31" s="1">
        <f>520598.39+3596-3074-1798-1798</f>
        <v>517524.39</v>
      </c>
      <c r="N31" s="1">
        <f>SUM(B31:M31)</f>
        <v>7674390.169999999</v>
      </c>
    </row>
    <row r="32" spans="6:12" ht="12.75">
      <c r="F32" s="12"/>
      <c r="L32" s="9"/>
    </row>
    <row r="33" spans="1:14" ht="12.75">
      <c r="A33" s="1" t="s">
        <v>27</v>
      </c>
      <c r="B33" s="1">
        <v>46752.38</v>
      </c>
      <c r="C33" s="1">
        <v>402795.51</v>
      </c>
      <c r="D33" s="1">
        <f>69767.51</f>
        <v>69767.51</v>
      </c>
      <c r="E33" s="1">
        <v>98123.39</v>
      </c>
      <c r="F33" s="1">
        <f>136722.16+4760</f>
        <v>141482.16</v>
      </c>
      <c r="G33" s="1">
        <v>38730.41</v>
      </c>
      <c r="H33" s="1">
        <f>175811.91-2610</f>
        <v>173201.91</v>
      </c>
      <c r="I33" s="1">
        <v>408903.37</v>
      </c>
      <c r="J33" s="1">
        <f>397270.8-2000</f>
        <v>395270.8</v>
      </c>
      <c r="K33" s="1">
        <v>310058.94</v>
      </c>
      <c r="L33" s="9">
        <v>370494.98</v>
      </c>
      <c r="M33" s="1">
        <v>466248.58</v>
      </c>
      <c r="N33" s="1">
        <f>SUM(B33:M33)</f>
        <v>2921829.9400000004</v>
      </c>
    </row>
    <row r="34" ht="12.75">
      <c r="L34" s="9"/>
    </row>
    <row r="35" spans="1:14" ht="12.75">
      <c r="A35" s="1" t="s">
        <v>30</v>
      </c>
      <c r="B35" s="1">
        <v>347904.1</v>
      </c>
      <c r="C35" s="1">
        <v>9164</v>
      </c>
      <c r="D35" s="1">
        <v>55390</v>
      </c>
      <c r="E35" s="1">
        <v>653952.17</v>
      </c>
      <c r="F35" s="1">
        <f>113556.4</f>
        <v>113556.4</v>
      </c>
      <c r="G35" s="1">
        <v>27840</v>
      </c>
      <c r="H35" s="1">
        <v>94941.5</v>
      </c>
      <c r="I35" s="1">
        <v>0</v>
      </c>
      <c r="J35" s="1">
        <f>97440-5684</f>
        <v>91756</v>
      </c>
      <c r="K35" s="1">
        <v>97440</v>
      </c>
      <c r="L35" s="9">
        <f>7760+7200</f>
        <v>14960</v>
      </c>
      <c r="M35" s="1">
        <v>136364</v>
      </c>
      <c r="N35" s="1">
        <f>SUM(B35:M35)</f>
        <v>1643268.17</v>
      </c>
    </row>
    <row r="36" ht="12.75">
      <c r="L36" s="9"/>
    </row>
    <row r="37" spans="1:14" ht="12.75">
      <c r="A37" s="9" t="s">
        <v>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29000</v>
      </c>
      <c r="H37" s="1">
        <v>0</v>
      </c>
      <c r="I37" s="1">
        <v>0</v>
      </c>
      <c r="J37" s="1">
        <v>0</v>
      </c>
      <c r="K37" s="1">
        <v>0</v>
      </c>
      <c r="L37" s="9">
        <v>0</v>
      </c>
      <c r="M37" s="1">
        <v>0</v>
      </c>
      <c r="N37" s="1">
        <f>SUM(B37:M37)</f>
        <v>29000</v>
      </c>
    </row>
    <row r="38" ht="12.75">
      <c r="L38" s="9"/>
    </row>
    <row r="39" spans="1:14" ht="12.75">
      <c r="A39" s="1" t="s">
        <v>20</v>
      </c>
      <c r="B39" s="1">
        <v>0</v>
      </c>
      <c r="C39" s="1">
        <v>0</v>
      </c>
      <c r="D39" s="1">
        <v>11600</v>
      </c>
      <c r="E39" s="1">
        <v>0</v>
      </c>
      <c r="F39" s="1">
        <v>0</v>
      </c>
      <c r="G39" s="1">
        <v>17400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29000</v>
      </c>
      <c r="N39" s="1">
        <f>SUM(B39:M39)</f>
        <v>58000</v>
      </c>
    </row>
    <row r="41" spans="1:22" ht="12.75">
      <c r="A41" s="2" t="s">
        <v>21</v>
      </c>
      <c r="B41" s="3">
        <f aca="true" t="shared" si="2" ref="B41:N41">SUM(B23:B39)</f>
        <v>1677834.88</v>
      </c>
      <c r="C41" s="3">
        <f t="shared" si="2"/>
        <v>1220412.43</v>
      </c>
      <c r="D41" s="3">
        <f t="shared" si="2"/>
        <v>320698.6400000001</v>
      </c>
      <c r="E41" s="3">
        <f t="shared" si="2"/>
        <v>1211011.1800000002</v>
      </c>
      <c r="F41" s="3">
        <f t="shared" si="2"/>
        <v>2078817.0799999998</v>
      </c>
      <c r="G41" s="3">
        <f t="shared" si="2"/>
        <v>664230.41</v>
      </c>
      <c r="H41" s="3">
        <f t="shared" si="2"/>
        <v>1338903.45</v>
      </c>
      <c r="I41" s="3">
        <f t="shared" si="2"/>
        <v>1095961.8399999999</v>
      </c>
      <c r="J41" s="3">
        <f t="shared" si="2"/>
        <v>485673.31</v>
      </c>
      <c r="K41" s="3">
        <f t="shared" si="2"/>
        <v>1420217.45</v>
      </c>
      <c r="L41" s="3">
        <f t="shared" si="2"/>
        <v>805569.35</v>
      </c>
      <c r="M41" s="3">
        <f t="shared" si="2"/>
        <v>1284263.72</v>
      </c>
      <c r="N41" s="3">
        <f t="shared" si="2"/>
        <v>13603593.74</v>
      </c>
      <c r="O41" s="6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2" ht="15.75" thickBot="1">
      <c r="A43" s="5" t="s">
        <v>22</v>
      </c>
      <c r="B43" s="7">
        <f aca="true" t="shared" si="3" ref="B43:N43">B10+B18-B41</f>
        <v>6037604.8599999985</v>
      </c>
      <c r="C43" s="7">
        <f t="shared" si="3"/>
        <v>7229639.489999998</v>
      </c>
      <c r="D43" s="7">
        <f t="shared" si="3"/>
        <v>10957154.539999997</v>
      </c>
      <c r="E43" s="7">
        <f t="shared" si="3"/>
        <v>9776879.209999997</v>
      </c>
      <c r="F43" s="7">
        <f t="shared" si="3"/>
        <v>10189412.409999996</v>
      </c>
      <c r="G43" s="7">
        <f t="shared" si="3"/>
        <v>9552693.639999997</v>
      </c>
      <c r="H43" s="7">
        <f t="shared" si="3"/>
        <v>11263353.839999998</v>
      </c>
      <c r="I43" s="7">
        <f t="shared" si="3"/>
        <v>10196656.499999998</v>
      </c>
      <c r="J43" s="7">
        <f t="shared" si="3"/>
        <v>9730993.659999998</v>
      </c>
      <c r="K43" s="7">
        <f t="shared" si="3"/>
        <v>10707528.62</v>
      </c>
      <c r="L43" s="7">
        <f t="shared" si="3"/>
        <v>9928987.23</v>
      </c>
      <c r="M43" s="7">
        <f t="shared" si="3"/>
        <v>8668347.48</v>
      </c>
      <c r="N43" s="10">
        <f t="shared" si="3"/>
        <v>8668347.479999999</v>
      </c>
      <c r="O43" s="6"/>
      <c r="P43" s="5"/>
      <c r="Q43" s="5"/>
      <c r="R43" s="5"/>
      <c r="S43" s="5"/>
      <c r="T43" s="5"/>
      <c r="U43" s="5"/>
      <c r="V43" s="5"/>
    </row>
    <row r="44" ht="13.5" thickTop="1">
      <c r="N44" s="14"/>
    </row>
    <row r="45" ht="12.75">
      <c r="N45" s="14"/>
    </row>
    <row r="46" ht="12.75">
      <c r="N46" s="14"/>
    </row>
    <row r="47" ht="12.75">
      <c r="N47" s="14"/>
    </row>
    <row r="48" ht="12.75">
      <c r="N48" s="14"/>
    </row>
    <row r="49" ht="12.75">
      <c r="N49" s="14"/>
    </row>
    <row r="50" ht="12.75">
      <c r="N50" s="14"/>
    </row>
    <row r="51" ht="12.75">
      <c r="N51" s="14"/>
    </row>
    <row r="52" ht="12.75">
      <c r="N52" s="14"/>
    </row>
    <row r="53" ht="12.75">
      <c r="N53" s="14"/>
    </row>
    <row r="54" spans="1:14" ht="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N54" s="8"/>
    </row>
    <row r="55" spans="1:14" ht="20.25">
      <c r="A55" s="15"/>
      <c r="C55" s="16"/>
      <c r="D55" s="17"/>
      <c r="E55" s="16"/>
      <c r="F55" s="16"/>
      <c r="G55" s="16"/>
      <c r="H55" s="18"/>
      <c r="I55" s="18"/>
      <c r="J55" s="18"/>
      <c r="K55" s="18"/>
      <c r="L55" s="15"/>
      <c r="N55" s="12"/>
    </row>
    <row r="56" spans="1:14" ht="20.25">
      <c r="A56" s="15"/>
      <c r="C56" s="16"/>
      <c r="D56" s="17"/>
      <c r="E56" s="16"/>
      <c r="F56" s="16"/>
      <c r="G56" s="16"/>
      <c r="H56" s="18"/>
      <c r="I56" s="18"/>
      <c r="J56" s="18"/>
      <c r="K56" s="18"/>
      <c r="L56" s="15"/>
      <c r="N56" s="12"/>
    </row>
    <row r="57" spans="1:14" ht="20.25">
      <c r="A57" s="15"/>
      <c r="C57" s="16"/>
      <c r="D57" s="17"/>
      <c r="E57" s="16"/>
      <c r="F57" s="16"/>
      <c r="G57" s="16"/>
      <c r="H57" s="18"/>
      <c r="I57" s="18"/>
      <c r="J57" s="18"/>
      <c r="K57" s="18"/>
      <c r="L57" s="15"/>
      <c r="N57" s="12"/>
    </row>
    <row r="58" spans="1:12" ht="20.25">
      <c r="A58" s="15"/>
      <c r="C58" s="16"/>
      <c r="D58" s="16"/>
      <c r="E58" s="16"/>
      <c r="F58" s="16"/>
      <c r="G58" s="16"/>
      <c r="H58" s="16"/>
      <c r="I58" s="16"/>
      <c r="J58" s="16"/>
      <c r="K58" s="16"/>
      <c r="L58" s="15"/>
    </row>
    <row r="59" ht="18">
      <c r="A59" s="15"/>
    </row>
    <row r="60" ht="18">
      <c r="A60" s="15"/>
    </row>
  </sheetData>
  <sheetProtection/>
  <mergeCells count="6">
    <mergeCell ref="H56:K56"/>
    <mergeCell ref="H57:K57"/>
    <mergeCell ref="A2:N2"/>
    <mergeCell ref="A3:N3"/>
    <mergeCell ref="A4:N4"/>
    <mergeCell ref="H55:K55"/>
  </mergeCells>
  <printOptions/>
  <pageMargins left="0.4724409448818898" right="0.42" top="1.8110236220472442" bottom="0.984251968503937" header="0" footer="0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CHARLIE PEREZ</cp:lastModifiedBy>
  <cp:lastPrinted>2015-11-16T00:41:44Z</cp:lastPrinted>
  <dcterms:created xsi:type="dcterms:W3CDTF">2004-02-17T21:59:15Z</dcterms:created>
  <dcterms:modified xsi:type="dcterms:W3CDTF">2018-02-20T00:32:00Z</dcterms:modified>
  <cp:category/>
  <cp:version/>
  <cp:contentType/>
  <cp:contentStatus/>
</cp:coreProperties>
</file>