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riel.salazar\Desktop\"/>
    </mc:Choice>
  </mc:AlternateContent>
  <bookViews>
    <workbookView xWindow="0" yWindow="0" windowWidth="25170" windowHeight="11910" tabRatio="867"/>
  </bookViews>
  <sheets>
    <sheet name="FLUJO" sheetId="2" r:id="rId1"/>
  </sheets>
  <definedNames>
    <definedName name="_xlnm.Print_Area" localSheetId="0">FLUJO!$A$1:$N$60</definedName>
  </definedNames>
  <calcPr calcId="181029"/>
</workbook>
</file>

<file path=xl/calcChain.xml><?xml version="1.0" encoding="utf-8"?>
<calcChain xmlns="http://schemas.openxmlformats.org/spreadsheetml/2006/main">
  <c r="M31" i="2" l="1"/>
  <c r="M27" i="2"/>
  <c r="L27" i="2" l="1"/>
  <c r="L31" i="2"/>
  <c r="K27" i="2" l="1"/>
  <c r="K35" i="2" l="1"/>
  <c r="J33" i="2" l="1"/>
  <c r="J31" i="2"/>
  <c r="J27" i="2" l="1"/>
  <c r="J12" i="2"/>
  <c r="I27" i="2" l="1"/>
  <c r="I33" i="2"/>
  <c r="H27" i="2" l="1"/>
  <c r="G33" i="2" l="1"/>
  <c r="G27" i="2"/>
  <c r="G39" i="2"/>
  <c r="G12" i="2"/>
  <c r="F31" i="2" l="1"/>
  <c r="F27" i="2"/>
  <c r="F35" i="2"/>
  <c r="F33" i="2"/>
  <c r="E27" i="2" l="1"/>
  <c r="E29" i="2"/>
  <c r="E31" i="2"/>
  <c r="E12" i="2"/>
  <c r="D27" i="2" l="1"/>
  <c r="D12" i="2" l="1"/>
  <c r="C27" i="2" l="1"/>
  <c r="B27" i="2" l="1"/>
  <c r="H41" i="2" l="1"/>
  <c r="G41" i="2"/>
  <c r="F18" i="2"/>
  <c r="N35" i="2"/>
  <c r="C18" i="2"/>
  <c r="N31" i="2"/>
  <c r="B41" i="2"/>
  <c r="M41" i="2"/>
  <c r="N16" i="2"/>
  <c r="N23" i="2"/>
  <c r="N29" i="2"/>
  <c r="E41" i="2"/>
  <c r="D41" i="2"/>
  <c r="D18" i="2"/>
  <c r="N14" i="2"/>
  <c r="N39" i="2"/>
  <c r="N37" i="2"/>
  <c r="N25" i="2"/>
  <c r="L41" i="2"/>
  <c r="J18" i="2"/>
  <c r="K18" i="2"/>
  <c r="N10" i="2"/>
  <c r="G18" i="2"/>
  <c r="I18" i="2"/>
  <c r="M18" i="2"/>
  <c r="K41" i="2"/>
  <c r="B18" i="2"/>
  <c r="L18" i="2"/>
  <c r="H18" i="2"/>
  <c r="C41" i="2"/>
  <c r="J41" i="2"/>
  <c r="E18" i="2" l="1"/>
  <c r="F41" i="2"/>
  <c r="I41" i="2"/>
  <c r="N33" i="2"/>
  <c r="B43" i="2"/>
  <c r="C10" i="2" s="1"/>
  <c r="C43" i="2" s="1"/>
  <c r="D10" i="2" s="1"/>
  <c r="D43" i="2" s="1"/>
  <c r="E10" i="2" s="1"/>
  <c r="N12" i="2"/>
  <c r="N27" i="2"/>
  <c r="E43" i="2" l="1"/>
  <c r="F10" i="2" s="1"/>
  <c r="F43" i="2" s="1"/>
  <c r="G10" i="2" s="1"/>
  <c r="G43" i="2" s="1"/>
  <c r="H10" i="2" s="1"/>
  <c r="H43" i="2" s="1"/>
  <c r="I10" i="2" s="1"/>
  <c r="I43" i="2" s="1"/>
  <c r="J10" i="2" s="1"/>
  <c r="J43" i="2" s="1"/>
  <c r="K10" i="2" s="1"/>
  <c r="K43" i="2" s="1"/>
  <c r="L10" i="2" s="1"/>
  <c r="L43" i="2" s="1"/>
  <c r="M10" i="2" s="1"/>
  <c r="M43" i="2" s="1"/>
  <c r="N41" i="2"/>
  <c r="N18" i="2"/>
  <c r="N43" i="2" l="1"/>
</calcChain>
</file>

<file path=xl/sharedStrings.xml><?xml version="1.0" encoding="utf-8"?>
<sst xmlns="http://schemas.openxmlformats.org/spreadsheetml/2006/main" count="39" uniqueCount="39">
  <si>
    <t>______________________________</t>
  </si>
  <si>
    <t>C.P.C. David Padilla Orozco</t>
  </si>
  <si>
    <t>Contador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</si>
  <si>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</si>
  <si>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</si>
  <si>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</si>
  <si>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</si>
  <si>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</si>
  <si>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</si>
  <si>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</si>
  <si>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</si>
  <si>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</si>
  <si>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</si>
  <si>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</si>
  <si>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</si>
  <si>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</si>
  <si>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Efectivo al Inicio</t>
  </si>
  <si>
    <t>Aportaciones Adicionales</t>
  </si>
  <si>
    <t>Total de Ingresos</t>
  </si>
  <si>
    <t>Egresos</t>
  </si>
  <si>
    <t>3% Secretaría de Finanzas</t>
  </si>
  <si>
    <t>Honorarios al Fiduciario</t>
  </si>
  <si>
    <t>Promoción</t>
  </si>
  <si>
    <t>Honorarios Contables</t>
  </si>
  <si>
    <t>Total de Egresos</t>
  </si>
  <si>
    <t>Efectivo al final del mes</t>
  </si>
  <si>
    <t>Intereses generados por inversión</t>
  </si>
  <si>
    <t>FIDEICOMISO DE TURISMO DE LOS MUNICIPIOS DEL INTERIOR DEL ESTADO DE JALISCO</t>
  </si>
  <si>
    <t>Coodinador Administrativo Fiduciario</t>
  </si>
  <si>
    <t>Lic. Rosa Elena Martínez Rodríguez</t>
  </si>
  <si>
    <t>Gastos 9% Administración</t>
  </si>
  <si>
    <t>Impuestos</t>
  </si>
  <si>
    <t>Campaña Paraguas</t>
  </si>
  <si>
    <t>BANSI, S.A. INSTITUCION DE BANCA MULTIPLE, DIVISION FIDUCIARIA</t>
  </si>
  <si>
    <t>Aportaciones 3% sobre Hospedaje</t>
  </si>
  <si>
    <t>Aportación Adicional</t>
  </si>
  <si>
    <t>________________________</t>
  </si>
  <si>
    <t>Honorarios Auditoría 2017</t>
  </si>
  <si>
    <t>ESTADO DE INGRESOS Y EGRESOS EJERCICIO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</si>
</sst>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(* #,##0.00_);_(* \(#,##0.00\);_(* &quot;-&quot;??_);_(@_)"/>
    <numFmt numFmtId="166" formatCode="_(* #,##0_);_(* \(#,##0\);_(* &quot;-&quot;??_);_(@_)"/>
    <numFmt numFmtId="167" formatCode="_-* #,##0_-;\-* #,##0_-;_-* &quot;-&quot;??_-;_-@_-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7"/>
      <name val="Arial"/>
      <family val="2"/>
    </font>
    <font>
      <sz val="16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166" fontId="0" fillId="0" borderId="0" xfId="1" applyNumberFormat="1" applyFont="1"/>
    <xf numFmtId="166" fontId="2" fillId="0" borderId="0" xfId="1" applyNumberFormat="1" applyFont="1" applyAlignment="1">
      <alignment horizontal="center"/>
    </xf>
    <xf numFmtId="166" fontId="2" fillId="0" borderId="1" xfId="1" applyNumberFormat="1" applyFont="1" applyBorder="1"/>
    <xf numFmtId="166" fontId="2" fillId="0" borderId="0" xfId="1" applyNumberFormat="1" applyFont="1"/>
    <xf numFmtId="166" fontId="2" fillId="0" borderId="0" xfId="1" applyNumberFormat="1" applyFont="1" applyBorder="1"/>
    <xf numFmtId="166" fontId="2" fillId="0" borderId="2" xfId="1" applyNumberFormat="1" applyFont="1" applyBorder="1"/>
    <xf numFmtId="167" fontId="0" fillId="0" borderId="0" xfId="1" applyNumberFormat="1" applyFont="1"/>
    <xf numFmtId="166" fontId="3" fillId="0" borderId="0" xfId="1" applyNumberFormat="1" applyFont="1"/>
    <xf numFmtId="166" fontId="4" fillId="0" borderId="0" xfId="1" applyNumberFormat="1" applyFont="1" applyAlignment="1">
      <alignment horizontal="center"/>
    </xf>
    <xf numFmtId="165" fontId="0" fillId="0" borderId="0" xfId="1" applyNumberFormat="1" applyFont="1"/>
    <xf numFmtId="166" fontId="8" fillId="0" borderId="0" xfId="1" applyNumberFormat="1" applyFont="1" applyAlignment="1">
      <alignment horizontal="center"/>
    </xf>
    <xf numFmtId="164" fontId="0" fillId="0" borderId="0" xfId="1" applyNumberFormat="1" applyFont="1"/>
    <xf numFmtId="166" fontId="7" fillId="0" borderId="0" xfId="1" applyNumberFormat="1" applyFont="1"/>
    <xf numFmtId="166" fontId="9" fillId="0" borderId="0" xfId="1" applyNumberFormat="1" applyFont="1"/>
    <xf numFmtId="166" fontId="5" fillId="0" borderId="0" xfId="1" applyNumberFormat="1" applyFont="1"/>
    <xf numFmtId="166" fontId="5" fillId="0" borderId="0" xfId="1" applyNumberFormat="1" applyFont="1" applyAlignment="1">
      <alignment horizontal="center"/>
    </xf>
    <xf numFmtId="166" fontId="1" fillId="0" borderId="0" xfId="1" applyNumberFormat="1" applyFont="1"/>
    <xf numFmtId="166" fontId="2" fillId="0" borderId="1" xfId="0" applyNumberFormat="1" applyFont="1" applyBorder="1"/>
    <xf numFmtId="166" fontId="6" fillId="0" borderId="2" xfId="1" applyNumberFormat="1" applyFont="1" applyBorder="1"/>
    <xf numFmtId="166" fontId="5" fillId="0" borderId="0" xfId="1" applyNumberFormat="1" applyFont="1" applyAlignment="1">
      <alignment horizontal="center"/>
    </xf>
    <xf numFmtId="166" fontId="8" fillId="0" borderId="0" xfId="1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60"/>
  <sheetViews>
    <sheetView showGridLines="0" tabSelected="1" zoomScale="90" zoomScaleNormal="90" workbookViewId="0">
      <selection activeCell="A3" sqref="A3:N4"/>
    </sheetView>
  </sheetViews>
  <sheetFormatPr baseColWidth="10" defaultColWidth="11.42578125" defaultRowHeight="12.75" x14ac:dyDescent="0.2"/>
  <cols>
    <col min="1" max="1" width="32.85546875" style="1" customWidth="1"/>
    <col min="2" max="6" width="15.140625" style="1" customWidth="1"/>
    <col min="7" max="9" width="12.140625" style="1" bestFit="1" customWidth="1"/>
    <col min="10" max="10" width="14" style="1" customWidth="1"/>
    <col min="11" max="13" width="12.140625" style="1" bestFit="1" customWidth="1"/>
    <col min="14" max="14" width="14.85546875" style="1" bestFit="1" customWidth="1"/>
    <col min="15" max="16384" width="11.42578125" style="1"/>
  </cols>
  <sheetData>
    <row r="2" spans="1:15" ht="21.75" x14ac:dyDescent="0.3">
      <c r="A2" s="21" t="s">
        <v>33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5" ht="21.75" x14ac:dyDescent="0.3">
      <c r="A3" s="21" t="s">
        <v>27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9"/>
    </row>
    <row r="4" spans="1:15" ht="21.75" x14ac:dyDescent="0.3">
      <c r="A4" s="21" t="s">
        <v>38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5" ht="21.75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7" spans="1:15" ht="21" customHeight="1" x14ac:dyDescent="0.2"/>
    <row r="8" spans="1:15" x14ac:dyDescent="0.2">
      <c r="B8" s="2" t="s">
        <v>3</v>
      </c>
      <c r="C8" s="2" t="s">
        <v>4</v>
      </c>
      <c r="D8" s="2" t="s">
        <v>5</v>
      </c>
      <c r="E8" s="2" t="s">
        <v>6</v>
      </c>
      <c r="F8" s="2" t="s">
        <v>7</v>
      </c>
      <c r="G8" s="2" t="s">
        <v>8</v>
      </c>
      <c r="H8" s="2" t="s">
        <v>9</v>
      </c>
      <c r="I8" s="2" t="s">
        <v>10</v>
      </c>
      <c r="J8" s="2" t="s">
        <v>11</v>
      </c>
      <c r="K8" s="2" t="s">
        <v>12</v>
      </c>
      <c r="L8" s="2" t="s">
        <v>13</v>
      </c>
      <c r="M8" s="2" t="s">
        <v>14</v>
      </c>
      <c r="N8" s="2" t="s">
        <v>15</v>
      </c>
    </row>
    <row r="10" spans="1:15" x14ac:dyDescent="0.2">
      <c r="A10" s="1" t="s">
        <v>16</v>
      </c>
      <c r="B10" s="3">
        <v>11278232.73</v>
      </c>
      <c r="C10" s="18">
        <f t="shared" ref="C10:I10" si="0">B43</f>
        <v>10843117.27</v>
      </c>
      <c r="D10" s="3">
        <f t="shared" si="0"/>
        <v>8196829.2899999991</v>
      </c>
      <c r="E10" s="3">
        <f t="shared" si="0"/>
        <v>12013946.200000001</v>
      </c>
      <c r="F10" s="3">
        <f t="shared" si="0"/>
        <v>15339965.050000001</v>
      </c>
      <c r="G10" s="3">
        <f t="shared" si="0"/>
        <v>14154946.66</v>
      </c>
      <c r="H10" s="3">
        <f t="shared" si="0"/>
        <v>15686797.9</v>
      </c>
      <c r="I10" s="3">
        <f t="shared" si="0"/>
        <v>12573115.800000001</v>
      </c>
      <c r="J10" s="3">
        <f>I43</f>
        <v>25187606.100000001</v>
      </c>
      <c r="K10" s="3">
        <f>J43</f>
        <v>16772446.66</v>
      </c>
      <c r="L10" s="3">
        <f>K43</f>
        <v>12462900.280000001</v>
      </c>
      <c r="M10" s="3">
        <f>L43</f>
        <v>23824856.440000001</v>
      </c>
      <c r="N10" s="3">
        <f>B10</f>
        <v>11278232.73</v>
      </c>
    </row>
    <row r="12" spans="1:15" x14ac:dyDescent="0.2">
      <c r="A12" s="1" t="s">
        <v>34</v>
      </c>
      <c r="B12" s="1">
        <v>0</v>
      </c>
      <c r="C12" s="1">
        <v>0</v>
      </c>
      <c r="D12" s="1">
        <f>4114589+423125</f>
        <v>4537714</v>
      </c>
      <c r="E12" s="1">
        <f>483321+3799123</f>
        <v>4282444</v>
      </c>
      <c r="F12" s="1">
        <v>0</v>
      </c>
      <c r="G12" s="1">
        <f>3806748+290533</f>
        <v>4097281</v>
      </c>
      <c r="H12" s="1">
        <v>5006453</v>
      </c>
      <c r="I12" s="1">
        <v>0</v>
      </c>
      <c r="J12" s="1">
        <f>4520564</f>
        <v>4520564</v>
      </c>
      <c r="K12" s="1">
        <v>0</v>
      </c>
      <c r="L12" s="1">
        <v>4502795</v>
      </c>
      <c r="M12" s="8">
        <v>0</v>
      </c>
      <c r="N12" s="1">
        <f>SUM(B12:M12)</f>
        <v>26947251</v>
      </c>
    </row>
    <row r="14" spans="1:15" x14ac:dyDescent="0.2">
      <c r="A14" s="1" t="s">
        <v>17</v>
      </c>
      <c r="B14" s="1">
        <v>0</v>
      </c>
      <c r="C14" s="1">
        <v>0</v>
      </c>
      <c r="D14" s="1">
        <v>0</v>
      </c>
      <c r="E14" s="1">
        <v>5000000</v>
      </c>
      <c r="F14" s="1">
        <v>0</v>
      </c>
      <c r="G14" s="1">
        <v>0</v>
      </c>
      <c r="H14" s="1">
        <v>0</v>
      </c>
      <c r="I14" s="1">
        <v>14500000</v>
      </c>
      <c r="J14" s="1">
        <v>5000000</v>
      </c>
      <c r="K14" s="1">
        <v>500000</v>
      </c>
      <c r="L14" s="1">
        <v>10000000</v>
      </c>
      <c r="M14" s="1">
        <v>0</v>
      </c>
      <c r="N14" s="1">
        <f>SUM(B14:M14)</f>
        <v>35000000</v>
      </c>
    </row>
    <row r="16" spans="1:15" x14ac:dyDescent="0.2">
      <c r="A16" s="1" t="s">
        <v>26</v>
      </c>
      <c r="B16" s="1">
        <v>71405.350000000006</v>
      </c>
      <c r="C16" s="1">
        <v>56215.24</v>
      </c>
      <c r="D16" s="1">
        <v>35475.53</v>
      </c>
      <c r="E16" s="1">
        <v>84078.76</v>
      </c>
      <c r="F16" s="1">
        <v>105562.69</v>
      </c>
      <c r="G16" s="1">
        <v>91856.59</v>
      </c>
      <c r="H16" s="1">
        <v>96405.7</v>
      </c>
      <c r="I16" s="1">
        <v>122277.68</v>
      </c>
      <c r="J16" s="1">
        <v>201612.36</v>
      </c>
      <c r="K16" s="1">
        <v>96403.39</v>
      </c>
      <c r="L16" s="1">
        <v>107459.07</v>
      </c>
      <c r="M16" s="1">
        <v>87776.23</v>
      </c>
      <c r="N16" s="1">
        <f>SUM(B16:M16)</f>
        <v>1156528.5900000001</v>
      </c>
    </row>
    <row r="18" spans="1:14" x14ac:dyDescent="0.2">
      <c r="A18" s="2" t="s">
        <v>18</v>
      </c>
      <c r="B18" s="3">
        <f t="shared" ref="B18:N18" si="1">SUM(B12:B16)</f>
        <v>71405.350000000006</v>
      </c>
      <c r="C18" s="3">
        <f t="shared" si="1"/>
        <v>56215.24</v>
      </c>
      <c r="D18" s="3">
        <f t="shared" si="1"/>
        <v>4573189.53</v>
      </c>
      <c r="E18" s="3">
        <f t="shared" si="1"/>
        <v>9366522.7599999998</v>
      </c>
      <c r="F18" s="3">
        <f t="shared" si="1"/>
        <v>105562.69</v>
      </c>
      <c r="G18" s="3">
        <f t="shared" si="1"/>
        <v>4189137.59</v>
      </c>
      <c r="H18" s="3">
        <f t="shared" si="1"/>
        <v>5102858.7</v>
      </c>
      <c r="I18" s="3">
        <f t="shared" si="1"/>
        <v>14622277.68</v>
      </c>
      <c r="J18" s="3">
        <f t="shared" si="1"/>
        <v>9722176.3599999994</v>
      </c>
      <c r="K18" s="3">
        <f t="shared" si="1"/>
        <v>596403.39</v>
      </c>
      <c r="L18" s="3">
        <f t="shared" si="1"/>
        <v>14610254.07</v>
      </c>
      <c r="M18" s="3">
        <f t="shared" si="1"/>
        <v>87776.23</v>
      </c>
      <c r="N18" s="3">
        <f t="shared" si="1"/>
        <v>63103779.590000004</v>
      </c>
    </row>
    <row r="21" spans="1:14" x14ac:dyDescent="0.2">
      <c r="A21" s="4" t="s">
        <v>19</v>
      </c>
    </row>
    <row r="23" spans="1:14" x14ac:dyDescent="0.2">
      <c r="A23" s="1" t="s">
        <v>20</v>
      </c>
      <c r="B23" s="1">
        <v>0</v>
      </c>
      <c r="C23" s="1">
        <v>0</v>
      </c>
      <c r="D23" s="1">
        <v>0</v>
      </c>
      <c r="E23" s="1">
        <v>264604.74</v>
      </c>
      <c r="F23" s="1">
        <v>0</v>
      </c>
      <c r="G23" s="1">
        <v>122918.43</v>
      </c>
      <c r="H23" s="1">
        <v>150193.59</v>
      </c>
      <c r="I23" s="1">
        <v>0</v>
      </c>
      <c r="J23" s="1">
        <v>135616.92000000001</v>
      </c>
      <c r="K23" s="1">
        <v>0</v>
      </c>
      <c r="L23" s="8">
        <v>0</v>
      </c>
      <c r="M23" s="1">
        <v>135083.85</v>
      </c>
      <c r="N23" s="1">
        <f>SUM(B23:M23)</f>
        <v>808417.53</v>
      </c>
    </row>
    <row r="24" spans="1:14" x14ac:dyDescent="0.2">
      <c r="L24" s="8"/>
    </row>
    <row r="25" spans="1:14" x14ac:dyDescent="0.2">
      <c r="A25" s="1" t="s">
        <v>21</v>
      </c>
      <c r="B25" s="1">
        <v>9280</v>
      </c>
      <c r="C25" s="1">
        <v>9280</v>
      </c>
      <c r="D25" s="1">
        <v>9280</v>
      </c>
      <c r="E25" s="1">
        <v>9280</v>
      </c>
      <c r="F25" s="1">
        <v>9280</v>
      </c>
      <c r="G25" s="1">
        <v>9280</v>
      </c>
      <c r="H25" s="1">
        <v>9280</v>
      </c>
      <c r="I25" s="1">
        <v>9280</v>
      </c>
      <c r="J25" s="1">
        <v>9280</v>
      </c>
      <c r="K25" s="1">
        <v>9280</v>
      </c>
      <c r="L25" s="1">
        <v>9280</v>
      </c>
      <c r="M25" s="1">
        <v>9280</v>
      </c>
      <c r="N25" s="1">
        <f>SUM(B25:M25)</f>
        <v>111360</v>
      </c>
    </row>
    <row r="26" spans="1:14" x14ac:dyDescent="0.2">
      <c r="L26" s="8"/>
    </row>
    <row r="27" spans="1:14" x14ac:dyDescent="0.2">
      <c r="A27" s="1" t="s">
        <v>30</v>
      </c>
      <c r="B27" s="1">
        <f>68100+1948.8</f>
        <v>70048.800000000003</v>
      </c>
      <c r="C27" s="1">
        <f>835.2+4200.02</f>
        <v>5035.22</v>
      </c>
      <c r="D27" s="1">
        <f>70181.06+4872</f>
        <v>75053.06</v>
      </c>
      <c r="E27" s="1">
        <f xml:space="preserve"> 89980.01+8630.4-73080</f>
        <v>25530.409999999989</v>
      </c>
      <c r="F27" s="1">
        <f>5000+6264</f>
        <v>11264</v>
      </c>
      <c r="G27" s="1">
        <f>68500+3897.6</f>
        <v>72397.600000000006</v>
      </c>
      <c r="H27" s="1">
        <f>5750+7238.4</f>
        <v>12988.4</v>
      </c>
      <c r="I27" s="1">
        <f>4872+12061.19</f>
        <v>16933.190000000002</v>
      </c>
      <c r="J27" s="17">
        <f>23991.2+9326.4</f>
        <v>33317.599999999999</v>
      </c>
      <c r="K27" s="1">
        <f>89230.8-9280+6960</f>
        <v>86910.8</v>
      </c>
      <c r="L27" s="17">
        <f>8351+11136</f>
        <v>19487</v>
      </c>
      <c r="M27" s="1">
        <f>74566+15033.6</f>
        <v>89599.6</v>
      </c>
      <c r="N27" s="1">
        <f>SUM(B27:M27)</f>
        <v>518565.67999999993</v>
      </c>
    </row>
    <row r="28" spans="1:14" x14ac:dyDescent="0.2">
      <c r="L28" s="8"/>
    </row>
    <row r="29" spans="1:14" x14ac:dyDescent="0.2">
      <c r="A29" s="1" t="s">
        <v>31</v>
      </c>
      <c r="B29" s="1">
        <v>6917</v>
      </c>
      <c r="C29" s="1">
        <v>14308</v>
      </c>
      <c r="D29" s="1">
        <v>0</v>
      </c>
      <c r="E29" s="1">
        <f>17201</f>
        <v>17201</v>
      </c>
      <c r="F29" s="1">
        <v>0</v>
      </c>
      <c r="G29" s="1">
        <v>0</v>
      </c>
      <c r="H29" s="1">
        <v>14308</v>
      </c>
      <c r="I29" s="1">
        <v>0</v>
      </c>
      <c r="J29" s="1">
        <v>3307</v>
      </c>
      <c r="K29" s="1">
        <v>0</v>
      </c>
      <c r="L29" s="8">
        <v>14308</v>
      </c>
      <c r="M29" s="1">
        <v>9319</v>
      </c>
      <c r="N29" s="1">
        <f>SUM(B29:M29)</f>
        <v>79668</v>
      </c>
    </row>
    <row r="30" spans="1:14" x14ac:dyDescent="0.2">
      <c r="L30" s="8"/>
    </row>
    <row r="31" spans="1:14" x14ac:dyDescent="0.2">
      <c r="A31" s="1" t="s">
        <v>22</v>
      </c>
      <c r="B31" s="1">
        <v>380487.01</v>
      </c>
      <c r="C31" s="1">
        <v>232000</v>
      </c>
      <c r="D31" s="1">
        <v>104251.16</v>
      </c>
      <c r="E31" s="1">
        <f>3254167.76</f>
        <v>3254167.76</v>
      </c>
      <c r="F31" s="1">
        <f>999469.93+4674.63</f>
        <v>1004144.56</v>
      </c>
      <c r="G31" s="1">
        <v>1954145.52</v>
      </c>
      <c r="H31" s="1">
        <v>2108538.09</v>
      </c>
      <c r="I31" s="8">
        <v>1446689.78</v>
      </c>
      <c r="J31" s="1">
        <f>971270.1</f>
        <v>971270.1</v>
      </c>
      <c r="K31" s="1">
        <v>991771.49</v>
      </c>
      <c r="L31" s="8">
        <f>1684656.31-2380</f>
        <v>1682276.31</v>
      </c>
      <c r="M31" s="1">
        <f>756156.92+6873-21664-2320-11020-11020</f>
        <v>717005.92</v>
      </c>
      <c r="N31" s="1">
        <f>SUM(B31:M31)</f>
        <v>14846747.699999999</v>
      </c>
    </row>
    <row r="32" spans="1:14" x14ac:dyDescent="0.2">
      <c r="L32" s="8"/>
    </row>
    <row r="33" spans="1:22" x14ac:dyDescent="0.2">
      <c r="A33" s="1" t="s">
        <v>32</v>
      </c>
      <c r="B33" s="1">
        <v>39788</v>
      </c>
      <c r="C33" s="1">
        <v>0</v>
      </c>
      <c r="D33" s="1">
        <v>278300.40000000002</v>
      </c>
      <c r="E33" s="1">
        <v>4640</v>
      </c>
      <c r="F33" s="1">
        <f>131811.89+4674.63</f>
        <v>136486.52000000002</v>
      </c>
      <c r="G33" s="1">
        <f>449500+2122.8</f>
        <v>451622.8</v>
      </c>
      <c r="H33" s="1">
        <v>698512.72</v>
      </c>
      <c r="I33" s="1">
        <f>534884.41</f>
        <v>534884.41</v>
      </c>
      <c r="J33" s="1">
        <f>1566117.2-1080</f>
        <v>1565037.2</v>
      </c>
      <c r="K33" s="1">
        <v>1203057.2</v>
      </c>
      <c r="L33" s="8">
        <v>1513666.6</v>
      </c>
      <c r="M33" s="1">
        <v>2101815.6</v>
      </c>
      <c r="N33" s="1">
        <f>SUM(B33:M33)</f>
        <v>8527811.4499999993</v>
      </c>
    </row>
    <row r="34" spans="1:22" x14ac:dyDescent="0.2">
      <c r="L34" s="8"/>
    </row>
    <row r="35" spans="1:22" x14ac:dyDescent="0.2">
      <c r="A35" s="1" t="s">
        <v>35</v>
      </c>
      <c r="B35" s="1">
        <v>0</v>
      </c>
      <c r="C35" s="1">
        <v>2441880</v>
      </c>
      <c r="D35" s="1">
        <v>289188</v>
      </c>
      <c r="E35" s="1">
        <v>2392000</v>
      </c>
      <c r="F35" s="1">
        <f>-1000000+1100000</f>
        <v>100000</v>
      </c>
      <c r="G35" s="1">
        <v>37642</v>
      </c>
      <c r="H35" s="1">
        <v>5204160</v>
      </c>
      <c r="I35" s="1">
        <v>0</v>
      </c>
      <c r="J35" s="1">
        <v>15391666.98</v>
      </c>
      <c r="K35" s="1">
        <f>3865650.28-3000000+1740000</f>
        <v>2605650.2799999998</v>
      </c>
      <c r="L35" s="8">
        <v>0</v>
      </c>
      <c r="M35" s="1">
        <v>12170663.27</v>
      </c>
      <c r="N35" s="1">
        <f>SUM(B35:M35)</f>
        <v>40632850.530000001</v>
      </c>
    </row>
    <row r="36" spans="1:22" x14ac:dyDescent="0.2">
      <c r="L36" s="8"/>
    </row>
    <row r="37" spans="1:22" x14ac:dyDescent="0.2">
      <c r="A37" s="17" t="s">
        <v>37</v>
      </c>
      <c r="B37" s="1">
        <v>0</v>
      </c>
      <c r="C37" s="1">
        <v>0</v>
      </c>
      <c r="D37" s="1">
        <v>0</v>
      </c>
      <c r="E37" s="1">
        <v>0</v>
      </c>
      <c r="F37" s="1">
        <v>29406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8">
        <v>0</v>
      </c>
      <c r="M37" s="1">
        <v>0</v>
      </c>
      <c r="N37" s="1">
        <f>SUM(B37:M37)</f>
        <v>29406</v>
      </c>
    </row>
    <row r="38" spans="1:22" x14ac:dyDescent="0.2">
      <c r="L38" s="8"/>
    </row>
    <row r="39" spans="1:22" x14ac:dyDescent="0.2">
      <c r="A39" s="1" t="s">
        <v>23</v>
      </c>
      <c r="B39" s="1">
        <v>0</v>
      </c>
      <c r="C39" s="1">
        <v>0</v>
      </c>
      <c r="D39" s="1">
        <v>0</v>
      </c>
      <c r="E39" s="1">
        <v>73080</v>
      </c>
      <c r="F39" s="1">
        <v>0</v>
      </c>
      <c r="G39" s="1">
        <f>280+9280-280</f>
        <v>9280</v>
      </c>
      <c r="H39" s="1">
        <v>18560</v>
      </c>
      <c r="I39" s="1">
        <v>0</v>
      </c>
      <c r="J39" s="1">
        <v>27840</v>
      </c>
      <c r="K39" s="1">
        <v>9280</v>
      </c>
      <c r="L39" s="1">
        <v>9280</v>
      </c>
      <c r="M39" s="1">
        <v>0</v>
      </c>
      <c r="N39" s="1">
        <f>SUM(B39:M39)</f>
        <v>147320</v>
      </c>
    </row>
    <row r="41" spans="1:22" x14ac:dyDescent="0.2">
      <c r="A41" s="2" t="s">
        <v>24</v>
      </c>
      <c r="B41" s="3">
        <f t="shared" ref="B41:N41" si="2">SUM(B23:B39)</f>
        <v>506520.81</v>
      </c>
      <c r="C41" s="3">
        <f t="shared" si="2"/>
        <v>2702503.22</v>
      </c>
      <c r="D41" s="3">
        <f t="shared" si="2"/>
        <v>756072.62</v>
      </c>
      <c r="E41" s="3">
        <f t="shared" si="2"/>
        <v>6040503.9100000001</v>
      </c>
      <c r="F41" s="3">
        <f t="shared" si="2"/>
        <v>1290581.08</v>
      </c>
      <c r="G41" s="3">
        <f t="shared" si="2"/>
        <v>2657286.3499999996</v>
      </c>
      <c r="H41" s="3">
        <f t="shared" si="2"/>
        <v>8216540.7999999998</v>
      </c>
      <c r="I41" s="3">
        <f t="shared" si="2"/>
        <v>2007787.38</v>
      </c>
      <c r="J41" s="3">
        <f t="shared" si="2"/>
        <v>18137335.800000001</v>
      </c>
      <c r="K41" s="3">
        <f t="shared" si="2"/>
        <v>4905949.7699999996</v>
      </c>
      <c r="L41" s="3">
        <f t="shared" si="2"/>
        <v>3248297.91</v>
      </c>
      <c r="M41" s="3">
        <f t="shared" si="2"/>
        <v>15232767.24</v>
      </c>
      <c r="N41" s="3">
        <f t="shared" si="2"/>
        <v>65702146.890000001</v>
      </c>
      <c r="O41" s="5"/>
      <c r="P41" s="4"/>
      <c r="Q41" s="4"/>
      <c r="R41" s="4"/>
      <c r="S41" s="4"/>
      <c r="T41" s="4"/>
      <c r="U41" s="4"/>
      <c r="V41" s="4"/>
    </row>
    <row r="42" spans="1:22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5"/>
      <c r="P42" s="4"/>
      <c r="Q42" s="4"/>
      <c r="R42" s="4"/>
      <c r="S42" s="4"/>
      <c r="T42" s="4"/>
      <c r="U42" s="4"/>
      <c r="V42" s="4"/>
    </row>
    <row r="43" spans="1:22" ht="15.75" thickBot="1" x14ac:dyDescent="0.3">
      <c r="A43" s="4" t="s">
        <v>25</v>
      </c>
      <c r="B43" s="6">
        <f t="shared" ref="B43:N43" si="3">B10+B18-B41</f>
        <v>10843117.27</v>
      </c>
      <c r="C43" s="6">
        <f t="shared" si="3"/>
        <v>8196829.2899999991</v>
      </c>
      <c r="D43" s="6">
        <f t="shared" si="3"/>
        <v>12013946.200000001</v>
      </c>
      <c r="E43" s="6">
        <f t="shared" si="3"/>
        <v>15339965.050000001</v>
      </c>
      <c r="F43" s="6">
        <f t="shared" si="3"/>
        <v>14154946.66</v>
      </c>
      <c r="G43" s="6">
        <f t="shared" si="3"/>
        <v>15686797.9</v>
      </c>
      <c r="H43" s="6">
        <f t="shared" si="3"/>
        <v>12573115.800000001</v>
      </c>
      <c r="I43" s="6">
        <f t="shared" si="3"/>
        <v>25187606.100000001</v>
      </c>
      <c r="J43" s="6">
        <f t="shared" si="3"/>
        <v>16772446.66</v>
      </c>
      <c r="K43" s="6">
        <f t="shared" si="3"/>
        <v>12462900.280000001</v>
      </c>
      <c r="L43" s="6">
        <f t="shared" si="3"/>
        <v>23824856.440000001</v>
      </c>
      <c r="M43" s="6">
        <f t="shared" si="3"/>
        <v>8679865.4300000016</v>
      </c>
      <c r="N43" s="19">
        <f t="shared" si="3"/>
        <v>8679865.4300000072</v>
      </c>
      <c r="O43" s="5"/>
      <c r="P43" s="4"/>
      <c r="Q43" s="4"/>
      <c r="R43" s="4"/>
      <c r="S43" s="4"/>
      <c r="T43" s="4"/>
      <c r="U43" s="4"/>
      <c r="V43" s="4"/>
    </row>
    <row r="44" spans="1:22" ht="13.5" thickTop="1" x14ac:dyDescent="0.2">
      <c r="N44" s="12"/>
    </row>
    <row r="45" spans="1:22" x14ac:dyDescent="0.2">
      <c r="N45" s="12"/>
    </row>
    <row r="46" spans="1:22" x14ac:dyDescent="0.2">
      <c r="N46" s="12"/>
    </row>
    <row r="47" spans="1:22" x14ac:dyDescent="0.2">
      <c r="N47" s="12"/>
    </row>
    <row r="48" spans="1:22" x14ac:dyDescent="0.2">
      <c r="N48" s="12"/>
    </row>
    <row r="49" spans="1:14" x14ac:dyDescent="0.2">
      <c r="N49" s="12"/>
    </row>
    <row r="50" spans="1:14" x14ac:dyDescent="0.2">
      <c r="N50" s="12"/>
    </row>
    <row r="51" spans="1:14" x14ac:dyDescent="0.2">
      <c r="N51" s="12"/>
    </row>
    <row r="52" spans="1:14" x14ac:dyDescent="0.2">
      <c r="N52" s="12"/>
    </row>
    <row r="53" spans="1:14" x14ac:dyDescent="0.2">
      <c r="N53" s="12"/>
    </row>
    <row r="54" spans="1:14" ht="18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N54" s="7"/>
    </row>
    <row r="55" spans="1:14" ht="18" x14ac:dyDescent="0.25">
      <c r="A55" s="13"/>
      <c r="C55" s="15"/>
      <c r="D55" s="16" t="s">
        <v>0</v>
      </c>
      <c r="E55" s="15"/>
      <c r="G55" s="20" t="s">
        <v>36</v>
      </c>
      <c r="H55" s="20"/>
      <c r="I55" s="20"/>
      <c r="J55" s="20"/>
      <c r="L55" s="13"/>
      <c r="N55" s="10"/>
    </row>
    <row r="56" spans="1:14" ht="18" x14ac:dyDescent="0.25">
      <c r="A56" s="13"/>
      <c r="C56" s="15"/>
      <c r="D56" s="16" t="s">
        <v>29</v>
      </c>
      <c r="E56" s="15"/>
      <c r="G56" s="20" t="s">
        <v>1</v>
      </c>
      <c r="H56" s="20"/>
      <c r="I56" s="20"/>
      <c r="J56" s="20"/>
      <c r="L56" s="13"/>
      <c r="N56" s="10"/>
    </row>
    <row r="57" spans="1:14" ht="18" x14ac:dyDescent="0.25">
      <c r="A57" s="13"/>
      <c r="C57" s="15"/>
      <c r="D57" s="16" t="s">
        <v>28</v>
      </c>
      <c r="E57" s="15"/>
      <c r="G57" s="20" t="s">
        <v>2</v>
      </c>
      <c r="H57" s="20"/>
      <c r="I57" s="20"/>
      <c r="J57" s="20"/>
      <c r="L57" s="13"/>
      <c r="N57" s="10"/>
    </row>
    <row r="58" spans="1:14" ht="20.25" x14ac:dyDescent="0.3">
      <c r="A58" s="13"/>
      <c r="J58" s="14"/>
      <c r="K58" s="14"/>
      <c r="L58" s="13"/>
    </row>
    <row r="59" spans="1:14" ht="18" x14ac:dyDescent="0.25">
      <c r="A59" s="13"/>
    </row>
    <row r="60" spans="1:14" ht="18" x14ac:dyDescent="0.25">
      <c r="A60" s="13"/>
    </row>
  </sheetData>
  <mergeCells count="6">
    <mergeCell ref="G56:J56"/>
    <mergeCell ref="G57:J57"/>
    <mergeCell ref="A2:N2"/>
    <mergeCell ref="A3:N3"/>
    <mergeCell ref="A4:N4"/>
    <mergeCell ref="G55:J55"/>
  </mergeCells>
  <phoneticPr fontId="0" type="noConversion"/>
  <pageMargins left="0.47244094488188981" right="0.42" top="1.8110236220472442" bottom="0.98425196850393704" header="0" footer="0"/>
  <pageSetup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FLUJO</vt:lpstr>
      <vt:lpstr>FLUJO!Área_de_impresión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Gabriel Salazar Aguirre</cp:lastModifiedBy>
  <cp:lastPrinted>2018-05-09T16:40:58Z</cp:lastPrinted>
  <dcterms:created xsi:type="dcterms:W3CDTF">2004-02-17T21:59:15Z</dcterms:created>
  <dcterms:modified xsi:type="dcterms:W3CDTF">2019-02-14T20:15:11Z</dcterms:modified>
</cp:coreProperties>
</file>