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0" activeTab="0"/>
  </bookViews>
  <sheets>
    <sheet name="Plantilla" sheetId="1" r:id="rId1"/>
    <sheet name="PRESUP  COMPONENTE (1) " sheetId="2" state="hidden" r:id="rId2"/>
    <sheet name="PRESUP  COMPONENTE (2)" sheetId="3" state="hidden" r:id="rId3"/>
    <sheet name="PRESUP  COMPONENTE (3)" sheetId="4" state="hidden" r:id="rId4"/>
    <sheet name="PRESUP  COMPONENTE (4)" sheetId="5" state="hidden" r:id="rId5"/>
    <sheet name="PRESUP  COMPONENTE (5)" sheetId="6" state="hidden" r:id="rId6"/>
    <sheet name="PRESUP  COMPONENTE (6)" sheetId="7" state="hidden" r:id="rId7"/>
  </sheets>
  <externalReferences>
    <externalReference r:id="rId10"/>
  </externalReferences>
  <definedNames>
    <definedName name="_2">#REF!</definedName>
    <definedName name="A65Ç">'[1]3000'!$A$8626</definedName>
    <definedName name="ADMIN">#REF!</definedName>
    <definedName name="_xlnm.Print_Area" localSheetId="0">'Plantilla'!$A$1:$AR$26</definedName>
    <definedName name="_xlnm.Print_Area" localSheetId="1">'PRESUP  COMPONENTE (1) '!$B$1:$J$45</definedName>
    <definedName name="_xlnm.Print_Area" localSheetId="2">'PRESUP  COMPONENTE (2)'!$B$1:$J$84</definedName>
    <definedName name="_xlnm.Print_Area" localSheetId="3">'PRESUP  COMPONENTE (3)'!$B$1:$J$36</definedName>
    <definedName name="_xlnm.Print_Area" localSheetId="4">'PRESUP  COMPONENTE (4)'!$B$1:$J$37</definedName>
    <definedName name="_xlnm.Print_Area" localSheetId="5">'PRESUP  COMPONENTE (5)'!$B$1:$J$41</definedName>
    <definedName name="_xlnm.Print_Area" localSheetId="6">'PRESUP  COMPONENTE (6)'!$B$1:$J$32</definedName>
    <definedName name="COM">#REF!</definedName>
    <definedName name="COMUN">#REF!</definedName>
    <definedName name="COMUNIC">#REF!</definedName>
    <definedName name="Excel_BuiltIn_Print_Area_26" localSheetId="1">#REF!</definedName>
    <definedName name="Excel_BuiltIn_Print_Area_26" localSheetId="2">#REF!</definedName>
    <definedName name="Excel_BuiltIn_Print_Area_26" localSheetId="3">#REF!</definedName>
    <definedName name="Excel_BuiltIn_Print_Area_26" localSheetId="4">#REF!</definedName>
    <definedName name="Excel_BuiltIn_Print_Area_26" localSheetId="5">#REF!</definedName>
    <definedName name="Excel_BuiltIn_Print_Area_26" localSheetId="6">#REF!</definedName>
    <definedName name="Excel_BuiltIn_Print_Area_26">#REF!</definedName>
    <definedName name="Excel_BuiltIn_Print_Titles_52" localSheetId="1">#REF!</definedName>
    <definedName name="Excel_BuiltIn_Print_Titles_52" localSheetId="2">#REF!</definedName>
    <definedName name="Excel_BuiltIn_Print_Titles_52" localSheetId="3">#REF!</definedName>
    <definedName name="Excel_BuiltIn_Print_Titles_52" localSheetId="4">#REF!</definedName>
    <definedName name="Excel_BuiltIn_Print_Titles_52" localSheetId="5">#REF!</definedName>
    <definedName name="Excel_BuiltIn_Print_Titles_52" localSheetId="6">#REF!</definedName>
    <definedName name="Excel_BuiltIn_Print_Titles_52">#REF!</definedName>
    <definedName name="INV">#REF!</definedName>
    <definedName name="INVE">#REF!</definedName>
    <definedName name="INVEST">#REF!</definedName>
    <definedName name="NNNMN" localSheetId="1">#REF!</definedName>
    <definedName name="NNNMN" localSheetId="2">#REF!</definedName>
    <definedName name="NNNMN" localSheetId="3">#REF!</definedName>
    <definedName name="NNNMN" localSheetId="4">#REF!</definedName>
    <definedName name="NNNMN" localSheetId="5">#REF!</definedName>
    <definedName name="NNNMN" localSheetId="6">#REF!</definedName>
    <definedName name="NNNMN">#REF!</definedName>
    <definedName name="NV">#REF!</definedName>
    <definedName name="SEC">#REF!</definedName>
    <definedName name="UNECDOT">#REF!</definedName>
    <definedName name="x">#REF!</definedName>
    <definedName name="xxcxxxx" localSheetId="1">#REF!</definedName>
    <definedName name="xxcxxxx" localSheetId="2">#REF!</definedName>
    <definedName name="xxcxxxx" localSheetId="3">#REF!</definedName>
    <definedName name="xxcxxxx" localSheetId="4">#REF!</definedName>
    <definedName name="xxcxxxx" localSheetId="5">#REF!</definedName>
    <definedName name="xxcxxxx" localSheetId="6">#REF!</definedName>
    <definedName name="xxcxxxx">#REF!</definedName>
    <definedName name="xxx" localSheetId="1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>#REF!</definedName>
    <definedName name="XXXX" localSheetId="1">#REF!</definedName>
    <definedName name="XXXX" localSheetId="2">#REF!</definedName>
    <definedName name="XXXX" localSheetId="3">#REF!</definedName>
    <definedName name="XXXX" localSheetId="4">#REF!</definedName>
    <definedName name="XXXX" localSheetId="5">#REF!</definedName>
    <definedName name="XXXX" localSheetId="6">#REF!</definedName>
    <definedName name="XXXX">#REF!</definedName>
    <definedName name="xxxxxx" localSheetId="1">#REF!</definedName>
    <definedName name="xxxxxx" localSheetId="2">#REF!</definedName>
    <definedName name="xxxxxx" localSheetId="3">#REF!</definedName>
    <definedName name="xxxxxx" localSheetId="4">#REF!</definedName>
    <definedName name="xxxxxx" localSheetId="5">#REF!</definedName>
    <definedName name="xxxxxx" localSheetId="6">#REF!</definedName>
    <definedName name="xxxxxx">#REF!</definedName>
    <definedName name="xxxxxxxx" localSheetId="1">#REF!</definedName>
    <definedName name="xxxxxxxx" localSheetId="2">#REF!</definedName>
    <definedName name="xxxxxxxx" localSheetId="3">#REF!</definedName>
    <definedName name="xxxxxxxx" localSheetId="4">#REF!</definedName>
    <definedName name="xxxxxxxx" localSheetId="5">#REF!</definedName>
    <definedName name="xxxxxxxx" localSheetId="6">#REF!</definedName>
    <definedName name="xxxxxxxx">#REF!</definedName>
    <definedName name="zzzz" localSheetId="1">#REF!</definedName>
    <definedName name="zzzz" localSheetId="2">#REF!</definedName>
    <definedName name="zzzz" localSheetId="3">#REF!</definedName>
    <definedName name="zzzz" localSheetId="4">#REF!</definedName>
    <definedName name="zzzz" localSheetId="5">#REF!</definedName>
    <definedName name="zzzz" localSheetId="6">#REF!</definedName>
    <definedName name="zzzz">#REF!</definedName>
  </definedNames>
  <calcPr calcMode="manual" fullCalcOnLoad="1"/>
</workbook>
</file>

<file path=xl/comments1.xml><?xml version="1.0" encoding="utf-8"?>
<comments xmlns="http://schemas.openxmlformats.org/spreadsheetml/2006/main">
  <authors>
    <author>Autor</author>
  </authors>
  <commentList>
    <comment ref="K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LA PLANTILLA ANTERIOR LA TENIA CON FECHA DE INGRESO DEL 16/11/2001
</t>
        </r>
      </text>
    </comment>
    <comment ref="AF15" authorId="0">
      <text>
        <r>
          <rPr>
            <b/>
            <sz val="8"/>
            <rFont val="Tahoma"/>
            <family val="2"/>
          </rPr>
          <t>tenía -660</t>
        </r>
      </text>
    </comment>
    <comment ref="K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LA PLANTILLA ANTERIOR LA TENIA CON FECHA DE INGRESO DEL 16/11/2001
</t>
        </r>
      </text>
    </comment>
  </commentList>
</comments>
</file>

<file path=xl/sharedStrings.xml><?xml version="1.0" encoding="utf-8"?>
<sst xmlns="http://schemas.openxmlformats.org/spreadsheetml/2006/main" count="531" uniqueCount="284">
  <si>
    <t>Prespuesto 2011</t>
  </si>
  <si>
    <t>PARTIDA</t>
  </si>
  <si>
    <t>administración y transparencia</t>
  </si>
  <si>
    <t>ADMINISTRACIÓN</t>
  </si>
  <si>
    <t xml:space="preserve"> </t>
  </si>
  <si>
    <t>DIFERENCIA</t>
  </si>
  <si>
    <t>%</t>
  </si>
  <si>
    <t>TOTAL ====&gt;</t>
  </si>
  <si>
    <t>CONSEJO ESTATAL DE TRASPLANTES DE ÓRGANOS Y TEJIDOS</t>
  </si>
  <si>
    <t>CONCEPTO</t>
  </si>
  <si>
    <t>NOMBRE DEL COMPONENTE</t>
  </si>
  <si>
    <t xml:space="preserve">CONSEJO ESTATAL DE TRASPLANTES DE ÓRGANOS Y TEJIDOS </t>
  </si>
  <si>
    <t>No.</t>
  </si>
  <si>
    <t>diferencia</t>
  </si>
  <si>
    <t>APROBADO AGOSTO</t>
  </si>
  <si>
    <t>MONTO</t>
  </si>
  <si>
    <t>CAPITULO 2000</t>
  </si>
  <si>
    <t>CAPITULO 3000</t>
  </si>
  <si>
    <t>CAPITULO 4000</t>
  </si>
  <si>
    <t>CAPITULO 1000 (REGISTRO)</t>
  </si>
  <si>
    <t>Registro, vigilancia, control estadístico y apoyo a los establecimientos de salud en los procesos de donación, procuración y trasplantes de órganos y tejidos.</t>
  </si>
  <si>
    <t>Profesionales, estudiantes, maestros y sociedad en general, informados y actualizados en el proceso de donación, procuración y trasplante de órganos y tejidos</t>
  </si>
  <si>
    <t>Información de la cultura de la donación y los trasplantes en os distintos sectores sociales</t>
  </si>
  <si>
    <t>Intervención legal en actualización y asesoria jurídica en materia de donación, procuración y trasplantes</t>
  </si>
  <si>
    <t>Administración eficiente de los recursos materiales y humanos para el desarrollo de las actividades del organismo</t>
  </si>
  <si>
    <t>CAPITULO 3000 (Apoyo Extraordinario)</t>
  </si>
  <si>
    <t xml:space="preserve">CAPITULO 1000 </t>
  </si>
  <si>
    <t>PROYECTO PRESUPUESTO COMPONENTE (1)</t>
  </si>
  <si>
    <t>Apoyo a hospitales en la detección de potenciales donantes de órganos y tejidos (UNECDOT)</t>
  </si>
  <si>
    <t>CAPITULO 1000  (Salarios y Prestaciones)</t>
  </si>
  <si>
    <t>Dr. Carlos Mata Martínez</t>
  </si>
  <si>
    <t>2531.- Medicinas Botiquin Consejo</t>
  </si>
  <si>
    <t>2612.- Gasolina</t>
  </si>
  <si>
    <t>2711.- Vestuarios y Uniformes</t>
  </si>
  <si>
    <t>2961.- Refacciones Eq. de Transporte</t>
  </si>
  <si>
    <t>3161.- Telefonía Celular</t>
  </si>
  <si>
    <t>3541.- Mantenimiento Electro encelográfo</t>
  </si>
  <si>
    <t>3551.- Mantenimiento Equipo de Transporte</t>
  </si>
  <si>
    <t>3721.- Pasajes Terrestres</t>
  </si>
  <si>
    <t>3791.- Taxis y Estacionamientos</t>
  </si>
  <si>
    <t>Sueldos y prestaciones Admon (Anita contadora)</t>
  </si>
  <si>
    <t>Sueldos y prestaciones Admon (Paty secretaria)</t>
  </si>
  <si>
    <t>Sueldos y prestaciones Admon (Enrique chofer)</t>
  </si>
  <si>
    <t>Sueldos y prestaciones Admon (Armando mantenimiento)</t>
  </si>
  <si>
    <t>Sueldos y prestaciones Sec Técnica (Manuelita secretaria)</t>
  </si>
  <si>
    <t>Sueldos y prestaciones Admon (HRG  Administrador)</t>
  </si>
  <si>
    <t>Sueldos y prestaciones Sec Técnica (Dr RHH Secretario Técnico)</t>
  </si>
  <si>
    <t>CAPITULO 1000 (ADMON Y SECRETARÍA TÉCNICA</t>
  </si>
  <si>
    <t>Honorarios Asimilados (Delia Auditora)</t>
  </si>
  <si>
    <t>2111.- Papelería</t>
  </si>
  <si>
    <t>2141.- Toners</t>
  </si>
  <si>
    <t>2214.- Alimentos en las dependencias</t>
  </si>
  <si>
    <t>2216.- Alimentos fuera de las dependencias</t>
  </si>
  <si>
    <t>2231.- Utencilios</t>
  </si>
  <si>
    <t>2461.- Material Elétrico</t>
  </si>
  <si>
    <t>2491.- Otros Materiales</t>
  </si>
  <si>
    <t>2491.- Materiales de construcción</t>
  </si>
  <si>
    <t>2911.- Herramientas</t>
  </si>
  <si>
    <t>2921.- Fontanería</t>
  </si>
  <si>
    <t>2941.- Refacciones informática</t>
  </si>
  <si>
    <t>2961.- Refacciones Eq. De Transporte</t>
  </si>
  <si>
    <t>3141.- Telefonía</t>
  </si>
  <si>
    <t>3151.- Celular Chofer</t>
  </si>
  <si>
    <t>3171.- Internet</t>
  </si>
  <si>
    <t>3181.- Servicio Postal</t>
  </si>
  <si>
    <t>3232.- Arrendamineto fotocopiadoras</t>
  </si>
  <si>
    <t>3311.- Honorarios Auditoría</t>
  </si>
  <si>
    <t>3362.- Papelería Impresa</t>
  </si>
  <si>
    <t>3363.- Manuales y revistas</t>
  </si>
  <si>
    <t>3366.- Digitalizaciópn de documentos</t>
  </si>
  <si>
    <t>3411.- Servicios Financieros</t>
  </si>
  <si>
    <t>3441.- Seguros de respons patrimonial</t>
  </si>
  <si>
    <t>3451.- Seguros de Bienes patrimoniales</t>
  </si>
  <si>
    <t>3461.- Almacen de documentos</t>
  </si>
  <si>
    <t>3511.- Mantenimiento edificio</t>
  </si>
  <si>
    <t>3521.- Mantenimiento muebles de ofna</t>
  </si>
  <si>
    <t>3531.- Mantenimiento eq. de computación</t>
  </si>
  <si>
    <t>3551.- Mantenimiento eq. De transporte</t>
  </si>
  <si>
    <t>3571.- Mantenimiento de otros equipos</t>
  </si>
  <si>
    <t>3581.- Limpieza</t>
  </si>
  <si>
    <t>3591.- Jardinería y fumigación</t>
  </si>
  <si>
    <t>3712.- Pasajes Áereos Internacionales</t>
  </si>
  <si>
    <t>3711.- Pasajes Áereos Nacionales</t>
  </si>
  <si>
    <t>3721.- Pasajes terrestres nacionales</t>
  </si>
  <si>
    <t>3721.- Pasajes terrestres internacionales</t>
  </si>
  <si>
    <t>3751.- Viáticos en el País</t>
  </si>
  <si>
    <t>3751.- Viáticos en el Extranjero</t>
  </si>
  <si>
    <t>3791.- Otros servicios de hospedaje</t>
  </si>
  <si>
    <t>3821.- Gastos de órden social</t>
  </si>
  <si>
    <t>3921.- Otros Impuestos y derechos</t>
  </si>
  <si>
    <t>3941.- Laudos Laborales</t>
  </si>
  <si>
    <t>Sueldos y prestaciones (Tania)</t>
  </si>
  <si>
    <t>Sueldos y prestaciones (Diego)</t>
  </si>
  <si>
    <t>Sueldos y prestaciones (yair)</t>
  </si>
  <si>
    <t>3271.- Licencias Informáticas</t>
  </si>
  <si>
    <t>3711.- Pasajes nacionales</t>
  </si>
  <si>
    <t>3751.- Viáticos en el país</t>
  </si>
  <si>
    <t>3791.- Otros servicios de traslado y hospedaje</t>
  </si>
  <si>
    <t>3171.- Servicios de acceso a internet</t>
  </si>
  <si>
    <t>PROYECTO PRESUPUESTO COMPONENTE (3)</t>
  </si>
  <si>
    <t>PROYECTO PRESUPUESTO COMPONENTE (2)</t>
  </si>
  <si>
    <t>PROYECTO PRESUPUESTO COMPONENTE (4)</t>
  </si>
  <si>
    <t>Sueldos y prestaciones (Ana)</t>
  </si>
  <si>
    <t>Sueldos y prestaciones (Lupita)</t>
  </si>
  <si>
    <t>2121.- Encuadernaciones</t>
  </si>
  <si>
    <t>2141.-  Toners</t>
  </si>
  <si>
    <t>2461.- Material eléctrico</t>
  </si>
  <si>
    <t>3361.- Copias fotostáticas</t>
  </si>
  <si>
    <t>3511.- Mantenimiento eq de ofna</t>
  </si>
  <si>
    <t>3711.- Pasajer aéreos nacionales</t>
  </si>
  <si>
    <t>3722.- Pasajes Terrestres</t>
  </si>
  <si>
    <t>3831.- Congresos y convenciones</t>
  </si>
  <si>
    <t>PROYECTO PRESUPUESTO COMPONENTE (5)</t>
  </si>
  <si>
    <t>CAPITULO 1000</t>
  </si>
  <si>
    <t>Sueldos y prestaciones (Dr Riebeling)</t>
  </si>
  <si>
    <t>Sueldos y prestaciones (Gabi)</t>
  </si>
  <si>
    <t>Sueldos y prestaciones (Adriana)</t>
  </si>
  <si>
    <t>3252.- Arrendamiento de vehículos terrestres</t>
  </si>
  <si>
    <t>3341.- Capacitación Institucional</t>
  </si>
  <si>
    <t>3342.- Capacitación Especializada</t>
  </si>
  <si>
    <t>3363.- Impresión de manuales</t>
  </si>
  <si>
    <t>3365.- Convocatorias</t>
  </si>
  <si>
    <t>3711.- Pasajes aéreos</t>
  </si>
  <si>
    <t>3831.- Congrersos y convenciones</t>
  </si>
  <si>
    <t>3831.- Congrerso puerto vallarta</t>
  </si>
  <si>
    <t>4421.- Ayuda para capacitación y becas</t>
  </si>
  <si>
    <t>4422.- ayudas a pre y premios</t>
  </si>
  <si>
    <t>PROYECTO PRESUPUESTO COMPONENTE (6)</t>
  </si>
  <si>
    <t>Sueldos y prestaciones (Mayra)</t>
  </si>
  <si>
    <t>Sueldos y prestaciones (Arturo)</t>
  </si>
  <si>
    <t>Sueldos y prestaciones (Ricardo)</t>
  </si>
  <si>
    <t>Sueldos y prestaciones (Tatiana)</t>
  </si>
  <si>
    <t>3751.- viáticos en el país</t>
  </si>
  <si>
    <t>3791.- otros servicios de traslado y hospedaje</t>
  </si>
  <si>
    <t>3661.- difusión por internet</t>
  </si>
  <si>
    <t xml:space="preserve">3611.- Difusión por radio, tv </t>
  </si>
  <si>
    <t>3751.- Viáticos</t>
  </si>
  <si>
    <t>3992.- Electros y estudios clínicos</t>
  </si>
  <si>
    <t xml:space="preserve">3441.- Seguro de Responsabilidad Patrimonial </t>
  </si>
  <si>
    <t xml:space="preserve">3531.- Inst. rep. Y mantenimiento equipo de computo y tecnologias de la información </t>
  </si>
  <si>
    <t>CAPITULO 3000 APOYO EXTRAORDINARIO</t>
  </si>
  <si>
    <t>3391 SERVICIOS PROFESIONALES, CIENTÍFICOS Y TECNICOS Apoyo extraordinario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</si>
  <si>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</si>
  <si>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</si>
  <si>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</si>
  <si>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</si>
  <si>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</si>
  <si>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</si>
  <si>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</si>
  <si>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</si>
  <si>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</si>
  <si>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</si>
  <si>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</si>
  <si>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</si>
  <si>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</si>
  <si>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</si>
  <si>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</si>
  <si>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</si>
  <si>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</si>
  <si>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</si>
  <si>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</si>
  <si>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</si>
  <si>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</si>
  <si>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</si>
  <si>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1131</t>
  </si>
  <si>
    <t xml:space="preserve">SOBRE
SUELDO
</t>
  </si>
  <si>
    <t>SUMA 
1131</t>
  </si>
  <si>
    <t>QUINQUENIO
1311</t>
  </si>
  <si>
    <t>PRIMA
VACACIONAL
1321</t>
  </si>
  <si>
    <t>AGUINALDO
1322</t>
  </si>
  <si>
    <t>*ESTIMULO AL SERVICIO ADMINISTRATIVO 1715</t>
  </si>
  <si>
    <t>CUOTAS A
PENSIONES
1431</t>
  </si>
  <si>
    <t>CUOTAS PARA
LA VIVIENDA
1421</t>
  </si>
  <si>
    <t>CUOTAS 
AL IMSS
1411</t>
  </si>
  <si>
    <t>CUOTAS
AL S.A.R.(SEDAR)
1432</t>
  </si>
  <si>
    <t>DESPENSA
1712</t>
  </si>
  <si>
    <t>PASAJES
1713</t>
  </si>
  <si>
    <t>IMPACTO AL
SALARIO
1611</t>
  </si>
  <si>
    <t>PREVISIÓN
SOCIAL            1541</t>
  </si>
  <si>
    <t>AYUDA GTS. 
DE ACT     1551</t>
  </si>
  <si>
    <t>AYUDA CAPACITACIÓN  1551</t>
  </si>
  <si>
    <t>PAGO POR CONCEPTO DE ANTEOJOS  1719</t>
  </si>
  <si>
    <t>PAGO POR LICENCIA DE MANEJO  1719</t>
  </si>
  <si>
    <t>ESTÍMULO POR PUNT. Y ASISTENCIA TRIMESTRAL  1719</t>
  </si>
  <si>
    <t>ESTÍMULO POR PUNT. Y ASISTENCIA ANUAL       1719</t>
  </si>
  <si>
    <t>DÍA DE REYES  1719</t>
  </si>
  <si>
    <t xml:space="preserve">DÍA DE LA MADRE   1719 </t>
  </si>
  <si>
    <t>VALES DE DESPENSA 1712</t>
  </si>
  <si>
    <t>PAGO DE ISR POR AGUINALDO  1719</t>
  </si>
  <si>
    <t>TOTAL
ANUAL</t>
  </si>
  <si>
    <t>H</t>
  </si>
  <si>
    <t>C</t>
  </si>
  <si>
    <t xml:space="preserve">SECRETARIO TÉCNICO                          </t>
  </si>
  <si>
    <t>SECRETARÍA
TÉCNICA</t>
  </si>
  <si>
    <t>A</t>
  </si>
  <si>
    <t>M</t>
  </si>
  <si>
    <t xml:space="preserve">DIRECTOR DE ASUNTOS JURÍDICOS                                  </t>
  </si>
  <si>
    <t xml:space="preserve"> ROBLES GUTIÉRREZ HÉCTOR MANUEL</t>
  </si>
  <si>
    <t>ROGH520106NL9</t>
  </si>
  <si>
    <t xml:space="preserve">DIRECTOR DE COMUNICACIÓN Y DIFUSIÓN                                                       </t>
  </si>
  <si>
    <t>COMUNICACIÓN</t>
  </si>
  <si>
    <t>REGISTRO</t>
  </si>
  <si>
    <t xml:space="preserve">DIRECTOR DE ENSEÑANZA, EVALUACIÓN E INVESTIGACIÓN                     </t>
  </si>
  <si>
    <t>ENSEÑANZA</t>
  </si>
  <si>
    <t>MO3023</t>
  </si>
  <si>
    <t>GONZÁLEZ ANZURES ROSA GABRIELA</t>
  </si>
  <si>
    <t>GOAR741201S24</t>
  </si>
  <si>
    <t>B</t>
  </si>
  <si>
    <t xml:space="preserve">ENCARGADO DE RELACIONES PÚBLICAS             </t>
  </si>
  <si>
    <t>JUAREZ AVILA LUIS ENRIQUE</t>
  </si>
  <si>
    <t>JUAL640131KF4</t>
  </si>
  <si>
    <t xml:space="preserve">CHOFER  DE DIRECCIÓN                                                            </t>
  </si>
  <si>
    <t>MP3023</t>
  </si>
  <si>
    <t xml:space="preserve"> ALONZO ALONZO ARMANDO</t>
  </si>
  <si>
    <t>AOAA630706UM3</t>
  </si>
  <si>
    <t>MP2085</t>
  </si>
  <si>
    <t xml:space="preserve">   MARTÍNEZ SOTOMAYOR LLAMAS ADRIANA </t>
  </si>
  <si>
    <t>MALA631204184</t>
  </si>
  <si>
    <t>MO3019</t>
  </si>
  <si>
    <t>RAMÍREZ SUÁREZ SISI TATIANA</t>
  </si>
  <si>
    <t>RASS771029M19</t>
  </si>
  <si>
    <t>MARTÍNEZ OCEGUERA YAIR ALONSO</t>
  </si>
  <si>
    <t>MAOY801103EPA</t>
  </si>
  <si>
    <t>GONZÁLEZ ANZURES GUADALUPE DEL PILAR</t>
  </si>
  <si>
    <t>GOAG810606HL1</t>
  </si>
  <si>
    <t>MO3020</t>
  </si>
  <si>
    <t>RODRÍGUEZ  JIMÉNEZ MARTHA PATRICIA</t>
  </si>
  <si>
    <t>ROJM680313FU0</t>
  </si>
  <si>
    <t xml:space="preserve">SECRETARIA EJECUTIVA "A"                  </t>
  </si>
  <si>
    <t>MARTÍNEZ GONZÁLEZ MANUELA</t>
  </si>
  <si>
    <t>MAGM460620RV9</t>
  </si>
  <si>
    <t xml:space="preserve">SECRETARIA EJECUTIVA "A"                            </t>
  </si>
  <si>
    <t>MO3017</t>
  </si>
  <si>
    <t>OLVERA GUZMÁN ANA MARÍA</t>
  </si>
  <si>
    <t>OEGA770404L18</t>
  </si>
  <si>
    <t xml:space="preserve">CONTADOR                                                    </t>
  </si>
  <si>
    <t>PRESCIADO TORRES RICARDO</t>
  </si>
  <si>
    <t>PETR770714CAA</t>
  </si>
  <si>
    <t>MO1006</t>
  </si>
  <si>
    <t>PÉREZ MARTÍNEZ DIEGO NORBERTO</t>
  </si>
  <si>
    <t>PEMD8412136R8</t>
  </si>
  <si>
    <t xml:space="preserve"> SUPERVISOR DE DISTRIBUCIÓN Y ASIGNACIÓN DE ÓRGANOS Y TEJIDOS                                         </t>
  </si>
  <si>
    <t>CF41015</t>
  </si>
  <si>
    <t>MATA MARTÍNEZ CARLOS ALBERTO</t>
  </si>
  <si>
    <t>MAMC730710IU5</t>
  </si>
  <si>
    <t>Total de plazas</t>
  </si>
  <si>
    <t>Anual</t>
  </si>
  <si>
    <t>MONTEÓN RAMOS FRANCISCO JAVIER</t>
  </si>
  <si>
    <t>MORF501123342</t>
  </si>
  <si>
    <t>06/012/2018</t>
  </si>
  <si>
    <t>DIRECCIÓN DE REGISTRO ESTATAL DE TRASPLANTES</t>
  </si>
  <si>
    <t>DIRECCIÓN DE COMUNICACIÓN Y DIFUSIÓN</t>
  </si>
  <si>
    <t>DIRECCIÓN DE ADMINISTRACIÓN</t>
  </si>
  <si>
    <t>DIRECCIÓN DE ENSEÑANZA, EVALUACIÓN E INVESTIGACIÓN</t>
  </si>
  <si>
    <t>COORDINADOR DE CAPACITACIÓN Y VINCULACIÓN INTERINSTITUCIONAL</t>
  </si>
  <si>
    <t>REYNOSO MERCADO YAMEL HAIDE</t>
  </si>
  <si>
    <t>ENCARGADO DE MANTENIMIENTO</t>
  </si>
  <si>
    <t>COORDINADOR DE INVESTIGACIÓN</t>
  </si>
  <si>
    <t>DISEÑADOR GRAFICO "A"</t>
  </si>
  <si>
    <t>JEFE DE LA UNECDOT</t>
  </si>
  <si>
    <t>SECRETARIA TECNICA</t>
  </si>
  <si>
    <t>SECRETARIA
TÉCNICA</t>
  </si>
  <si>
    <t xml:space="preserve">DIRECTOR DE  REGISTRO ESTATAL                          </t>
  </si>
  <si>
    <t xml:space="preserve">DIRECTOR DE ADMINISTRACIÓN                               </t>
  </si>
  <si>
    <t>REMY940325EB4</t>
  </si>
  <si>
    <t>ENCARGADO DE INFORMÁTICA</t>
  </si>
  <si>
    <t xml:space="preserve">TITULAR DE LA UNIDAD DE TRANSPARENCIA                                   </t>
  </si>
  <si>
    <t>JURÍDICO</t>
  </si>
  <si>
    <t>DIRECCIÓN DE ASUNTOS JURÍDICOS</t>
  </si>
  <si>
    <t>SECRETARIA TÉCNICA</t>
  </si>
  <si>
    <t xml:space="preserve">DISEÑADOR GRÁFICO "B"                                                 </t>
  </si>
  <si>
    <t>05</t>
  </si>
  <si>
    <t>RANGEL VARGAS BEATRIZ</t>
  </si>
  <si>
    <t>RAVB650129ET5</t>
  </si>
  <si>
    <t>LAHL870106GEA</t>
  </si>
  <si>
    <t>VACANTE</t>
  </si>
  <si>
    <t>CISNEROS VILLASEÑOR ARACELI</t>
  </si>
  <si>
    <t>CIVA611021CP6</t>
  </si>
  <si>
    <t>UMA</t>
  </si>
  <si>
    <t>INPC</t>
  </si>
  <si>
    <t>DE LARA HUERTA JOSE LUIS</t>
  </si>
  <si>
    <t>PLANTILLA DE PERSONAL  2020</t>
  </si>
  <si>
    <t>PERSONAL CONTRATADO COMO  ASIMILADOS A SALARIOS  COSTO ANUAL DE $ 237,500.00</t>
  </si>
  <si>
    <t>Costo Total incluyendo Asimilados  a Salarios  $237,500.00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</si>
</sst>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\-??_-"/>
    <numFmt numFmtId="173" formatCode="_(* #,##0.00_);_(* \(#,##0.00\);_(* \-??_);_(@_)"/>
    <numFmt numFmtId="174" formatCode="#,##0.0"/>
    <numFmt numFmtId="175" formatCode="_(\$* #,##0.00_);_(\$* \(#,##0.00\);_(\$* \-??_);_(@_)"/>
    <numFmt numFmtId="176" formatCode="_(* #,##0_);_(* \(#,##0\);_(* \-??_);_(@_)"/>
    <numFmt numFmtId="177" formatCode="#,##0.00_ ;[Red]\-#,##0.00\ "/>
    <numFmt numFmtId="178" formatCode="_(\$* #,##0_);_(\$* \(#,##0\);_(\$* \-??_);_(@_)"/>
    <numFmt numFmtId="179" formatCode="_(&quot;$&quot;* #,##0.00_);_(&quot;$&quot;* \(#,##0.00\);_(&quot;$&quot;* &quot;-&quot;??_);_(@_)"/>
    <numFmt numFmtId="180" formatCode="#,##0.0000000"/>
    <numFmt numFmtId="181" formatCode="_-* #,##0_-;\-* #,##0_-;_-* &quot;-&quot;??_-;_-@_-"/>
    <numFmt numFmtId="182" formatCode="_-* #,##0.00\ &quot;Pts&quot;_-;\-* #,##0.00\ &quot;Pts&quot;_-;_-* &quot;-&quot;??\ &quot;Pts&quot;_-;_-@_-"/>
    <numFmt numFmtId="183" formatCode="_-&quot;$&quot;* #,##0_-;\-&quot;$&quot;* #,##0_-;_-&quot;$&quot;* &quot;-&quot;??_-;_-@_-"/>
    <numFmt numFmtId="184" formatCode="_-* #,##0.0000_-;\-* #,##0.0000_-;_-* &quot;-&quot;????_-;_-@_-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&quot; &quot;;#,##0.00&quot; &quot;;&quot;-&quot;#&quot; &quot;;&quot; &quot;@&quot; 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7"/>
      <name val="Arial"/>
      <family val="2"/>
    </font>
    <font>
      <sz val="8"/>
      <name val="Calibri"/>
      <family val="2"/>
    </font>
    <font>
      <sz val="8"/>
      <color indexed="14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2"/>
      <color indexed="9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theme="1"/>
      <name val="Calibri"/>
      <family val="2"/>
    </font>
    <font>
      <sz val="10"/>
      <color rgb="FF333333"/>
      <name val="Calibri"/>
      <family val="2"/>
    </font>
    <font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0" borderId="0" applyNumberFormat="0" applyBorder="0" applyProtection="0">
      <alignment/>
    </xf>
    <xf numFmtId="0" fontId="58" fillId="16" borderId="0" applyNumberFormat="0" applyBorder="0" applyProtection="0">
      <alignment/>
    </xf>
    <xf numFmtId="0" fontId="58" fillId="17" borderId="0" applyNumberFormat="0" applyBorder="0" applyProtection="0">
      <alignment/>
    </xf>
    <xf numFmtId="0" fontId="57" fillId="18" borderId="0" applyNumberFormat="0" applyBorder="0" applyProtection="0">
      <alignment/>
    </xf>
    <xf numFmtId="0" fontId="59" fillId="19" borderId="0" applyNumberFormat="0" applyBorder="0" applyProtection="0">
      <alignment/>
    </xf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8" fillId="7" borderId="1" applyNumberFormat="0" applyAlignment="0" applyProtection="0"/>
    <xf numFmtId="0" fontId="60" fillId="26" borderId="0" applyNumberFormat="0" applyBorder="0" applyProtection="0">
      <alignment/>
    </xf>
    <xf numFmtId="172" fontId="0" fillId="0" borderId="0" applyFill="0" applyBorder="0" applyAlignment="0" applyProtection="0"/>
    <xf numFmtId="191" fontId="61" fillId="0" borderId="0" applyFont="0" applyBorder="0" applyProtection="0">
      <alignment/>
    </xf>
    <xf numFmtId="0" fontId="62" fillId="0" borderId="0" applyNumberFormat="0" applyBorder="0" applyProtection="0">
      <alignment/>
    </xf>
    <xf numFmtId="0" fontId="63" fillId="27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Protection="0">
      <alignment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1" fillId="0" borderId="0">
      <alignment/>
      <protection/>
    </xf>
    <xf numFmtId="0" fontId="0" fillId="30" borderId="5" applyNumberFormat="0" applyAlignment="0" applyProtection="0"/>
    <xf numFmtId="0" fontId="70" fillId="29" borderId="6" applyNumberFormat="0" applyProtection="0">
      <alignment/>
    </xf>
    <xf numFmtId="9" fontId="0" fillId="0" borderId="0" applyFill="0" applyBorder="0" applyAlignment="0" applyProtection="0"/>
    <xf numFmtId="0" fontId="11" fillId="20" borderId="7" applyNumberFormat="0" applyAlignment="0" applyProtection="0"/>
    <xf numFmtId="0" fontId="61" fillId="0" borderId="0" applyNumberFormat="0" applyFont="0" applyBorder="0" applyProtection="0">
      <alignment/>
    </xf>
    <xf numFmtId="0" fontId="61" fillId="0" borderId="0" applyNumberFormat="0" applyFont="0" applyBorder="0" applyProtection="0">
      <alignment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Border="0" applyProtection="0">
      <alignment/>
    </xf>
  </cellStyleXfs>
  <cellXfs count="193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/>
    </xf>
    <xf numFmtId="0" fontId="25" fillId="0" borderId="11" xfId="0" applyFont="1" applyBorder="1" applyAlignment="1">
      <alignment vertical="center" wrapText="1" shrinkToFit="1"/>
    </xf>
    <xf numFmtId="3" fontId="25" fillId="0" borderId="11" xfId="0" applyNumberFormat="1" applyFont="1" applyBorder="1" applyAlignment="1">
      <alignment horizontal="center" vertical="center" wrapText="1" shrinkToFit="1"/>
    </xf>
    <xf numFmtId="9" fontId="20" fillId="0" borderId="0" xfId="0" applyNumberFormat="1" applyFont="1" applyAlignment="1">
      <alignment/>
    </xf>
    <xf numFmtId="3" fontId="21" fillId="31" borderId="12" xfId="63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vertical="center" wrapText="1"/>
    </xf>
    <xf numFmtId="3" fontId="33" fillId="32" borderId="14" xfId="0" applyNumberFormat="1" applyFont="1" applyFill="1" applyBorder="1" applyAlignment="1">
      <alignment horizontal="center" vertical="center" wrapText="1" shrinkToFit="1"/>
    </xf>
    <xf numFmtId="0" fontId="33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vertical="center" wrapText="1"/>
    </xf>
    <xf numFmtId="3" fontId="33" fillId="33" borderId="14" xfId="0" applyNumberFormat="1" applyFont="1" applyFill="1" applyBorder="1" applyAlignment="1">
      <alignment horizontal="center" vertical="center" wrapText="1" shrinkToFit="1"/>
    </xf>
    <xf numFmtId="2" fontId="33" fillId="33" borderId="14" xfId="0" applyNumberFormat="1" applyFont="1" applyFill="1" applyBorder="1" applyAlignment="1">
      <alignment horizontal="center" vertical="center" wrapText="1" shrinkToFit="1"/>
    </xf>
    <xf numFmtId="0" fontId="24" fillId="34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3" fontId="18" fillId="32" borderId="15" xfId="66" applyNumberFormat="1" applyFont="1" applyFill="1" applyBorder="1" applyAlignment="1" applyProtection="1">
      <alignment horizontal="center" vertical="center" wrapText="1" shrinkToFit="1"/>
      <protection/>
    </xf>
    <xf numFmtId="2" fontId="18" fillId="32" borderId="15" xfId="0" applyNumberFormat="1" applyFont="1" applyFill="1" applyBorder="1" applyAlignment="1">
      <alignment horizontal="center" vertical="center" wrapText="1" shrinkToFit="1"/>
    </xf>
    <xf numFmtId="3" fontId="32" fillId="32" borderId="15" xfId="66" applyNumberFormat="1" applyFont="1" applyFill="1" applyBorder="1" applyAlignment="1" applyProtection="1">
      <alignment horizontal="center" vertical="center" wrapText="1" shrinkToFit="1"/>
      <protection/>
    </xf>
    <xf numFmtId="3" fontId="18" fillId="32" borderId="14" xfId="66" applyNumberFormat="1" applyFont="1" applyFill="1" applyBorder="1" applyAlignment="1" applyProtection="1">
      <alignment horizontal="center" vertical="center"/>
      <protection/>
    </xf>
    <xf numFmtId="2" fontId="18" fillId="32" borderId="14" xfId="0" applyNumberFormat="1" applyFont="1" applyFill="1" applyBorder="1" applyAlignment="1">
      <alignment horizontal="center" vertical="center" wrapText="1" shrinkToFit="1"/>
    </xf>
    <xf numFmtId="3" fontId="32" fillId="32" borderId="14" xfId="66" applyNumberFormat="1" applyFont="1" applyFill="1" applyBorder="1" applyAlignment="1" applyProtection="1">
      <alignment horizontal="center" vertical="center"/>
      <protection/>
    </xf>
    <xf numFmtId="3" fontId="18" fillId="32" borderId="14" xfId="0" applyNumberFormat="1" applyFont="1" applyFill="1" applyBorder="1" applyAlignment="1">
      <alignment horizontal="center" vertical="center" wrapText="1" shrinkToFit="1"/>
    </xf>
    <xf numFmtId="0" fontId="29" fillId="0" borderId="1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20" fillId="0" borderId="0" xfId="0" applyNumberFormat="1" applyFont="1" applyAlignment="1">
      <alignment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2" fontId="18" fillId="35" borderId="13" xfId="0" applyNumberFormat="1" applyFont="1" applyFill="1" applyBorder="1" applyAlignment="1">
      <alignment horizontal="center" vertical="center" wrapText="1" shrinkToFit="1"/>
    </xf>
    <xf numFmtId="2" fontId="29" fillId="0" borderId="13" xfId="0" applyNumberFormat="1" applyFont="1" applyBorder="1" applyAlignment="1">
      <alignment horizontal="center" vertical="center" wrapText="1" shrinkToFit="1"/>
    </xf>
    <xf numFmtId="3" fontId="29" fillId="0" borderId="13" xfId="66" applyNumberFormat="1" applyFont="1" applyFill="1" applyBorder="1" applyAlignment="1" applyProtection="1">
      <alignment horizontal="center" vertical="center"/>
      <protection/>
    </xf>
    <xf numFmtId="3" fontId="29" fillId="0" borderId="13" xfId="0" applyNumberFormat="1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vertical="center" wrapText="1"/>
    </xf>
    <xf numFmtId="3" fontId="27" fillId="32" borderId="15" xfId="66" applyNumberFormat="1" applyFont="1" applyFill="1" applyBorder="1" applyAlignment="1" applyProtection="1">
      <alignment horizontal="center" vertical="center" wrapText="1" shrinkToFit="1"/>
      <protection/>
    </xf>
    <xf numFmtId="2" fontId="27" fillId="32" borderId="15" xfId="0" applyNumberFormat="1" applyFont="1" applyFill="1" applyBorder="1" applyAlignment="1">
      <alignment horizontal="center" vertical="center" wrapText="1" shrinkToFit="1"/>
    </xf>
    <xf numFmtId="176" fontId="27" fillId="35" borderId="13" xfId="63" applyNumberFormat="1" applyFont="1" applyFill="1" applyBorder="1" applyAlignment="1">
      <alignment horizontal="center" vertical="center" wrapText="1" shrinkToFit="1"/>
    </xf>
    <xf numFmtId="3" fontId="27" fillId="32" borderId="14" xfId="66" applyNumberFormat="1" applyFont="1" applyFill="1" applyBorder="1" applyAlignment="1" applyProtection="1">
      <alignment horizontal="center" vertical="center"/>
      <protection/>
    </xf>
    <xf numFmtId="2" fontId="27" fillId="32" borderId="14" xfId="0" applyNumberFormat="1" applyFont="1" applyFill="1" applyBorder="1" applyAlignment="1">
      <alignment horizontal="center" vertical="center" wrapText="1" shrinkToFit="1"/>
    </xf>
    <xf numFmtId="43" fontId="27" fillId="35" borderId="13" xfId="63" applyNumberFormat="1" applyFont="1" applyFill="1" applyBorder="1" applyAlignment="1">
      <alignment horizontal="center" vertical="center" wrapText="1" shrinkToFit="1"/>
    </xf>
    <xf numFmtId="3" fontId="25" fillId="0" borderId="0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vertical="center" wrapText="1"/>
    </xf>
    <xf numFmtId="3" fontId="27" fillId="32" borderId="0" xfId="66" applyNumberFormat="1" applyFont="1" applyFill="1" applyBorder="1" applyAlignment="1" applyProtection="1">
      <alignment horizontal="center" vertical="center"/>
      <protection/>
    </xf>
    <xf numFmtId="2" fontId="27" fillId="32" borderId="0" xfId="0" applyNumberFormat="1" applyFont="1" applyFill="1" applyBorder="1" applyAlignment="1">
      <alignment horizontal="center" vertical="center" wrapText="1" shrinkToFit="1"/>
    </xf>
    <xf numFmtId="176" fontId="27" fillId="35" borderId="0" xfId="63" applyNumberFormat="1" applyFont="1" applyFill="1" applyBorder="1" applyAlignment="1">
      <alignment horizontal="center" vertical="center" wrapText="1" shrinkToFit="1"/>
    </xf>
    <xf numFmtId="43" fontId="27" fillId="35" borderId="0" xfId="63" applyNumberFormat="1" applyFont="1" applyFill="1" applyBorder="1" applyAlignment="1">
      <alignment horizontal="center" vertical="center" wrapText="1" shrinkToFit="1"/>
    </xf>
    <xf numFmtId="3" fontId="29" fillId="0" borderId="0" xfId="66" applyNumberFormat="1" applyFont="1" applyFill="1" applyBorder="1" applyAlignment="1" applyProtection="1">
      <alignment horizontal="center" vertical="center"/>
      <protection/>
    </xf>
    <xf numFmtId="2" fontId="29" fillId="0" borderId="0" xfId="0" applyNumberFormat="1" applyFont="1" applyBorder="1" applyAlignment="1">
      <alignment horizontal="center" vertical="center" wrapText="1" shrinkToFit="1"/>
    </xf>
    <xf numFmtId="3" fontId="29" fillId="35" borderId="13" xfId="0" applyNumberFormat="1" applyFont="1" applyFill="1" applyBorder="1" applyAlignment="1">
      <alignment horizontal="center" vertical="center" wrapText="1" shrinkToFit="1"/>
    </xf>
    <xf numFmtId="43" fontId="29" fillId="35" borderId="13" xfId="63" applyNumberFormat="1" applyFont="1" applyFill="1" applyBorder="1" applyAlignment="1">
      <alignment horizontal="center" vertical="center" wrapText="1" shrinkToFit="1"/>
    </xf>
    <xf numFmtId="0" fontId="29" fillId="36" borderId="12" xfId="0" applyFont="1" applyFill="1" applyBorder="1" applyAlignment="1">
      <alignment horizontal="center"/>
    </xf>
    <xf numFmtId="3" fontId="29" fillId="36" borderId="12" xfId="63" applyNumberFormat="1" applyFont="1" applyFill="1" applyBorder="1" applyAlignment="1" applyProtection="1">
      <alignment horizontal="center"/>
      <protection/>
    </xf>
    <xf numFmtId="0" fontId="22" fillId="36" borderId="18" xfId="0" applyFont="1" applyFill="1" applyBorder="1" applyAlignment="1">
      <alignment horizontal="center"/>
    </xf>
    <xf numFmtId="1" fontId="29" fillId="36" borderId="12" xfId="0" applyNumberFormat="1" applyFont="1" applyFill="1" applyBorder="1" applyAlignment="1">
      <alignment horizontal="center"/>
    </xf>
    <xf numFmtId="4" fontId="29" fillId="35" borderId="13" xfId="0" applyNumberFormat="1" applyFont="1" applyFill="1" applyBorder="1" applyAlignment="1">
      <alignment horizontal="center" vertical="center" wrapText="1" shrinkToFit="1"/>
    </xf>
    <xf numFmtId="176" fontId="18" fillId="36" borderId="12" xfId="63" applyNumberFormat="1" applyFont="1" applyFill="1" applyBorder="1" applyAlignment="1" applyProtection="1">
      <alignment horizontal="center"/>
      <protection/>
    </xf>
    <xf numFmtId="3" fontId="29" fillId="0" borderId="19" xfId="66" applyNumberFormat="1" applyFont="1" applyFill="1" applyBorder="1" applyAlignment="1" applyProtection="1">
      <alignment horizontal="center" vertical="center"/>
      <protection/>
    </xf>
    <xf numFmtId="2" fontId="29" fillId="0" borderId="19" xfId="0" applyNumberFormat="1" applyFont="1" applyBorder="1" applyAlignment="1">
      <alignment horizontal="center" vertical="center" wrapText="1" shrinkToFit="1"/>
    </xf>
    <xf numFmtId="3" fontId="29" fillId="0" borderId="20" xfId="66" applyNumberFormat="1" applyFont="1" applyFill="1" applyBorder="1" applyAlignment="1" applyProtection="1">
      <alignment vertical="center"/>
      <protection/>
    </xf>
    <xf numFmtId="3" fontId="27" fillId="32" borderId="15" xfId="66" applyNumberFormat="1" applyFont="1" applyFill="1" applyBorder="1" applyAlignment="1" applyProtection="1">
      <alignment horizontal="center" vertical="center"/>
      <protection/>
    </xf>
    <xf numFmtId="2" fontId="27" fillId="35" borderId="13" xfId="0" applyNumberFormat="1" applyFont="1" applyFill="1" applyBorder="1" applyAlignment="1">
      <alignment horizontal="center" vertical="center" wrapText="1" shrinkToFit="1"/>
    </xf>
    <xf numFmtId="3" fontId="29" fillId="37" borderId="13" xfId="66" applyNumberFormat="1" applyFont="1" applyFill="1" applyBorder="1" applyAlignment="1" applyProtection="1">
      <alignment horizontal="center" vertical="center" wrapText="1" shrinkToFit="1"/>
      <protection/>
    </xf>
    <xf numFmtId="173" fontId="0" fillId="36" borderId="12" xfId="63" applyFont="1" applyFill="1" applyBorder="1" applyAlignment="1" applyProtection="1">
      <alignment horizontal="center"/>
      <protection/>
    </xf>
    <xf numFmtId="2" fontId="29" fillId="0" borderId="20" xfId="0" applyNumberFormat="1" applyFont="1" applyBorder="1" applyAlignment="1">
      <alignment vertical="center" wrapText="1" shrinkToFit="1"/>
    </xf>
    <xf numFmtId="176" fontId="27" fillId="35" borderId="14" xfId="63" applyNumberFormat="1" applyFont="1" applyFill="1" applyBorder="1" applyAlignment="1">
      <alignment horizontal="center" vertical="center" wrapText="1" shrinkToFit="1"/>
    </xf>
    <xf numFmtId="43" fontId="27" fillId="35" borderId="21" xfId="63" applyNumberFormat="1" applyFont="1" applyFill="1" applyBorder="1" applyAlignment="1">
      <alignment horizontal="center" vertical="center" wrapText="1" shrinkToFit="1"/>
    </xf>
    <xf numFmtId="3" fontId="27" fillId="0" borderId="13" xfId="0" applyNumberFormat="1" applyFont="1" applyBorder="1" applyAlignment="1">
      <alignment horizontal="center" vertical="center" wrapText="1" shrinkToFit="1"/>
    </xf>
    <xf numFmtId="3" fontId="29" fillId="37" borderId="13" xfId="0" applyNumberFormat="1" applyFont="1" applyFill="1" applyBorder="1" applyAlignment="1">
      <alignment horizontal="center" vertical="center" wrapText="1" shrinkToFit="1"/>
    </xf>
    <xf numFmtId="3" fontId="29" fillId="37" borderId="13" xfId="66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0" xfId="72" applyFont="1" applyAlignment="1">
      <alignment vertical="center"/>
      <protection/>
    </xf>
    <xf numFmtId="0" fontId="0" fillId="0" borderId="0" xfId="72" applyFont="1" applyAlignment="1">
      <alignment vertical="center"/>
      <protection/>
    </xf>
    <xf numFmtId="175" fontId="38" fillId="0" borderId="0" xfId="66" applyFont="1" applyAlignment="1">
      <alignment vertical="center"/>
    </xf>
    <xf numFmtId="0" fontId="26" fillId="0" borderId="0" xfId="72" applyFont="1" applyAlignment="1">
      <alignment vertical="center"/>
      <protection/>
    </xf>
    <xf numFmtId="4" fontId="26" fillId="35" borderId="22" xfId="72" applyNumberFormat="1" applyFont="1" applyFill="1" applyBorder="1" applyAlignment="1">
      <alignment vertical="center" wrapText="1"/>
      <protection/>
    </xf>
    <xf numFmtId="0" fontId="32" fillId="0" borderId="0" xfId="72" applyFont="1" applyAlignment="1">
      <alignment horizontal="center" vertical="center"/>
      <protection/>
    </xf>
    <xf numFmtId="4" fontId="32" fillId="0" borderId="0" xfId="72" applyNumberFormat="1" applyFont="1" applyAlignment="1">
      <alignment vertical="center"/>
      <protection/>
    </xf>
    <xf numFmtId="0" fontId="32" fillId="0" borderId="0" xfId="72" applyFont="1" applyAlignment="1">
      <alignment vertical="center"/>
      <protection/>
    </xf>
    <xf numFmtId="0" fontId="19" fillId="35" borderId="13" xfId="7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29" fillId="38" borderId="23" xfId="72" applyNumberFormat="1" applyFont="1" applyFill="1" applyBorder="1" applyAlignment="1">
      <alignment horizontal="center" vertical="center" wrapText="1"/>
      <protection/>
    </xf>
    <xf numFmtId="0" fontId="29" fillId="0" borderId="23" xfId="72" applyNumberFormat="1" applyFont="1" applyFill="1" applyBorder="1" applyAlignment="1">
      <alignment horizontal="center" vertical="center" wrapText="1"/>
      <protection/>
    </xf>
    <xf numFmtId="0" fontId="29" fillId="39" borderId="23" xfId="72" applyNumberFormat="1" applyFont="1" applyFill="1" applyBorder="1" applyAlignment="1">
      <alignment horizontal="center" vertical="center" wrapText="1"/>
      <protection/>
    </xf>
    <xf numFmtId="0" fontId="29" fillId="40" borderId="23" xfId="72" applyNumberFormat="1" applyFont="1" applyFill="1" applyBorder="1" applyAlignment="1">
      <alignment horizontal="center" vertical="center" wrapText="1"/>
      <protection/>
    </xf>
    <xf numFmtId="0" fontId="29" fillId="39" borderId="23" xfId="72" applyNumberFormat="1" applyFont="1" applyFill="1" applyBorder="1" applyAlignment="1">
      <alignment horizontal="center" vertical="center" textRotation="180" wrapText="1"/>
      <protection/>
    </xf>
    <xf numFmtId="0" fontId="29" fillId="40" borderId="23" xfId="72" applyNumberFormat="1" applyFont="1" applyFill="1" applyBorder="1" applyAlignment="1">
      <alignment horizontal="center" vertical="center" textRotation="180" wrapText="1"/>
      <protection/>
    </xf>
    <xf numFmtId="0" fontId="41" fillId="40" borderId="23" xfId="72" applyNumberFormat="1" applyFont="1" applyFill="1" applyBorder="1" applyAlignment="1">
      <alignment horizontal="center" vertical="center" wrapText="1"/>
      <protection/>
    </xf>
    <xf numFmtId="175" fontId="28" fillId="0" borderId="23" xfId="66" applyFont="1" applyFill="1" applyBorder="1" applyAlignment="1">
      <alignment horizontal="center" vertical="center" wrapText="1"/>
    </xf>
    <xf numFmtId="4" fontId="29" fillId="0" borderId="23" xfId="72" applyNumberFormat="1" applyFont="1" applyFill="1" applyBorder="1" applyAlignment="1">
      <alignment horizontal="center" vertical="center" wrapText="1"/>
      <protection/>
    </xf>
    <xf numFmtId="4" fontId="29" fillId="41" borderId="23" xfId="72" applyNumberFormat="1" applyFont="1" applyFill="1" applyBorder="1" applyAlignment="1">
      <alignment horizontal="center" vertical="center" wrapText="1"/>
      <protection/>
    </xf>
    <xf numFmtId="4" fontId="29" fillId="35" borderId="23" xfId="72" applyNumberFormat="1" applyFont="1" applyFill="1" applyBorder="1" applyAlignment="1">
      <alignment horizontal="center" vertical="center" wrapText="1"/>
      <protection/>
    </xf>
    <xf numFmtId="4" fontId="29" fillId="38" borderId="13" xfId="72" applyNumberFormat="1" applyFont="1" applyFill="1" applyBorder="1" applyAlignment="1">
      <alignment horizontal="center" vertical="center" wrapText="1"/>
      <protection/>
    </xf>
    <xf numFmtId="0" fontId="26" fillId="35" borderId="22" xfId="72" applyFont="1" applyFill="1" applyBorder="1" applyAlignment="1">
      <alignment horizontal="center" vertical="center" wrapText="1"/>
      <protection/>
    </xf>
    <xf numFmtId="0" fontId="26" fillId="35" borderId="13" xfId="72" applyFont="1" applyFill="1" applyBorder="1" applyAlignment="1">
      <alignment horizontal="center" vertical="center" wrapText="1"/>
      <protection/>
    </xf>
    <xf numFmtId="14" fontId="26" fillId="35" borderId="13" xfId="72" applyNumberFormat="1" applyFont="1" applyFill="1" applyBorder="1" applyAlignment="1">
      <alignment horizontal="center" vertical="center" wrapText="1"/>
      <protection/>
    </xf>
    <xf numFmtId="2" fontId="26" fillId="35" borderId="24" xfId="72" applyNumberFormat="1" applyFont="1" applyFill="1" applyBorder="1" applyAlignment="1">
      <alignment horizontal="center" vertical="center" wrapText="1"/>
      <protection/>
    </xf>
    <xf numFmtId="0" fontId="42" fillId="35" borderId="22" xfId="72" applyFont="1" applyFill="1" applyBorder="1" applyAlignment="1">
      <alignment horizontal="left" vertical="center" wrapText="1"/>
      <protection/>
    </xf>
    <xf numFmtId="0" fontId="26" fillId="35" borderId="22" xfId="72" applyFont="1" applyFill="1" applyBorder="1" applyAlignment="1">
      <alignment horizontal="left" vertical="center" wrapText="1"/>
      <protection/>
    </xf>
    <xf numFmtId="175" fontId="26" fillId="35" borderId="22" xfId="66" applyFont="1" applyFill="1" applyBorder="1" applyAlignment="1">
      <alignment vertical="center" wrapText="1"/>
    </xf>
    <xf numFmtId="4" fontId="26" fillId="35" borderId="24" xfId="72" applyNumberFormat="1" applyFont="1" applyFill="1" applyBorder="1" applyAlignment="1">
      <alignment vertical="center" wrapText="1"/>
      <protection/>
    </xf>
    <xf numFmtId="4" fontId="26" fillId="35" borderId="17" xfId="72" applyNumberFormat="1" applyFont="1" applyFill="1" applyBorder="1" applyAlignment="1">
      <alignment vertical="center" wrapText="1"/>
      <protection/>
    </xf>
    <xf numFmtId="4" fontId="26" fillId="35" borderId="24" xfId="72" applyNumberFormat="1" applyFont="1" applyFill="1" applyBorder="1" applyAlignment="1">
      <alignment horizontal="right" vertical="center" wrapText="1"/>
      <protection/>
    </xf>
    <xf numFmtId="177" fontId="26" fillId="35" borderId="22" xfId="72" applyNumberFormat="1" applyFont="1" applyFill="1" applyBorder="1" applyAlignment="1">
      <alignment horizontal="right" vertical="center" wrapText="1"/>
      <protection/>
    </xf>
    <xf numFmtId="4" fontId="36" fillId="35" borderId="24" xfId="72" applyNumberFormat="1" applyFont="1" applyFill="1" applyBorder="1" applyAlignment="1">
      <alignment horizontal="right" vertical="center" wrapText="1"/>
      <protection/>
    </xf>
    <xf numFmtId="177" fontId="26" fillId="35" borderId="13" xfId="72" applyNumberFormat="1" applyFont="1" applyFill="1" applyBorder="1" applyAlignment="1">
      <alignment horizontal="right" vertical="center" wrapText="1"/>
      <protection/>
    </xf>
    <xf numFmtId="0" fontId="42" fillId="35" borderId="13" xfId="72" applyFont="1" applyFill="1" applyBorder="1" applyAlignment="1">
      <alignment horizontal="left" vertical="center" wrapText="1"/>
      <protection/>
    </xf>
    <xf numFmtId="0" fontId="26" fillId="35" borderId="22" xfId="72" applyFont="1" applyFill="1" applyBorder="1" applyAlignment="1">
      <alignment vertical="center" wrapText="1"/>
      <protection/>
    </xf>
    <xf numFmtId="175" fontId="26" fillId="35" borderId="13" xfId="66" applyFont="1" applyFill="1" applyBorder="1" applyAlignment="1">
      <alignment vertical="center" wrapText="1"/>
    </xf>
    <xf numFmtId="4" fontId="26" fillId="35" borderId="13" xfId="72" applyNumberFormat="1" applyFont="1" applyFill="1" applyBorder="1" applyAlignment="1">
      <alignment vertical="center" wrapText="1"/>
      <protection/>
    </xf>
    <xf numFmtId="175" fontId="26" fillId="35" borderId="13" xfId="66" applyFont="1" applyFill="1" applyBorder="1" applyAlignment="1">
      <alignment horizontal="center" vertical="center" wrapText="1"/>
    </xf>
    <xf numFmtId="0" fontId="26" fillId="35" borderId="13" xfId="72" applyFont="1" applyFill="1" applyBorder="1" applyAlignment="1">
      <alignment horizontal="right" vertical="center" wrapText="1"/>
      <protection/>
    </xf>
    <xf numFmtId="4" fontId="43" fillId="35" borderId="24" xfId="72" applyNumberFormat="1" applyFont="1" applyFill="1" applyBorder="1" applyAlignment="1">
      <alignment horizontal="right" vertical="center" wrapText="1"/>
      <protection/>
    </xf>
    <xf numFmtId="2" fontId="26" fillId="35" borderId="24" xfId="72" applyNumberFormat="1" applyFont="1" applyFill="1" applyBorder="1" applyAlignment="1">
      <alignment vertical="center" wrapText="1"/>
      <protection/>
    </xf>
    <xf numFmtId="0" fontId="26" fillId="35" borderId="13" xfId="72" applyFont="1" applyFill="1" applyBorder="1" applyAlignment="1">
      <alignment vertical="center" wrapText="1"/>
      <protection/>
    </xf>
    <xf numFmtId="0" fontId="42" fillId="35" borderId="22" xfId="72" applyFont="1" applyFill="1" applyBorder="1" applyAlignment="1">
      <alignment vertical="center" wrapText="1"/>
      <protection/>
    </xf>
    <xf numFmtId="0" fontId="42" fillId="35" borderId="13" xfId="72" applyFont="1" applyFill="1" applyBorder="1" applyAlignment="1">
      <alignment vertical="center" wrapText="1"/>
      <protection/>
    </xf>
    <xf numFmtId="0" fontId="26" fillId="35" borderId="19" xfId="72" applyFont="1" applyFill="1" applyBorder="1" applyAlignment="1">
      <alignment horizontal="center" vertical="center" wrapText="1"/>
      <protection/>
    </xf>
    <xf numFmtId="0" fontId="26" fillId="35" borderId="20" xfId="72" applyFont="1" applyFill="1" applyBorder="1" applyAlignment="1">
      <alignment horizontal="center" vertical="center" wrapText="1"/>
      <protection/>
    </xf>
    <xf numFmtId="4" fontId="26" fillId="35" borderId="24" xfId="72" applyNumberFormat="1" applyFont="1" applyFill="1" applyBorder="1" applyAlignment="1">
      <alignment horizontal="center" vertical="center" wrapText="1"/>
      <protection/>
    </xf>
    <xf numFmtId="0" fontId="26" fillId="42" borderId="24" xfId="72" applyFont="1" applyFill="1" applyBorder="1" applyAlignment="1">
      <alignment horizontal="center" vertical="center" wrapText="1"/>
      <protection/>
    </xf>
    <xf numFmtId="0" fontId="26" fillId="35" borderId="24" xfId="72" applyFont="1" applyFill="1" applyBorder="1" applyAlignment="1">
      <alignment horizontal="center" vertical="center" wrapText="1"/>
      <protection/>
    </xf>
    <xf numFmtId="0" fontId="26" fillId="35" borderId="24" xfId="72" applyFont="1" applyFill="1" applyBorder="1" applyAlignment="1">
      <alignment vertical="center" wrapText="1"/>
      <protection/>
    </xf>
    <xf numFmtId="0" fontId="26" fillId="35" borderId="16" xfId="72" applyFont="1" applyFill="1" applyBorder="1" applyAlignment="1">
      <alignment horizontal="center" vertical="center" wrapText="1"/>
      <protection/>
    </xf>
    <xf numFmtId="2" fontId="26" fillId="35" borderId="13" xfId="72" applyNumberFormat="1" applyFont="1" applyFill="1" applyBorder="1" applyAlignment="1">
      <alignment horizontal="center" wrapText="1"/>
      <protection/>
    </xf>
    <xf numFmtId="49" fontId="26" fillId="35" borderId="22" xfId="72" applyNumberFormat="1" applyFont="1" applyFill="1" applyBorder="1" applyAlignment="1">
      <alignment horizontal="center" vertical="center" wrapText="1"/>
      <protection/>
    </xf>
    <xf numFmtId="0" fontId="26" fillId="0" borderId="24" xfId="72" applyFont="1" applyFill="1" applyBorder="1" applyAlignment="1">
      <alignment horizontal="center" vertical="center" wrapText="1"/>
      <protection/>
    </xf>
    <xf numFmtId="0" fontId="26" fillId="0" borderId="25" xfId="72" applyFont="1" applyBorder="1" applyAlignment="1">
      <alignment horizontal="center" vertical="center" wrapText="1"/>
      <protection/>
    </xf>
    <xf numFmtId="4" fontId="26" fillId="0" borderId="25" xfId="72" applyNumberFormat="1" applyFont="1" applyBorder="1" applyAlignment="1">
      <alignment vertical="center" wrapText="1"/>
      <protection/>
    </xf>
    <xf numFmtId="2" fontId="27" fillId="0" borderId="25" xfId="72" applyNumberFormat="1" applyFont="1" applyBorder="1" applyAlignment="1">
      <alignment horizontal="center" vertical="center" wrapText="1"/>
      <protection/>
    </xf>
    <xf numFmtId="0" fontId="26" fillId="0" borderId="0" xfId="72" applyFont="1" applyBorder="1" applyAlignment="1">
      <alignment vertical="center" wrapText="1"/>
      <protection/>
    </xf>
    <xf numFmtId="0" fontId="26" fillId="0" borderId="0" xfId="72" applyFont="1" applyBorder="1" applyAlignment="1">
      <alignment horizontal="center" vertical="center" wrapText="1"/>
      <protection/>
    </xf>
    <xf numFmtId="175" fontId="26" fillId="0" borderId="0" xfId="66" applyFont="1" applyBorder="1" applyAlignment="1">
      <alignment horizontal="center" vertical="center" wrapText="1"/>
    </xf>
    <xf numFmtId="4" fontId="26" fillId="0" borderId="0" xfId="72" applyNumberFormat="1" applyFont="1" applyBorder="1" applyAlignment="1">
      <alignment horizontal="center" vertical="center" wrapText="1"/>
      <protection/>
    </xf>
    <xf numFmtId="179" fontId="26" fillId="43" borderId="0" xfId="72" applyNumberFormat="1" applyFont="1" applyFill="1" applyBorder="1" applyAlignment="1">
      <alignment horizontal="center" vertical="center" wrapText="1"/>
      <protection/>
    </xf>
    <xf numFmtId="175" fontId="26" fillId="0" borderId="0" xfId="66" applyFont="1" applyFill="1" applyBorder="1" applyAlignment="1">
      <alignment horizontal="center" vertical="center" wrapText="1"/>
    </xf>
    <xf numFmtId="175" fontId="26" fillId="0" borderId="0" xfId="66" applyFont="1" applyBorder="1" applyAlignment="1">
      <alignment vertical="center" wrapText="1"/>
    </xf>
    <xf numFmtId="175" fontId="26" fillId="0" borderId="0" xfId="66" applyFont="1" applyAlignment="1">
      <alignment vertical="center" wrapText="1"/>
    </xf>
    <xf numFmtId="175" fontId="26" fillId="0" borderId="0" xfId="66" applyFont="1" applyAlignment="1">
      <alignment horizontal="center" vertical="center" wrapText="1"/>
    </xf>
    <xf numFmtId="175" fontId="26" fillId="0" borderId="0" xfId="66" applyFont="1" applyFill="1" applyAlignment="1">
      <alignment horizontal="center" vertical="center" wrapText="1"/>
    </xf>
    <xf numFmtId="175" fontId="26" fillId="35" borderId="0" xfId="66" applyFont="1" applyFill="1" applyAlignment="1">
      <alignment horizontal="center" vertical="center" wrapText="1"/>
    </xf>
    <xf numFmtId="175" fontId="26" fillId="35" borderId="0" xfId="66" applyFont="1" applyFill="1" applyAlignment="1">
      <alignment vertical="center" wrapText="1"/>
    </xf>
    <xf numFmtId="175" fontId="26" fillId="0" borderId="0" xfId="66" applyFont="1" applyFill="1" applyAlignment="1">
      <alignment vertical="center" wrapText="1"/>
    </xf>
    <xf numFmtId="175" fontId="26" fillId="35" borderId="0" xfId="66" applyFont="1" applyFill="1" applyBorder="1" applyAlignment="1">
      <alignment horizontal="center" vertical="center" wrapText="1"/>
    </xf>
    <xf numFmtId="0" fontId="38" fillId="35" borderId="0" xfId="72" applyFont="1" applyFill="1" applyAlignment="1">
      <alignment vertical="center"/>
      <protection/>
    </xf>
    <xf numFmtId="0" fontId="27" fillId="0" borderId="0" xfId="0" applyFont="1" applyAlignment="1">
      <alignment horizontal="center"/>
    </xf>
    <xf numFmtId="2" fontId="26" fillId="35" borderId="24" xfId="72" applyNumberFormat="1" applyFont="1" applyFill="1" applyBorder="1" applyAlignment="1">
      <alignment horizontal="left" vertical="center" wrapText="1"/>
      <protection/>
    </xf>
    <xf numFmtId="0" fontId="71" fillId="0" borderId="0" xfId="72" applyFont="1" applyAlignment="1">
      <alignment horizontal="center" vertical="center"/>
      <protection/>
    </xf>
    <xf numFmtId="0" fontId="28" fillId="0" borderId="0" xfId="72" applyFont="1" applyAlignment="1">
      <alignment vertical="center"/>
      <protection/>
    </xf>
    <xf numFmtId="0" fontId="0" fillId="0" borderId="0" xfId="0" applyAlignment="1">
      <alignment horizontal="center"/>
    </xf>
    <xf numFmtId="7" fontId="26" fillId="0" borderId="0" xfId="0" applyNumberFormat="1" applyFont="1" applyAlignment="1">
      <alignment/>
    </xf>
    <xf numFmtId="175" fontId="26" fillId="0" borderId="0" xfId="66" applyFont="1" applyAlignment="1">
      <alignment horizontal="center" vertical="center" wrapText="1"/>
    </xf>
    <xf numFmtId="0" fontId="37" fillId="0" borderId="0" xfId="72" applyFont="1" applyAlignment="1">
      <alignment horizontal="center" vertical="center"/>
      <protection/>
    </xf>
    <xf numFmtId="0" fontId="19" fillId="41" borderId="26" xfId="72" applyFont="1" applyFill="1" applyBorder="1" applyAlignment="1">
      <alignment horizontal="center" vertical="center"/>
      <protection/>
    </xf>
    <xf numFmtId="0" fontId="19" fillId="41" borderId="14" xfId="72" applyFont="1" applyFill="1" applyBorder="1" applyAlignment="1">
      <alignment horizontal="center" vertical="center"/>
      <protection/>
    </xf>
    <xf numFmtId="4" fontId="19" fillId="0" borderId="26" xfId="72" applyNumberFormat="1" applyFont="1" applyBorder="1" applyAlignment="1">
      <alignment horizontal="center" vertical="center" wrapText="1"/>
      <protection/>
    </xf>
    <xf numFmtId="4" fontId="19" fillId="0" borderId="14" xfId="72" applyNumberFormat="1" applyFont="1" applyBorder="1" applyAlignment="1">
      <alignment horizontal="center" vertical="center" wrapText="1"/>
      <protection/>
    </xf>
    <xf numFmtId="4" fontId="19" fillId="0" borderId="21" xfId="72" applyNumberFormat="1" applyFont="1" applyBorder="1" applyAlignment="1">
      <alignment horizontal="center" vertical="center" wrapText="1"/>
      <protection/>
    </xf>
    <xf numFmtId="0" fontId="19" fillId="41" borderId="21" xfId="72" applyFont="1" applyFill="1" applyBorder="1" applyAlignment="1">
      <alignment horizontal="center" vertical="center"/>
      <protection/>
    </xf>
    <xf numFmtId="0" fontId="19" fillId="0" borderId="26" xfId="72" applyFont="1" applyBorder="1" applyAlignment="1">
      <alignment horizontal="center" vertical="center" wrapText="1"/>
      <protection/>
    </xf>
    <xf numFmtId="0" fontId="19" fillId="0" borderId="14" xfId="72" applyFont="1" applyBorder="1" applyAlignment="1">
      <alignment horizontal="center" vertical="center" wrapText="1"/>
      <protection/>
    </xf>
    <xf numFmtId="0" fontId="19" fillId="0" borderId="21" xfId="72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32" borderId="24" xfId="0" applyFont="1" applyFill="1" applyBorder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Euro" xfId="52"/>
    <cellStyle name="Excel Built-in Currency" xfId="53"/>
    <cellStyle name="Footnote" xfId="54"/>
    <cellStyle name="Good" xfId="55"/>
    <cellStyle name="Heading (user)" xfId="56"/>
    <cellStyle name="Heading 1" xfId="57"/>
    <cellStyle name="Heading 2" xfId="58"/>
    <cellStyle name="Hyperlink" xfId="59"/>
    <cellStyle name="Followed Hyperlink" xfId="60"/>
    <cellStyle name="Hyperlink" xfId="61"/>
    <cellStyle name="Incorrecto" xfId="62"/>
    <cellStyle name="Comma" xfId="63"/>
    <cellStyle name="Comma [0]" xfId="64"/>
    <cellStyle name="Millares 2" xfId="65"/>
    <cellStyle name="Currency" xfId="66"/>
    <cellStyle name="Currency [0]" xfId="67"/>
    <cellStyle name="Moneda 2" xfId="68"/>
    <cellStyle name="Neutral" xfId="69"/>
    <cellStyle name="Neutral 2" xfId="70"/>
    <cellStyle name="Normal 2" xfId="71"/>
    <cellStyle name="Normal 2 2" xfId="72"/>
    <cellStyle name="Normal 2 2 2" xfId="73"/>
    <cellStyle name="Normal 3" xfId="74"/>
    <cellStyle name="Normal 4" xfId="75"/>
    <cellStyle name="Notas" xfId="76"/>
    <cellStyle name="Note" xfId="77"/>
    <cellStyle name="Percent" xfId="78"/>
    <cellStyle name="Salida" xfId="79"/>
    <cellStyle name="Status" xfId="80"/>
    <cellStyle name="Text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  <cellStyle name="Warning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FDFDF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0</xdr:row>
      <xdr:rowOff>142875</xdr:rowOff>
    </xdr:from>
    <xdr:to>
      <xdr:col>21</xdr:col>
      <xdr:colOff>285750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42875"/>
          <a:ext cx="1971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676275</xdr:colOff>
      <xdr:row>0</xdr:row>
      <xdr:rowOff>161925</xdr:rowOff>
    </xdr:from>
    <xdr:to>
      <xdr:col>40</xdr:col>
      <xdr:colOff>628650</xdr:colOff>
      <xdr:row>2</xdr:row>
      <xdr:rowOff>219075</xdr:rowOff>
    </xdr:to>
    <xdr:pic>
      <xdr:nvPicPr>
        <xdr:cNvPr id="2" name="Imagen 4" descr="C:\Users\CETOT\Downloads\image.png"/>
        <xdr:cNvPicPr preferRelativeResize="1">
          <a:picLocks noChangeAspect="1"/>
        </xdr:cNvPicPr>
      </xdr:nvPicPr>
      <xdr:blipFill>
        <a:blip r:embed="rId2"/>
        <a:srcRect l="58604"/>
        <a:stretch>
          <a:fillRect/>
        </a:stretch>
      </xdr:blipFill>
      <xdr:spPr>
        <a:xfrm>
          <a:off x="17745075" y="16192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0</xdr:rowOff>
    </xdr:from>
    <xdr:to>
      <xdr:col>2</xdr:col>
      <xdr:colOff>752475</xdr:colOff>
      <xdr:row>42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5357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0</xdr:rowOff>
    </xdr:from>
    <xdr:to>
      <xdr:col>2</xdr:col>
      <xdr:colOff>752475</xdr:colOff>
      <xdr:row>42</xdr:row>
      <xdr:rowOff>104775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5357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RESUPUESTO\Documents%20and%20Settings\Administrador\Escritorio\2013\CONTROL%20PRESUPUESTAL%202013\Documents%20and%20Settings\Administrador\Escritorio\2011\Archivos%20Excel%202011\Control%20Presupuesta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 CON COMP"/>
      <sheetName val="GRAFICA GTO POR CAPITULO"/>
      <sheetName val="PRESUP 10 Y REMANENTES"/>
      <sheetName val="conc rem 09"/>
      <sheetName val="Hoja1"/>
      <sheetName val="transf dic 09"/>
      <sheetName val="Hoja4"/>
      <sheetName val="1000"/>
      <sheetName val="2000"/>
      <sheetName val="3000"/>
      <sheetName val="4000"/>
      <sheetName val="5000"/>
      <sheetName val="TRANSFERENCIAS"/>
      <sheetName val="CONC POR COORD"/>
      <sheetName val="CONC POR COORD REC HUMANO INCL"/>
      <sheetName val="CONC X PROCESOS"/>
      <sheetName val="GTOS X PARTIDA"/>
      <sheetName val="GTOS X COORD"/>
      <sheetName val="GTOS X PROCESO"/>
      <sheetName val="PARTIDA Y COORD"/>
      <sheetName val="Avance Gestion y Admon 1"/>
      <sheetName val="Avance fin Inv 2"/>
      <sheetName val="Avance fin Proc 3"/>
      <sheetName val="Avance Fin Fomento 4"/>
      <sheetName val="Avance Registro 5"/>
      <sheetName val="Avance Juridico 6"/>
      <sheetName val="Avance UTI 7"/>
      <sheetName val="presupuestado vs ejercido"/>
      <sheetName val="CONCENTRADO"/>
      <sheetName val="Flujo Cont Ing -Egr 2do Sem 11"/>
      <sheetName val="Edo de Res 2011"/>
      <sheetName val="Avance presupuestal"/>
      <sheetName val="PROGRAMADO VS EJERCIDO"/>
      <sheetName val="POR COORD SIN R.H."/>
      <sheetName val="COMPARATIVO DEL PRES EJERCIDO  "/>
      <sheetName val="AVANCE REMANENTES"/>
      <sheetName val="AVANCE PROGRAMATICO"/>
      <sheetName val="AVANCE"/>
      <sheetName val="Hoja2"/>
      <sheetName val="CAPITULO"/>
      <sheetName val="TRANS CAP 1000"/>
      <sheetName val="COORD INCLUY R.H."/>
      <sheetName val="DISTRIB.GTO. POR CAPITULO"/>
      <sheetName val="PROGRAMAS AL 31 MYO"/>
      <sheetName val="COMPARATIVO DEL GASTO AL 31 MYO"/>
      <sheetName val=" CAPITULO AL 31 MZO"/>
      <sheetName val="calendarizacion"/>
      <sheetName val="TOTAL DE GASTO 99 AL 01"/>
      <sheetName val="Flujo contable Agosto "/>
      <sheetName val="Flujo Cont Ing-Egr 1er Sem 10"/>
      <sheetName val="Edo de Res a nOV"/>
      <sheetName val="Edo de Resultados"/>
      <sheetName val="Hoja3"/>
      <sheetName val="indice"/>
      <sheetName val="admon metas"/>
      <sheetName val="apot metas"/>
      <sheetName val="reg metas"/>
      <sheetName val="com metas"/>
      <sheetName val="ens metas"/>
      <sheetName val="uti metas"/>
      <sheetName val="jur metas"/>
      <sheetName val="diseño metas"/>
    </sheetNames>
  </externalBook>
</externalLink>
</file>

<file path=xl/theme/theme1.xml><?xml version="1.0" encoding="utf-8"?>
<a:theme xmlns:a="http://schemas.openxmlformats.org/drawingml/2006/main" name="Office Them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60" zoomScaleNormal="90" zoomScalePageLayoutView="0" workbookViewId="0" topLeftCell="H1">
      <selection activeCell="S6" sqref="S6"/>
    </sheetView>
  </sheetViews>
  <sheetFormatPr defaultColWidth="11.421875" defaultRowHeight="12.75"/>
  <cols>
    <col min="1" max="7" width="11.57421875" style="0" hidden="1" customWidth="1"/>
    <col min="8" max="8" width="18.8515625" style="0" customWidth="1"/>
    <col min="9" max="10" width="11.421875" style="0" hidden="1" customWidth="1"/>
    <col min="11" max="11" width="11.57421875" style="0" hidden="1" customWidth="1"/>
    <col min="12" max="12" width="3.00390625" style="0" bestFit="1" customWidth="1"/>
    <col min="13" max="13" width="5.140625" style="0" customWidth="1"/>
    <col min="14" max="14" width="11.421875" style="0" hidden="1" customWidth="1"/>
    <col min="15" max="15" width="22.28125" style="0" customWidth="1"/>
    <col min="16" max="16" width="11.421875" style="0" hidden="1" customWidth="1"/>
    <col min="17" max="17" width="11.57421875" style="0" hidden="1" customWidth="1"/>
    <col min="18" max="18" width="11.421875" style="0" hidden="1" customWidth="1"/>
    <col min="19" max="19" width="12.7109375" style="0" customWidth="1"/>
    <col min="20" max="20" width="11.57421875" style="0" hidden="1" customWidth="1"/>
    <col min="21" max="21" width="12.8515625" style="0" customWidth="1"/>
    <col min="22" max="22" width="10.140625" style="0" customWidth="1"/>
    <col min="23" max="23" width="10.8515625" style="0" customWidth="1"/>
    <col min="24" max="24" width="10.57421875" style="0" customWidth="1"/>
    <col min="25" max="25" width="10.8515625" style="0" customWidth="1"/>
    <col min="26" max="26" width="11.140625" style="0" customWidth="1"/>
    <col min="27" max="27" width="10.8515625" style="0" customWidth="1"/>
    <col min="28" max="28" width="11.421875" style="0" customWidth="1"/>
    <col min="29" max="29" width="10.421875" style="0" customWidth="1"/>
    <col min="30" max="31" width="11.28125" style="0" customWidth="1"/>
    <col min="32" max="32" width="10.8515625" style="0" customWidth="1"/>
    <col min="33" max="33" width="10.28125" style="0" customWidth="1"/>
    <col min="34" max="34" width="11.421875" style="0" customWidth="1"/>
    <col min="35" max="36" width="10.28125" style="0" customWidth="1"/>
    <col min="37" max="37" width="8.421875" style="0" customWidth="1"/>
    <col min="38" max="38" width="10.7109375" style="0" customWidth="1"/>
    <col min="39" max="39" width="10.140625" style="0" customWidth="1"/>
    <col min="40" max="40" width="9.00390625" style="0" customWidth="1"/>
    <col min="41" max="41" width="9.57421875" style="0" customWidth="1"/>
    <col min="42" max="42" width="11.421875" style="0" customWidth="1"/>
    <col min="43" max="43" width="10.7109375" style="0" customWidth="1"/>
    <col min="44" max="44" width="12.421875" style="0" customWidth="1"/>
    <col min="45" max="45" width="13.140625" style="0" customWidth="1"/>
  </cols>
  <sheetData>
    <row r="1" spans="1:44" s="89" customFormat="1" ht="27.75">
      <c r="A1" s="171" t="s">
        <v>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s="89" customFormat="1" ht="27.75">
      <c r="A2" s="171" t="s">
        <v>281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1:44" s="89" customFormat="1" ht="27">
      <c r="A3" s="90"/>
      <c r="B3" s="90"/>
      <c r="C3" s="90"/>
      <c r="D3" s="90"/>
      <c r="E3" s="90"/>
      <c r="F3" s="90"/>
      <c r="G3" s="90"/>
      <c r="H3" s="167" t="s">
        <v>279</v>
      </c>
      <c r="I3" s="93">
        <v>1.02828577</v>
      </c>
      <c r="J3" s="90"/>
      <c r="K3" s="90"/>
      <c r="L3" s="90"/>
      <c r="M3" s="90"/>
      <c r="N3" s="90"/>
      <c r="O3" s="91"/>
      <c r="P3" s="91"/>
      <c r="Q3" s="91"/>
      <c r="R3" s="90"/>
      <c r="S3" s="92"/>
      <c r="T3" s="93"/>
      <c r="U3" s="90"/>
      <c r="V3" s="90"/>
      <c r="W3" s="90"/>
      <c r="X3" s="90"/>
      <c r="Y3" s="90"/>
      <c r="Z3" s="90"/>
      <c r="AA3" s="90"/>
      <c r="AB3" s="90"/>
      <c r="AC3" s="90"/>
      <c r="AD3" s="163"/>
      <c r="AE3" s="163"/>
      <c r="AF3" s="163"/>
      <c r="AG3" s="163"/>
      <c r="AH3" s="163"/>
      <c r="AI3" s="163"/>
      <c r="AJ3" s="90"/>
      <c r="AK3" s="90"/>
      <c r="AL3" s="90"/>
      <c r="AM3" s="90"/>
      <c r="AN3" s="163"/>
      <c r="AO3" s="163"/>
      <c r="AP3" s="163"/>
      <c r="AQ3" s="163"/>
      <c r="AR3" s="90"/>
    </row>
    <row r="4" spans="1:44" s="99" customFormat="1" ht="31.5">
      <c r="A4" s="95"/>
      <c r="B4" s="95"/>
      <c r="C4" s="95"/>
      <c r="D4" s="95"/>
      <c r="E4" s="95"/>
      <c r="F4" s="96"/>
      <c r="G4" s="96"/>
      <c r="H4" s="167" t="s">
        <v>278</v>
      </c>
      <c r="I4" s="93">
        <v>86.88</v>
      </c>
      <c r="J4" s="97"/>
      <c r="K4" s="95"/>
      <c r="L4" s="95"/>
      <c r="M4" s="166">
        <v>84.49</v>
      </c>
      <c r="N4" s="95"/>
      <c r="O4" s="97"/>
      <c r="P4" s="97"/>
      <c r="Q4" s="97"/>
      <c r="R4" s="95"/>
      <c r="S4" s="172" t="s">
        <v>142</v>
      </c>
      <c r="T4" s="173"/>
      <c r="U4" s="173"/>
      <c r="V4" s="174" t="s">
        <v>143</v>
      </c>
      <c r="W4" s="175"/>
      <c r="X4" s="175"/>
      <c r="Y4" s="176"/>
      <c r="Z4" s="172" t="s">
        <v>142</v>
      </c>
      <c r="AA4" s="173"/>
      <c r="AB4" s="173"/>
      <c r="AC4" s="173"/>
      <c r="AD4" s="173"/>
      <c r="AE4" s="177"/>
      <c r="AF4" s="98" t="s">
        <v>143</v>
      </c>
      <c r="AG4" s="178" t="s">
        <v>144</v>
      </c>
      <c r="AH4" s="179"/>
      <c r="AI4" s="180"/>
      <c r="AJ4" s="178" t="s">
        <v>145</v>
      </c>
      <c r="AK4" s="179"/>
      <c r="AL4" s="179"/>
      <c r="AM4" s="179"/>
      <c r="AN4" s="179"/>
      <c r="AO4" s="179"/>
      <c r="AP4" s="179"/>
      <c r="AQ4" s="180"/>
      <c r="AR4" s="97"/>
    </row>
    <row r="5" spans="1:44" s="12" customFormat="1" ht="64.5" customHeight="1" thickBot="1">
      <c r="A5" s="100" t="s">
        <v>146</v>
      </c>
      <c r="B5" s="101" t="s">
        <v>147</v>
      </c>
      <c r="C5" s="101" t="s">
        <v>148</v>
      </c>
      <c r="D5" s="101" t="s">
        <v>149</v>
      </c>
      <c r="E5" s="101" t="s">
        <v>150</v>
      </c>
      <c r="F5" s="101" t="s">
        <v>151</v>
      </c>
      <c r="G5" s="102" t="s">
        <v>152</v>
      </c>
      <c r="H5" s="103" t="s">
        <v>153</v>
      </c>
      <c r="I5" s="103" t="s">
        <v>154</v>
      </c>
      <c r="J5" s="104" t="s">
        <v>155</v>
      </c>
      <c r="K5" s="103" t="s">
        <v>156</v>
      </c>
      <c r="L5" s="105" t="s">
        <v>157</v>
      </c>
      <c r="M5" s="105" t="s">
        <v>158</v>
      </c>
      <c r="N5" s="105" t="s">
        <v>159</v>
      </c>
      <c r="O5" s="106" t="s">
        <v>160</v>
      </c>
      <c r="P5" s="106" t="s">
        <v>161</v>
      </c>
      <c r="Q5" s="102" t="s">
        <v>162</v>
      </c>
      <c r="R5" s="101" t="s">
        <v>163</v>
      </c>
      <c r="S5" s="107" t="s">
        <v>164</v>
      </c>
      <c r="T5" s="108" t="s">
        <v>165</v>
      </c>
      <c r="U5" s="108" t="s">
        <v>166</v>
      </c>
      <c r="V5" s="108" t="s">
        <v>167</v>
      </c>
      <c r="W5" s="109" t="s">
        <v>168</v>
      </c>
      <c r="X5" s="109" t="s">
        <v>169</v>
      </c>
      <c r="Y5" s="110" t="s">
        <v>170</v>
      </c>
      <c r="Z5" s="110" t="s">
        <v>171</v>
      </c>
      <c r="AA5" s="110" t="s">
        <v>172</v>
      </c>
      <c r="AB5" s="110" t="s">
        <v>173</v>
      </c>
      <c r="AC5" s="110" t="s">
        <v>174</v>
      </c>
      <c r="AD5" s="108" t="s">
        <v>175</v>
      </c>
      <c r="AE5" s="108" t="s">
        <v>176</v>
      </c>
      <c r="AF5" s="110" t="s">
        <v>177</v>
      </c>
      <c r="AG5" s="109" t="s">
        <v>178</v>
      </c>
      <c r="AH5" s="109" t="s">
        <v>179</v>
      </c>
      <c r="AI5" s="109" t="s">
        <v>180</v>
      </c>
      <c r="AJ5" s="109" t="s">
        <v>181</v>
      </c>
      <c r="AK5" s="109" t="s">
        <v>182</v>
      </c>
      <c r="AL5" s="109" t="s">
        <v>183</v>
      </c>
      <c r="AM5" s="109" t="s">
        <v>184</v>
      </c>
      <c r="AN5" s="109" t="s">
        <v>185</v>
      </c>
      <c r="AO5" s="109" t="s">
        <v>186</v>
      </c>
      <c r="AP5" s="109" t="s">
        <v>187</v>
      </c>
      <c r="AQ5" s="109" t="s">
        <v>188</v>
      </c>
      <c r="AR5" s="111" t="s">
        <v>189</v>
      </c>
    </row>
    <row r="6" spans="1:44" s="13" customFormat="1" ht="30" customHeight="1">
      <c r="A6" s="112">
        <v>1</v>
      </c>
      <c r="B6" s="144" t="s">
        <v>271</v>
      </c>
      <c r="C6" s="112">
        <v>13</v>
      </c>
      <c r="D6" s="112">
        <v>8</v>
      </c>
      <c r="E6" s="112">
        <v>1</v>
      </c>
      <c r="F6" s="112">
        <v>164</v>
      </c>
      <c r="G6" s="112">
        <v>24</v>
      </c>
      <c r="H6" s="139" t="s">
        <v>247</v>
      </c>
      <c r="I6" s="113" t="s">
        <v>248</v>
      </c>
      <c r="J6" s="112" t="s">
        <v>190</v>
      </c>
      <c r="K6" s="114" t="s">
        <v>249</v>
      </c>
      <c r="L6" s="113">
        <v>24</v>
      </c>
      <c r="M6" s="112">
        <v>35</v>
      </c>
      <c r="N6" s="112" t="s">
        <v>191</v>
      </c>
      <c r="O6" s="115" t="s">
        <v>192</v>
      </c>
      <c r="P6" s="116" t="s">
        <v>261</v>
      </c>
      <c r="Q6" s="117" t="s">
        <v>193</v>
      </c>
      <c r="R6" s="112" t="s">
        <v>194</v>
      </c>
      <c r="S6" s="118">
        <v>41187.2</v>
      </c>
      <c r="T6" s="94"/>
      <c r="U6" s="94">
        <f>S6</f>
        <v>41187.2</v>
      </c>
      <c r="V6" s="94"/>
      <c r="W6" s="119">
        <f>U6/30*10</f>
        <v>13729.066666666666</v>
      </c>
      <c r="X6" s="119">
        <f>U6/30*50</f>
        <v>68645.33333333333</v>
      </c>
      <c r="Y6" s="94">
        <f aca="true" t="shared" si="0" ref="Y6:Y25">U6/2</f>
        <v>20593.6</v>
      </c>
      <c r="Z6" s="120">
        <f>S6*17.5%</f>
        <v>7207.759999999999</v>
      </c>
      <c r="AA6" s="119">
        <f>S6*3%</f>
        <v>1235.6159999999998</v>
      </c>
      <c r="AB6" s="119">
        <v>1726.69</v>
      </c>
      <c r="AC6" s="119">
        <f>U6*2%</f>
        <v>823.7439999999999</v>
      </c>
      <c r="AD6" s="119">
        <v>1800</v>
      </c>
      <c r="AE6" s="119">
        <v>1275</v>
      </c>
      <c r="AF6" s="119">
        <f>15064.9</f>
        <v>15064.9</v>
      </c>
      <c r="AG6" s="121">
        <v>110.48</v>
      </c>
      <c r="AH6" s="122">
        <v>849.44</v>
      </c>
      <c r="AI6" s="121">
        <f>223.8*$I$3+0.01</f>
        <v>230.14035532600002</v>
      </c>
      <c r="AJ6" s="121">
        <v>200</v>
      </c>
      <c r="AK6" s="122"/>
      <c r="AL6" s="121"/>
      <c r="AM6" s="121"/>
      <c r="AN6" s="121"/>
      <c r="AO6" s="123"/>
      <c r="AP6" s="121">
        <f>12164.83*$I$3</f>
        <v>12508.9215834691</v>
      </c>
      <c r="AQ6" s="121">
        <f>X6*30%</f>
        <v>20593.6</v>
      </c>
      <c r="AR6" s="124">
        <f aca="true" t="shared" si="1" ref="AR6:AR25">((S6+Z6+AA6+AB6+AC6+AD6+AE6+AG6+AH6+AI6)*12)+(V6+W6+X6+Y6+AF6+AJ6+AK6+AL6+AM6+AN6+AO6+AP6+AQ6)</f>
        <v>828688.2658473812</v>
      </c>
    </row>
    <row r="7" spans="1:44" s="13" customFormat="1" ht="26.25" customHeight="1">
      <c r="A7" s="113">
        <v>2</v>
      </c>
      <c r="B7" s="144" t="s">
        <v>271</v>
      </c>
      <c r="C7" s="112">
        <v>13</v>
      </c>
      <c r="D7" s="112">
        <v>8</v>
      </c>
      <c r="E7" s="112">
        <v>1</v>
      </c>
      <c r="F7" s="112">
        <v>164</v>
      </c>
      <c r="G7" s="113">
        <v>20</v>
      </c>
      <c r="H7" s="140" t="s">
        <v>280</v>
      </c>
      <c r="I7" s="113" t="s">
        <v>274</v>
      </c>
      <c r="J7" s="112"/>
      <c r="K7" s="114">
        <v>43647</v>
      </c>
      <c r="L7" s="113">
        <v>20</v>
      </c>
      <c r="M7" s="112">
        <v>35</v>
      </c>
      <c r="N7" s="113" t="s">
        <v>191</v>
      </c>
      <c r="O7" s="115" t="s">
        <v>196</v>
      </c>
      <c r="P7" s="125" t="s">
        <v>260</v>
      </c>
      <c r="Q7" s="126" t="s">
        <v>193</v>
      </c>
      <c r="R7" s="112" t="s">
        <v>194</v>
      </c>
      <c r="S7" s="127">
        <v>27551.13</v>
      </c>
      <c r="T7" s="94"/>
      <c r="U7" s="94">
        <f aca="true" t="shared" si="2" ref="U7:U25">S7</f>
        <v>27551.13</v>
      </c>
      <c r="V7" s="128"/>
      <c r="W7" s="119">
        <f>U7/30*15</f>
        <v>13775.565</v>
      </c>
      <c r="X7" s="119">
        <f aca="true" t="shared" si="3" ref="X7:X25">U7/30*50</f>
        <v>45918.549999999996</v>
      </c>
      <c r="Y7" s="94">
        <f t="shared" si="0"/>
        <v>13775.565</v>
      </c>
      <c r="Z7" s="120">
        <f aca="true" t="shared" si="4" ref="Z7:Z25">S7*17.5%</f>
        <v>4821.44775</v>
      </c>
      <c r="AA7" s="119">
        <f aca="true" t="shared" si="5" ref="AA7:AA25">S7*3%</f>
        <v>826.5339</v>
      </c>
      <c r="AB7" s="121">
        <v>1350.36</v>
      </c>
      <c r="AC7" s="119">
        <f aca="true" t="shared" si="6" ref="AC7:AC25">U7*2%</f>
        <v>551.0226</v>
      </c>
      <c r="AD7" s="119">
        <v>1470</v>
      </c>
      <c r="AE7" s="119">
        <v>1042</v>
      </c>
      <c r="AF7" s="119">
        <v>9823.2</v>
      </c>
      <c r="AG7" s="121">
        <v>110.48</v>
      </c>
      <c r="AH7" s="122">
        <v>849.44</v>
      </c>
      <c r="AI7" s="121">
        <f>223.8*$I$3+0.01</f>
        <v>230.14035532600002</v>
      </c>
      <c r="AJ7" s="121">
        <v>200</v>
      </c>
      <c r="AK7" s="124"/>
      <c r="AL7" s="121"/>
      <c r="AM7" s="121"/>
      <c r="AN7" s="121"/>
      <c r="AO7" s="121"/>
      <c r="AP7" s="121">
        <f>12164.83*$I$3</f>
        <v>12508.9215834691</v>
      </c>
      <c r="AQ7" s="121">
        <f aca="true" t="shared" si="7" ref="AQ7:AQ25">X7*30%</f>
        <v>13775.564999999999</v>
      </c>
      <c r="AR7" s="124">
        <f>((S7+Z7+AA7+AB7+AC7+AD7+AE7+AG7+AH7+AI7)*12)+(V7+W7+X7+Y7+AF7+AJ7+AK7+AL7+AM7+AN7+AO7+AP7+AQ7)</f>
        <v>575408.0218473811</v>
      </c>
    </row>
    <row r="8" spans="1:44" s="13" customFormat="1" ht="29.25" customHeight="1">
      <c r="A8" s="113">
        <v>3</v>
      </c>
      <c r="B8" s="144" t="s">
        <v>271</v>
      </c>
      <c r="C8" s="112">
        <v>13</v>
      </c>
      <c r="D8" s="112">
        <v>8</v>
      </c>
      <c r="E8" s="112">
        <v>1</v>
      </c>
      <c r="F8" s="112">
        <v>164</v>
      </c>
      <c r="G8" s="113">
        <v>20</v>
      </c>
      <c r="H8" s="139" t="s">
        <v>197</v>
      </c>
      <c r="I8" s="115" t="s">
        <v>198</v>
      </c>
      <c r="J8" s="112" t="s">
        <v>190</v>
      </c>
      <c r="K8" s="114">
        <v>37211</v>
      </c>
      <c r="L8" s="113">
        <v>20</v>
      </c>
      <c r="M8" s="112">
        <v>35</v>
      </c>
      <c r="N8" s="113" t="s">
        <v>191</v>
      </c>
      <c r="O8" s="115" t="s">
        <v>262</v>
      </c>
      <c r="P8" s="125" t="s">
        <v>260</v>
      </c>
      <c r="Q8" s="126" t="s">
        <v>193</v>
      </c>
      <c r="R8" s="112" t="s">
        <v>194</v>
      </c>
      <c r="S8" s="129">
        <v>27551.13</v>
      </c>
      <c r="T8" s="94"/>
      <c r="U8" s="94">
        <f t="shared" si="2"/>
        <v>27551.13</v>
      </c>
      <c r="V8" s="119">
        <v>2100</v>
      </c>
      <c r="W8" s="119">
        <f aca="true" t="shared" si="8" ref="W8:W25">U8/30*10</f>
        <v>9183.71</v>
      </c>
      <c r="X8" s="119">
        <f t="shared" si="3"/>
        <v>45918.549999999996</v>
      </c>
      <c r="Y8" s="94">
        <f t="shared" si="0"/>
        <v>13775.565</v>
      </c>
      <c r="Z8" s="120">
        <f t="shared" si="4"/>
        <v>4821.44775</v>
      </c>
      <c r="AA8" s="119">
        <f t="shared" si="5"/>
        <v>826.5339</v>
      </c>
      <c r="AB8" s="121">
        <v>1350.36</v>
      </c>
      <c r="AC8" s="119">
        <f t="shared" si="6"/>
        <v>551.0226</v>
      </c>
      <c r="AD8" s="119">
        <v>1470</v>
      </c>
      <c r="AE8" s="119">
        <v>1042</v>
      </c>
      <c r="AF8" s="119">
        <v>9823.2</v>
      </c>
      <c r="AG8" s="121">
        <v>110.48</v>
      </c>
      <c r="AH8" s="122">
        <v>849.44</v>
      </c>
      <c r="AI8" s="121">
        <f aca="true" t="shared" si="9" ref="AI8:AI25">223.8*$I$3+0.01</f>
        <v>230.14035532600002</v>
      </c>
      <c r="AJ8" s="121">
        <v>200</v>
      </c>
      <c r="AK8" s="124"/>
      <c r="AL8" s="121"/>
      <c r="AM8" s="121"/>
      <c r="AN8" s="121"/>
      <c r="AO8" s="121"/>
      <c r="AP8" s="121">
        <f aca="true" t="shared" si="10" ref="AP8:AP25">12164.83*$I$3</f>
        <v>12508.9215834691</v>
      </c>
      <c r="AQ8" s="121">
        <f t="shared" si="7"/>
        <v>13775.564999999999</v>
      </c>
      <c r="AR8" s="124">
        <f t="shared" si="1"/>
        <v>572916.1668473812</v>
      </c>
    </row>
    <row r="9" spans="1:44" s="13" customFormat="1" ht="24.75" customHeight="1">
      <c r="A9" s="113">
        <v>4</v>
      </c>
      <c r="B9" s="144" t="s">
        <v>271</v>
      </c>
      <c r="C9" s="112">
        <v>13</v>
      </c>
      <c r="D9" s="112">
        <v>8</v>
      </c>
      <c r="E9" s="112">
        <v>1</v>
      </c>
      <c r="F9" s="112">
        <v>164</v>
      </c>
      <c r="G9" s="113">
        <v>20</v>
      </c>
      <c r="H9" s="140" t="s">
        <v>275</v>
      </c>
      <c r="I9" s="115"/>
      <c r="J9" s="112"/>
      <c r="K9" s="114">
        <v>41380</v>
      </c>
      <c r="L9" s="113">
        <v>20</v>
      </c>
      <c r="M9" s="112">
        <v>35</v>
      </c>
      <c r="N9" s="113" t="s">
        <v>191</v>
      </c>
      <c r="O9" s="115" t="s">
        <v>199</v>
      </c>
      <c r="P9" s="125" t="s">
        <v>260</v>
      </c>
      <c r="Q9" s="126" t="s">
        <v>193</v>
      </c>
      <c r="R9" s="112" t="s">
        <v>194</v>
      </c>
      <c r="S9" s="129">
        <v>27551.13</v>
      </c>
      <c r="T9" s="94"/>
      <c r="U9" s="94">
        <f t="shared" si="2"/>
        <v>27551.13</v>
      </c>
      <c r="V9" s="119"/>
      <c r="W9" s="119">
        <f>U9/30*5</f>
        <v>4591.855</v>
      </c>
      <c r="X9" s="119">
        <f t="shared" si="3"/>
        <v>45918.549999999996</v>
      </c>
      <c r="Y9" s="94">
        <f t="shared" si="0"/>
        <v>13775.565</v>
      </c>
      <c r="Z9" s="120">
        <f t="shared" si="4"/>
        <v>4821.44775</v>
      </c>
      <c r="AA9" s="119">
        <f t="shared" si="5"/>
        <v>826.5339</v>
      </c>
      <c r="AB9" s="121">
        <v>1350.36</v>
      </c>
      <c r="AC9" s="119">
        <f t="shared" si="6"/>
        <v>551.0226</v>
      </c>
      <c r="AD9" s="119">
        <v>1470</v>
      </c>
      <c r="AE9" s="119">
        <v>1042</v>
      </c>
      <c r="AF9" s="119">
        <v>9823.2</v>
      </c>
      <c r="AG9" s="121">
        <v>110.48</v>
      </c>
      <c r="AH9" s="122">
        <v>849.44</v>
      </c>
      <c r="AI9" s="121">
        <f t="shared" si="9"/>
        <v>230.14035532600002</v>
      </c>
      <c r="AJ9" s="121">
        <v>200</v>
      </c>
      <c r="AK9" s="130"/>
      <c r="AL9" s="121"/>
      <c r="AM9" s="121"/>
      <c r="AN9" s="121"/>
      <c r="AO9" s="121"/>
      <c r="AP9" s="121">
        <f t="shared" si="10"/>
        <v>12508.9215834691</v>
      </c>
      <c r="AQ9" s="121">
        <f t="shared" si="7"/>
        <v>13775.564999999999</v>
      </c>
      <c r="AR9" s="124">
        <f>((S9+Z9+AA9+AB9+AC9+AD9+AE9+AG9+AH9+AI9)*12)+(V9+W9+X9+Y9+AF9+AJ9+AK9+AL9+AM9+AN9+AO9+AP9+AQ9)-192609.36-Y6</f>
        <v>353021.3518473812</v>
      </c>
    </row>
    <row r="10" spans="1:44" s="13" customFormat="1" ht="29.25" customHeight="1">
      <c r="A10" s="113">
        <v>5</v>
      </c>
      <c r="B10" s="144" t="s">
        <v>271</v>
      </c>
      <c r="C10" s="112">
        <v>13</v>
      </c>
      <c r="D10" s="112">
        <v>8</v>
      </c>
      <c r="E10" s="112">
        <v>1</v>
      </c>
      <c r="F10" s="112">
        <v>164</v>
      </c>
      <c r="G10" s="113">
        <v>20</v>
      </c>
      <c r="H10" s="139" t="s">
        <v>272</v>
      </c>
      <c r="I10" s="115" t="s">
        <v>273</v>
      </c>
      <c r="J10" s="112" t="s">
        <v>195</v>
      </c>
      <c r="K10" s="114">
        <v>43556</v>
      </c>
      <c r="L10" s="113">
        <v>20</v>
      </c>
      <c r="M10" s="112">
        <v>35</v>
      </c>
      <c r="N10" s="113" t="s">
        <v>191</v>
      </c>
      <c r="O10" s="115" t="s">
        <v>263</v>
      </c>
      <c r="P10" s="125" t="s">
        <v>260</v>
      </c>
      <c r="Q10" s="126" t="s">
        <v>193</v>
      </c>
      <c r="R10" s="112" t="s">
        <v>194</v>
      </c>
      <c r="S10" s="129">
        <v>27551.13</v>
      </c>
      <c r="T10" s="94"/>
      <c r="U10" s="94">
        <f t="shared" si="2"/>
        <v>27551.13</v>
      </c>
      <c r="V10" s="119"/>
      <c r="W10" s="119">
        <f t="shared" si="8"/>
        <v>9183.71</v>
      </c>
      <c r="X10" s="119">
        <f t="shared" si="3"/>
        <v>45918.549999999996</v>
      </c>
      <c r="Y10" s="94">
        <f t="shared" si="0"/>
        <v>13775.565</v>
      </c>
      <c r="Z10" s="120">
        <f t="shared" si="4"/>
        <v>4821.44775</v>
      </c>
      <c r="AA10" s="119">
        <f t="shared" si="5"/>
        <v>826.5339</v>
      </c>
      <c r="AB10" s="121">
        <v>1350.36</v>
      </c>
      <c r="AC10" s="119">
        <f t="shared" si="6"/>
        <v>551.0226</v>
      </c>
      <c r="AD10" s="119">
        <v>1470</v>
      </c>
      <c r="AE10" s="119">
        <v>1042</v>
      </c>
      <c r="AF10" s="119">
        <v>9780.18</v>
      </c>
      <c r="AG10" s="121">
        <v>110.48</v>
      </c>
      <c r="AH10" s="122">
        <v>849.44</v>
      </c>
      <c r="AI10" s="121">
        <f t="shared" si="9"/>
        <v>230.14035532600002</v>
      </c>
      <c r="AJ10" s="121">
        <v>200</v>
      </c>
      <c r="AK10" s="121"/>
      <c r="AL10" s="121"/>
      <c r="AM10" s="121"/>
      <c r="AN10" s="121"/>
      <c r="AO10" s="121">
        <f>I4*18</f>
        <v>1563.84</v>
      </c>
      <c r="AP10" s="121">
        <f t="shared" si="10"/>
        <v>12508.9215834691</v>
      </c>
      <c r="AQ10" s="121">
        <f t="shared" si="7"/>
        <v>13775.564999999999</v>
      </c>
      <c r="AR10" s="124">
        <f t="shared" si="1"/>
        <v>572336.9868473811</v>
      </c>
    </row>
    <row r="11" spans="1:44" s="13" customFormat="1" ht="39.75" customHeight="1">
      <c r="A11" s="113">
        <v>6</v>
      </c>
      <c r="B11" s="144" t="s">
        <v>271</v>
      </c>
      <c r="C11" s="112">
        <v>13</v>
      </c>
      <c r="D11" s="112">
        <v>8</v>
      </c>
      <c r="E11" s="112">
        <v>1</v>
      </c>
      <c r="F11" s="112">
        <v>164</v>
      </c>
      <c r="G11" s="113">
        <v>20</v>
      </c>
      <c r="H11" s="145" t="s">
        <v>276</v>
      </c>
      <c r="I11" s="115" t="s">
        <v>277</v>
      </c>
      <c r="J11" s="112" t="s">
        <v>195</v>
      </c>
      <c r="K11" s="114">
        <v>43632</v>
      </c>
      <c r="L11" s="113">
        <v>20</v>
      </c>
      <c r="M11" s="112">
        <v>35</v>
      </c>
      <c r="N11" s="113" t="s">
        <v>191</v>
      </c>
      <c r="O11" s="165" t="s">
        <v>202</v>
      </c>
      <c r="P11" s="125" t="s">
        <v>260</v>
      </c>
      <c r="Q11" s="126" t="s">
        <v>193</v>
      </c>
      <c r="R11" s="112" t="s">
        <v>194</v>
      </c>
      <c r="S11" s="129">
        <v>27551.13</v>
      </c>
      <c r="T11" s="94"/>
      <c r="U11" s="94">
        <f t="shared" si="2"/>
        <v>27551.13</v>
      </c>
      <c r="V11" s="119"/>
      <c r="W11" s="119">
        <f t="shared" si="8"/>
        <v>9183.71</v>
      </c>
      <c r="X11" s="119">
        <f t="shared" si="3"/>
        <v>45918.549999999996</v>
      </c>
      <c r="Y11" s="94">
        <f t="shared" si="0"/>
        <v>13775.565</v>
      </c>
      <c r="Z11" s="120">
        <f t="shared" si="4"/>
        <v>4821.44775</v>
      </c>
      <c r="AA11" s="119">
        <f t="shared" si="5"/>
        <v>826.5339</v>
      </c>
      <c r="AB11" s="121">
        <v>1350.36</v>
      </c>
      <c r="AC11" s="119">
        <f t="shared" si="6"/>
        <v>551.0226</v>
      </c>
      <c r="AD11" s="119">
        <v>1470</v>
      </c>
      <c r="AE11" s="119">
        <v>1042</v>
      </c>
      <c r="AF11" s="119">
        <v>9780.18</v>
      </c>
      <c r="AG11" s="121">
        <v>110.48</v>
      </c>
      <c r="AH11" s="122">
        <v>849.44</v>
      </c>
      <c r="AI11" s="121">
        <f t="shared" si="9"/>
        <v>230.14035532600002</v>
      </c>
      <c r="AJ11" s="121">
        <v>200</v>
      </c>
      <c r="AK11" s="130"/>
      <c r="AL11" s="121"/>
      <c r="AM11" s="121"/>
      <c r="AN11" s="131"/>
      <c r="AO11" s="121">
        <f>I4*18</f>
        <v>1563.84</v>
      </c>
      <c r="AP11" s="121">
        <f t="shared" si="10"/>
        <v>12508.9215834691</v>
      </c>
      <c r="AQ11" s="121">
        <f t="shared" si="7"/>
        <v>13775.564999999999</v>
      </c>
      <c r="AR11" s="124">
        <f t="shared" si="1"/>
        <v>572336.9868473811</v>
      </c>
    </row>
    <row r="12" spans="1:44" s="13" customFormat="1" ht="47.25" customHeight="1">
      <c r="A12" s="113">
        <v>7</v>
      </c>
      <c r="B12" s="144" t="s">
        <v>271</v>
      </c>
      <c r="C12" s="112">
        <v>13</v>
      </c>
      <c r="D12" s="112">
        <v>8</v>
      </c>
      <c r="E12" s="112">
        <v>1</v>
      </c>
      <c r="F12" s="112">
        <v>164</v>
      </c>
      <c r="G12" s="113" t="s">
        <v>204</v>
      </c>
      <c r="H12" s="139" t="s">
        <v>205</v>
      </c>
      <c r="I12" s="115" t="s">
        <v>206</v>
      </c>
      <c r="J12" s="112" t="s">
        <v>195</v>
      </c>
      <c r="K12" s="114">
        <v>36557</v>
      </c>
      <c r="L12" s="113">
        <v>15</v>
      </c>
      <c r="M12" s="112">
        <v>35</v>
      </c>
      <c r="N12" s="113" t="s">
        <v>207</v>
      </c>
      <c r="O12" s="125" t="s">
        <v>254</v>
      </c>
      <c r="P12" s="125" t="s">
        <v>203</v>
      </c>
      <c r="Q12" s="141" t="s">
        <v>253</v>
      </c>
      <c r="R12" s="112" t="s">
        <v>194</v>
      </c>
      <c r="S12" s="129">
        <v>15112.26</v>
      </c>
      <c r="T12" s="94"/>
      <c r="U12" s="94">
        <f t="shared" si="2"/>
        <v>15112.26</v>
      </c>
      <c r="V12" s="119">
        <v>2100</v>
      </c>
      <c r="W12" s="119">
        <f t="shared" si="8"/>
        <v>5037.42</v>
      </c>
      <c r="X12" s="119">
        <f t="shared" si="3"/>
        <v>25187.100000000002</v>
      </c>
      <c r="Y12" s="94">
        <f t="shared" si="0"/>
        <v>7556.13</v>
      </c>
      <c r="Z12" s="120">
        <f t="shared" si="4"/>
        <v>2644.6455</v>
      </c>
      <c r="AA12" s="119">
        <f t="shared" si="5"/>
        <v>453.3678</v>
      </c>
      <c r="AB12" s="132">
        <v>970.57</v>
      </c>
      <c r="AC12" s="119">
        <f t="shared" si="6"/>
        <v>302.2452</v>
      </c>
      <c r="AD12" s="119">
        <v>1125</v>
      </c>
      <c r="AE12" s="119">
        <v>852.84</v>
      </c>
      <c r="AF12" s="119">
        <v>3739.38</v>
      </c>
      <c r="AG12" s="121">
        <v>110.48</v>
      </c>
      <c r="AH12" s="122">
        <v>849.44</v>
      </c>
      <c r="AI12" s="121">
        <f t="shared" si="9"/>
        <v>230.14035532600002</v>
      </c>
      <c r="AJ12" s="121">
        <v>200</v>
      </c>
      <c r="AK12" s="130"/>
      <c r="AL12" s="121">
        <f>U12/30*12</f>
        <v>6044.904</v>
      </c>
      <c r="AM12" s="121">
        <f>U12/30*10</f>
        <v>5037.42</v>
      </c>
      <c r="AN12" s="121">
        <f>M4*10</f>
        <v>844.9</v>
      </c>
      <c r="AO12" s="121">
        <f>I4*18</f>
        <v>1563.84</v>
      </c>
      <c r="AP12" s="121">
        <f t="shared" si="10"/>
        <v>12508.9215834691</v>
      </c>
      <c r="AQ12" s="121">
        <f t="shared" si="7"/>
        <v>7556.13</v>
      </c>
      <c r="AR12" s="124">
        <f t="shared" si="1"/>
        <v>349188.01184738113</v>
      </c>
    </row>
    <row r="13" spans="1:44" s="13" customFormat="1" ht="36.75" customHeight="1">
      <c r="A13" s="113">
        <v>8</v>
      </c>
      <c r="B13" s="144" t="s">
        <v>271</v>
      </c>
      <c r="C13" s="112">
        <v>13</v>
      </c>
      <c r="D13" s="112">
        <v>8</v>
      </c>
      <c r="E13" s="112">
        <v>1</v>
      </c>
      <c r="F13" s="112">
        <v>164</v>
      </c>
      <c r="G13" s="113"/>
      <c r="H13" s="140" t="s">
        <v>255</v>
      </c>
      <c r="I13" s="143" t="s">
        <v>264</v>
      </c>
      <c r="J13" s="112" t="s">
        <v>195</v>
      </c>
      <c r="K13" s="114">
        <v>43313</v>
      </c>
      <c r="L13" s="113">
        <v>10</v>
      </c>
      <c r="M13" s="112">
        <v>35</v>
      </c>
      <c r="N13" s="113" t="s">
        <v>207</v>
      </c>
      <c r="O13" s="115" t="s">
        <v>208</v>
      </c>
      <c r="P13" s="125" t="s">
        <v>200</v>
      </c>
      <c r="Q13" s="126" t="s">
        <v>251</v>
      </c>
      <c r="R13" s="112" t="s">
        <v>194</v>
      </c>
      <c r="S13" s="129">
        <v>12099.85</v>
      </c>
      <c r="T13" s="94"/>
      <c r="U13" s="94">
        <f t="shared" si="2"/>
        <v>12099.85</v>
      </c>
      <c r="V13" s="119"/>
      <c r="W13" s="119">
        <f t="shared" si="8"/>
        <v>4033.2833333333333</v>
      </c>
      <c r="X13" s="119">
        <f t="shared" si="3"/>
        <v>20166.416666666664</v>
      </c>
      <c r="Y13" s="94">
        <f t="shared" si="0"/>
        <v>6049.925</v>
      </c>
      <c r="Z13" s="120">
        <f t="shared" si="4"/>
        <v>2117.47375</v>
      </c>
      <c r="AA13" s="119">
        <f t="shared" si="5"/>
        <v>362.9955</v>
      </c>
      <c r="AB13" s="119">
        <v>839.57</v>
      </c>
      <c r="AC13" s="119">
        <f t="shared" si="6"/>
        <v>241.997</v>
      </c>
      <c r="AD13" s="119">
        <v>961.38</v>
      </c>
      <c r="AE13" s="119">
        <v>774.66</v>
      </c>
      <c r="AF13" s="119">
        <v>1794.36</v>
      </c>
      <c r="AG13" s="121">
        <v>110.48</v>
      </c>
      <c r="AH13" s="122">
        <v>849.44</v>
      </c>
      <c r="AI13" s="121">
        <f t="shared" si="9"/>
        <v>230.14035532600002</v>
      </c>
      <c r="AJ13" s="121">
        <v>200</v>
      </c>
      <c r="AK13" s="130"/>
      <c r="AL13" s="121">
        <f>U13/30*12</f>
        <v>4839.94</v>
      </c>
      <c r="AM13" s="121">
        <f>U13/30*10</f>
        <v>4033.2833333333333</v>
      </c>
      <c r="AN13" s="121"/>
      <c r="AO13" s="121"/>
      <c r="AP13" s="121">
        <f t="shared" si="10"/>
        <v>12508.9215834691</v>
      </c>
      <c r="AQ13" s="121">
        <f t="shared" si="7"/>
        <v>6049.924999999999</v>
      </c>
      <c r="AR13" s="124">
        <f t="shared" si="1"/>
        <v>282731.8941807144</v>
      </c>
    </row>
    <row r="14" spans="1:44" s="13" customFormat="1" ht="27.75" customHeight="1">
      <c r="A14" s="113">
        <v>9</v>
      </c>
      <c r="B14" s="144" t="s">
        <v>271</v>
      </c>
      <c r="C14" s="112">
        <v>13</v>
      </c>
      <c r="D14" s="112">
        <v>8</v>
      </c>
      <c r="E14" s="112">
        <v>1</v>
      </c>
      <c r="F14" s="112">
        <v>164</v>
      </c>
      <c r="G14" s="113" t="s">
        <v>204</v>
      </c>
      <c r="H14" s="139" t="s">
        <v>209</v>
      </c>
      <c r="I14" s="115" t="s">
        <v>210</v>
      </c>
      <c r="J14" s="112" t="s">
        <v>190</v>
      </c>
      <c r="K14" s="114">
        <v>42567</v>
      </c>
      <c r="L14" s="113">
        <v>9</v>
      </c>
      <c r="M14" s="112">
        <v>35</v>
      </c>
      <c r="N14" s="113" t="s">
        <v>207</v>
      </c>
      <c r="O14" s="115" t="s">
        <v>211</v>
      </c>
      <c r="P14" s="125" t="s">
        <v>260</v>
      </c>
      <c r="Q14" s="125" t="s">
        <v>260</v>
      </c>
      <c r="R14" s="112" t="s">
        <v>194</v>
      </c>
      <c r="S14" s="129">
        <v>10809.7</v>
      </c>
      <c r="T14" s="94"/>
      <c r="U14" s="94">
        <f t="shared" si="2"/>
        <v>10809.7</v>
      </c>
      <c r="V14" s="119"/>
      <c r="W14" s="119">
        <f t="shared" si="8"/>
        <v>3603.2333333333336</v>
      </c>
      <c r="X14" s="119">
        <f t="shared" si="3"/>
        <v>18016.166666666668</v>
      </c>
      <c r="Y14" s="94">
        <f t="shared" si="0"/>
        <v>5404.85</v>
      </c>
      <c r="Z14" s="120">
        <f t="shared" si="4"/>
        <v>1891.6975</v>
      </c>
      <c r="AA14" s="119">
        <f t="shared" si="5"/>
        <v>324.291</v>
      </c>
      <c r="AB14" s="119">
        <v>819.59</v>
      </c>
      <c r="AC14" s="119">
        <f t="shared" si="6"/>
        <v>216.19400000000002</v>
      </c>
      <c r="AD14" s="119">
        <v>842.38</v>
      </c>
      <c r="AE14" s="119">
        <v>771.16</v>
      </c>
      <c r="AF14" s="119">
        <v>1152.6</v>
      </c>
      <c r="AG14" s="121">
        <v>110.48</v>
      </c>
      <c r="AH14" s="122">
        <v>849.44</v>
      </c>
      <c r="AI14" s="121">
        <f t="shared" si="9"/>
        <v>230.14035532600002</v>
      </c>
      <c r="AJ14" s="121">
        <v>200</v>
      </c>
      <c r="AK14" s="121">
        <v>500</v>
      </c>
      <c r="AL14" s="121">
        <f>U14/30*12</f>
        <v>4323.880000000001</v>
      </c>
      <c r="AM14" s="121">
        <f aca="true" t="shared" si="11" ref="AM14:AM23">U14/30*10</f>
        <v>3603.2333333333336</v>
      </c>
      <c r="AN14" s="121"/>
      <c r="AO14" s="121"/>
      <c r="AP14" s="121">
        <f t="shared" si="10"/>
        <v>12508.9215834691</v>
      </c>
      <c r="AQ14" s="121">
        <f t="shared" si="7"/>
        <v>5404.85</v>
      </c>
      <c r="AR14" s="124">
        <f t="shared" si="1"/>
        <v>257098.6091807144</v>
      </c>
    </row>
    <row r="15" spans="1:44" s="13" customFormat="1" ht="26.25" customHeight="1">
      <c r="A15" s="113">
        <v>10</v>
      </c>
      <c r="B15" s="144" t="s">
        <v>271</v>
      </c>
      <c r="C15" s="112">
        <v>13</v>
      </c>
      <c r="D15" s="112">
        <v>8</v>
      </c>
      <c r="E15" s="112">
        <v>1</v>
      </c>
      <c r="F15" s="112">
        <v>164</v>
      </c>
      <c r="G15" s="113" t="s">
        <v>212</v>
      </c>
      <c r="H15" s="140" t="s">
        <v>213</v>
      </c>
      <c r="I15" s="115" t="s">
        <v>214</v>
      </c>
      <c r="J15" s="112" t="s">
        <v>190</v>
      </c>
      <c r="K15" s="114">
        <v>38915</v>
      </c>
      <c r="L15" s="113">
        <v>9</v>
      </c>
      <c r="M15" s="112">
        <v>35</v>
      </c>
      <c r="N15" s="113" t="s">
        <v>207</v>
      </c>
      <c r="O15" s="115" t="s">
        <v>256</v>
      </c>
      <c r="P15" s="125" t="s">
        <v>3</v>
      </c>
      <c r="Q15" s="133" t="s">
        <v>252</v>
      </c>
      <c r="R15" s="112" t="s">
        <v>194</v>
      </c>
      <c r="S15" s="129">
        <v>10809.7</v>
      </c>
      <c r="T15" s="94"/>
      <c r="U15" s="94">
        <f t="shared" si="2"/>
        <v>10809.7</v>
      </c>
      <c r="V15" s="119">
        <v>1500</v>
      </c>
      <c r="W15" s="119">
        <f t="shared" si="8"/>
        <v>3603.2333333333336</v>
      </c>
      <c r="X15" s="119">
        <f t="shared" si="3"/>
        <v>18016.166666666668</v>
      </c>
      <c r="Y15" s="94">
        <f t="shared" si="0"/>
        <v>5404.85</v>
      </c>
      <c r="Z15" s="120">
        <f t="shared" si="4"/>
        <v>1891.6975</v>
      </c>
      <c r="AA15" s="119">
        <f t="shared" si="5"/>
        <v>324.291</v>
      </c>
      <c r="AB15" s="119">
        <v>819.59</v>
      </c>
      <c r="AC15" s="119">
        <f t="shared" si="6"/>
        <v>216.19400000000002</v>
      </c>
      <c r="AD15" s="119">
        <v>842.38</v>
      </c>
      <c r="AE15" s="119">
        <v>771.16</v>
      </c>
      <c r="AF15" s="119">
        <v>1152.6</v>
      </c>
      <c r="AG15" s="121">
        <v>110.48</v>
      </c>
      <c r="AH15" s="122">
        <v>849.44</v>
      </c>
      <c r="AI15" s="121">
        <f t="shared" si="9"/>
        <v>230.14035532600002</v>
      </c>
      <c r="AJ15" s="121">
        <v>200</v>
      </c>
      <c r="AK15" s="130"/>
      <c r="AL15" s="121">
        <f aca="true" t="shared" si="12" ref="AL15:AL23">U15/30*12</f>
        <v>4323.880000000001</v>
      </c>
      <c r="AM15" s="121">
        <f t="shared" si="11"/>
        <v>3603.2333333333336</v>
      </c>
      <c r="AN15" s="121"/>
      <c r="AO15" s="121"/>
      <c r="AP15" s="121">
        <f t="shared" si="10"/>
        <v>12508.9215834691</v>
      </c>
      <c r="AQ15" s="121">
        <f t="shared" si="7"/>
        <v>5404.85</v>
      </c>
      <c r="AR15" s="124">
        <f t="shared" si="1"/>
        <v>258098.6091807144</v>
      </c>
    </row>
    <row r="16" spans="1:44" s="13" customFormat="1" ht="32.25" customHeight="1">
      <c r="A16" s="113">
        <v>11</v>
      </c>
      <c r="B16" s="144" t="s">
        <v>271</v>
      </c>
      <c r="C16" s="112">
        <v>13</v>
      </c>
      <c r="D16" s="112">
        <v>8</v>
      </c>
      <c r="E16" s="112">
        <v>1</v>
      </c>
      <c r="F16" s="112">
        <v>164</v>
      </c>
      <c r="G16" s="113" t="s">
        <v>215</v>
      </c>
      <c r="H16" s="139" t="s">
        <v>216</v>
      </c>
      <c r="I16" s="115" t="s">
        <v>217</v>
      </c>
      <c r="J16" s="112" t="s">
        <v>195</v>
      </c>
      <c r="K16" s="114">
        <v>37316</v>
      </c>
      <c r="L16" s="113">
        <v>14</v>
      </c>
      <c r="M16" s="112">
        <v>40</v>
      </c>
      <c r="N16" s="113" t="s">
        <v>207</v>
      </c>
      <c r="O16" s="115" t="s">
        <v>257</v>
      </c>
      <c r="P16" s="125" t="s">
        <v>203</v>
      </c>
      <c r="Q16" s="141" t="s">
        <v>253</v>
      </c>
      <c r="R16" s="112" t="s">
        <v>194</v>
      </c>
      <c r="S16" s="129">
        <v>14234.11</v>
      </c>
      <c r="T16" s="94"/>
      <c r="U16" s="94">
        <f t="shared" si="2"/>
        <v>14234.11</v>
      </c>
      <c r="V16" s="119">
        <v>2100</v>
      </c>
      <c r="W16" s="119">
        <f t="shared" si="8"/>
        <v>4744.703333333334</v>
      </c>
      <c r="X16" s="119">
        <f t="shared" si="3"/>
        <v>23723.51666666667</v>
      </c>
      <c r="Y16" s="94">
        <f t="shared" si="0"/>
        <v>7117.055</v>
      </c>
      <c r="Z16" s="120">
        <f t="shared" si="4"/>
        <v>2490.96925</v>
      </c>
      <c r="AA16" s="119">
        <f t="shared" si="5"/>
        <v>427.0233</v>
      </c>
      <c r="AB16" s="119">
        <v>945.76</v>
      </c>
      <c r="AC16" s="119">
        <f t="shared" si="6"/>
        <v>284.6822</v>
      </c>
      <c r="AD16" s="119">
        <v>1247</v>
      </c>
      <c r="AE16" s="119">
        <v>942</v>
      </c>
      <c r="AF16" s="119">
        <v>2680.86</v>
      </c>
      <c r="AG16" s="121">
        <v>110.48</v>
      </c>
      <c r="AH16" s="122">
        <v>849.44</v>
      </c>
      <c r="AI16" s="121">
        <f t="shared" si="9"/>
        <v>230.14035532600002</v>
      </c>
      <c r="AJ16" s="121">
        <v>200</v>
      </c>
      <c r="AK16" s="130"/>
      <c r="AL16" s="121">
        <f t="shared" si="12"/>
        <v>5693.644</v>
      </c>
      <c r="AM16" s="121">
        <f t="shared" si="11"/>
        <v>4744.703333333334</v>
      </c>
      <c r="AN16" s="121">
        <f>M4*10</f>
        <v>844.9</v>
      </c>
      <c r="AO16" s="121">
        <f>I4*18</f>
        <v>1563.84</v>
      </c>
      <c r="AP16" s="121">
        <f t="shared" si="10"/>
        <v>12508.9215834691</v>
      </c>
      <c r="AQ16" s="121">
        <f t="shared" si="7"/>
        <v>7117.055000000001</v>
      </c>
      <c r="AR16" s="124">
        <f t="shared" si="1"/>
        <v>334178.4601807144</v>
      </c>
    </row>
    <row r="17" spans="1:44" s="13" customFormat="1" ht="24.75" customHeight="1">
      <c r="A17" s="113">
        <v>12</v>
      </c>
      <c r="B17" s="144" t="s">
        <v>271</v>
      </c>
      <c r="C17" s="112">
        <v>13</v>
      </c>
      <c r="D17" s="112">
        <v>8</v>
      </c>
      <c r="E17" s="112">
        <v>1</v>
      </c>
      <c r="F17" s="112">
        <v>164</v>
      </c>
      <c r="G17" s="113" t="s">
        <v>218</v>
      </c>
      <c r="H17" s="140" t="s">
        <v>219</v>
      </c>
      <c r="I17" s="115" t="s">
        <v>220</v>
      </c>
      <c r="J17" s="112" t="s">
        <v>195</v>
      </c>
      <c r="K17" s="114">
        <v>37712</v>
      </c>
      <c r="L17" s="113">
        <v>12</v>
      </c>
      <c r="M17" s="112">
        <v>35</v>
      </c>
      <c r="N17" s="113" t="s">
        <v>207</v>
      </c>
      <c r="O17" s="115" t="s">
        <v>258</v>
      </c>
      <c r="P17" s="134" t="s">
        <v>200</v>
      </c>
      <c r="Q17" s="126" t="s">
        <v>251</v>
      </c>
      <c r="R17" s="112" t="s">
        <v>194</v>
      </c>
      <c r="S17" s="129">
        <v>12984.13</v>
      </c>
      <c r="T17" s="94"/>
      <c r="U17" s="94">
        <f t="shared" si="2"/>
        <v>12984.13</v>
      </c>
      <c r="V17" s="119">
        <v>2100</v>
      </c>
      <c r="W17" s="119">
        <f t="shared" si="8"/>
        <v>4328.043333333333</v>
      </c>
      <c r="X17" s="119">
        <f t="shared" si="3"/>
        <v>21640.216666666667</v>
      </c>
      <c r="Y17" s="94">
        <f t="shared" si="0"/>
        <v>6492.065</v>
      </c>
      <c r="Z17" s="120">
        <f t="shared" si="4"/>
        <v>2272.22275</v>
      </c>
      <c r="AA17" s="119">
        <f t="shared" si="5"/>
        <v>389.52389999999997</v>
      </c>
      <c r="AB17" s="119">
        <v>898.45</v>
      </c>
      <c r="AC17" s="119">
        <f t="shared" si="6"/>
        <v>259.6826</v>
      </c>
      <c r="AD17" s="119">
        <v>1018</v>
      </c>
      <c r="AE17" s="119">
        <v>795.66</v>
      </c>
      <c r="AF17" s="119">
        <v>2232.6</v>
      </c>
      <c r="AG17" s="121">
        <v>110.48</v>
      </c>
      <c r="AH17" s="122">
        <v>849.44</v>
      </c>
      <c r="AI17" s="121">
        <f t="shared" si="9"/>
        <v>230.14035532600002</v>
      </c>
      <c r="AJ17" s="121">
        <v>200</v>
      </c>
      <c r="AK17" s="130"/>
      <c r="AL17" s="121">
        <f t="shared" si="12"/>
        <v>5193.652</v>
      </c>
      <c r="AM17" s="121">
        <f t="shared" si="11"/>
        <v>4328.043333333333</v>
      </c>
      <c r="AN17" s="121"/>
      <c r="AO17" s="121">
        <f>I4*18</f>
        <v>1563.84</v>
      </c>
      <c r="AP17" s="121">
        <f t="shared" si="10"/>
        <v>12508.9215834691</v>
      </c>
      <c r="AQ17" s="121">
        <f t="shared" si="7"/>
        <v>6492.065</v>
      </c>
      <c r="AR17" s="124">
        <f t="shared" si="1"/>
        <v>304772.2021807144</v>
      </c>
    </row>
    <row r="18" spans="1:44" s="13" customFormat="1" ht="24.75" customHeight="1">
      <c r="A18" s="113">
        <v>13</v>
      </c>
      <c r="B18" s="144" t="s">
        <v>271</v>
      </c>
      <c r="C18" s="112">
        <v>13</v>
      </c>
      <c r="D18" s="112">
        <v>8</v>
      </c>
      <c r="E18" s="112">
        <v>1</v>
      </c>
      <c r="F18" s="112">
        <v>164</v>
      </c>
      <c r="G18" s="113"/>
      <c r="H18" s="139" t="s">
        <v>221</v>
      </c>
      <c r="I18" s="115" t="s">
        <v>222</v>
      </c>
      <c r="J18" s="112" t="s">
        <v>190</v>
      </c>
      <c r="K18" s="114">
        <v>38384</v>
      </c>
      <c r="L18" s="113">
        <v>11</v>
      </c>
      <c r="M18" s="112">
        <v>35</v>
      </c>
      <c r="N18" s="113" t="s">
        <v>207</v>
      </c>
      <c r="O18" s="115" t="s">
        <v>265</v>
      </c>
      <c r="P18" s="125" t="s">
        <v>201</v>
      </c>
      <c r="Q18" s="133" t="s">
        <v>250</v>
      </c>
      <c r="R18" s="112" t="s">
        <v>194</v>
      </c>
      <c r="S18" s="129">
        <v>13050.92</v>
      </c>
      <c r="T18" s="94"/>
      <c r="U18" s="94">
        <f t="shared" si="2"/>
        <v>13050.92</v>
      </c>
      <c r="V18" s="119">
        <v>1500</v>
      </c>
      <c r="W18" s="119">
        <f t="shared" si="8"/>
        <v>4350.306666666666</v>
      </c>
      <c r="X18" s="119">
        <f t="shared" si="3"/>
        <v>21751.533333333333</v>
      </c>
      <c r="Y18" s="94">
        <f t="shared" si="0"/>
        <v>6525.46</v>
      </c>
      <c r="Z18" s="120">
        <f t="shared" si="4"/>
        <v>2283.911</v>
      </c>
      <c r="AA18" s="119">
        <f t="shared" si="5"/>
        <v>391.5276</v>
      </c>
      <c r="AB18" s="119">
        <v>892.31</v>
      </c>
      <c r="AC18" s="119">
        <f t="shared" si="6"/>
        <v>261.0184</v>
      </c>
      <c r="AD18" s="119">
        <v>961.38</v>
      </c>
      <c r="AE18" s="119">
        <v>787.5</v>
      </c>
      <c r="AF18" s="119">
        <v>1965.92</v>
      </c>
      <c r="AG18" s="121">
        <v>110.48</v>
      </c>
      <c r="AH18" s="122">
        <v>849.44</v>
      </c>
      <c r="AI18" s="121">
        <f t="shared" si="9"/>
        <v>230.14035532600002</v>
      </c>
      <c r="AJ18" s="121">
        <v>200</v>
      </c>
      <c r="AK18" s="130"/>
      <c r="AL18" s="121">
        <f t="shared" si="12"/>
        <v>5220.368</v>
      </c>
      <c r="AM18" s="121">
        <f t="shared" si="11"/>
        <v>4350.306666666666</v>
      </c>
      <c r="AN18" s="121">
        <f>M4*10</f>
        <v>844.9</v>
      </c>
      <c r="AO18" s="121"/>
      <c r="AP18" s="121">
        <f t="shared" si="10"/>
        <v>12508.9215834691</v>
      </c>
      <c r="AQ18" s="121">
        <f t="shared" si="7"/>
        <v>6525.46</v>
      </c>
      <c r="AR18" s="124">
        <f t="shared" si="1"/>
        <v>303566.7045140478</v>
      </c>
    </row>
    <row r="19" spans="1:44" s="13" customFormat="1" ht="28.5" customHeight="1">
      <c r="A19" s="113">
        <v>14</v>
      </c>
      <c r="B19" s="144" t="s">
        <v>271</v>
      </c>
      <c r="C19" s="112">
        <v>13</v>
      </c>
      <c r="D19" s="112">
        <v>8</v>
      </c>
      <c r="E19" s="112">
        <v>1</v>
      </c>
      <c r="F19" s="112">
        <v>164</v>
      </c>
      <c r="G19" s="113"/>
      <c r="H19" s="140" t="s">
        <v>223</v>
      </c>
      <c r="I19" s="115" t="s">
        <v>224</v>
      </c>
      <c r="J19" s="112" t="s">
        <v>195</v>
      </c>
      <c r="K19" s="114">
        <v>36892</v>
      </c>
      <c r="L19" s="113">
        <v>11</v>
      </c>
      <c r="M19" s="112">
        <v>35</v>
      </c>
      <c r="N19" s="113" t="s">
        <v>207</v>
      </c>
      <c r="O19" s="115" t="s">
        <v>266</v>
      </c>
      <c r="P19" s="125" t="s">
        <v>267</v>
      </c>
      <c r="Q19" s="133" t="s">
        <v>268</v>
      </c>
      <c r="R19" s="112" t="s">
        <v>194</v>
      </c>
      <c r="S19" s="129">
        <v>13050.92</v>
      </c>
      <c r="T19" s="94"/>
      <c r="U19" s="94">
        <f t="shared" si="2"/>
        <v>13050.92</v>
      </c>
      <c r="V19" s="119">
        <v>2100</v>
      </c>
      <c r="W19" s="119">
        <f t="shared" si="8"/>
        <v>4350.306666666666</v>
      </c>
      <c r="X19" s="119">
        <f t="shared" si="3"/>
        <v>21751.533333333333</v>
      </c>
      <c r="Y19" s="94">
        <f t="shared" si="0"/>
        <v>6525.46</v>
      </c>
      <c r="Z19" s="120">
        <f t="shared" si="4"/>
        <v>2283.911</v>
      </c>
      <c r="AA19" s="119">
        <f t="shared" si="5"/>
        <v>391.5276</v>
      </c>
      <c r="AB19" s="119">
        <v>892.31</v>
      </c>
      <c r="AC19" s="119">
        <f t="shared" si="6"/>
        <v>261.0184</v>
      </c>
      <c r="AD19" s="119">
        <v>961.38</v>
      </c>
      <c r="AE19" s="119">
        <v>787.5</v>
      </c>
      <c r="AF19" s="119">
        <v>2004.82</v>
      </c>
      <c r="AG19" s="121">
        <v>110.48</v>
      </c>
      <c r="AH19" s="122">
        <v>849.44</v>
      </c>
      <c r="AI19" s="121">
        <f t="shared" si="9"/>
        <v>230.14035532600002</v>
      </c>
      <c r="AJ19" s="121">
        <v>200</v>
      </c>
      <c r="AK19" s="130"/>
      <c r="AL19" s="121">
        <f t="shared" si="12"/>
        <v>5220.368</v>
      </c>
      <c r="AM19" s="121">
        <f t="shared" si="11"/>
        <v>4350.306666666666</v>
      </c>
      <c r="AN19" s="121"/>
      <c r="AO19" s="121"/>
      <c r="AP19" s="121">
        <f t="shared" si="10"/>
        <v>12508.9215834691</v>
      </c>
      <c r="AQ19" s="121">
        <f t="shared" si="7"/>
        <v>6525.46</v>
      </c>
      <c r="AR19" s="124">
        <f t="shared" si="1"/>
        <v>303360.7045140478</v>
      </c>
    </row>
    <row r="20" spans="1:44" s="13" customFormat="1" ht="27" customHeight="1">
      <c r="A20" s="113">
        <v>15</v>
      </c>
      <c r="B20" s="144" t="s">
        <v>271</v>
      </c>
      <c r="C20" s="112">
        <v>13</v>
      </c>
      <c r="D20" s="112">
        <v>8</v>
      </c>
      <c r="E20" s="112">
        <v>1</v>
      </c>
      <c r="F20" s="112">
        <v>164</v>
      </c>
      <c r="G20" s="113" t="s">
        <v>225</v>
      </c>
      <c r="H20" s="139" t="s">
        <v>226</v>
      </c>
      <c r="I20" s="115" t="s">
        <v>227</v>
      </c>
      <c r="J20" s="112" t="s">
        <v>195</v>
      </c>
      <c r="K20" s="114">
        <v>39083</v>
      </c>
      <c r="L20" s="113">
        <v>10</v>
      </c>
      <c r="M20" s="112">
        <v>35</v>
      </c>
      <c r="N20" s="113" t="s">
        <v>207</v>
      </c>
      <c r="O20" s="115" t="s">
        <v>228</v>
      </c>
      <c r="P20" s="135" t="s">
        <v>3</v>
      </c>
      <c r="Q20" s="133" t="s">
        <v>252</v>
      </c>
      <c r="R20" s="112" t="s">
        <v>194</v>
      </c>
      <c r="S20" s="129">
        <v>12099.85</v>
      </c>
      <c r="T20" s="94"/>
      <c r="U20" s="94">
        <f t="shared" si="2"/>
        <v>12099.85</v>
      </c>
      <c r="V20" s="119">
        <v>1500</v>
      </c>
      <c r="W20" s="119">
        <f t="shared" si="8"/>
        <v>4033.2833333333333</v>
      </c>
      <c r="X20" s="119">
        <f t="shared" si="3"/>
        <v>20166.416666666664</v>
      </c>
      <c r="Y20" s="94">
        <f t="shared" si="0"/>
        <v>6049.925</v>
      </c>
      <c r="Z20" s="120">
        <f t="shared" si="4"/>
        <v>2117.47375</v>
      </c>
      <c r="AA20" s="119">
        <f t="shared" si="5"/>
        <v>362.9955</v>
      </c>
      <c r="AB20" s="119">
        <v>868.59</v>
      </c>
      <c r="AC20" s="119">
        <f t="shared" si="6"/>
        <v>241.997</v>
      </c>
      <c r="AD20" s="119">
        <v>961.38</v>
      </c>
      <c r="AE20" s="119">
        <v>774.66</v>
      </c>
      <c r="AF20" s="119">
        <v>1751.22</v>
      </c>
      <c r="AG20" s="121">
        <v>110.48</v>
      </c>
      <c r="AH20" s="122">
        <v>849.44</v>
      </c>
      <c r="AI20" s="121">
        <f t="shared" si="9"/>
        <v>230.14035532600002</v>
      </c>
      <c r="AJ20" s="121">
        <v>200</v>
      </c>
      <c r="AK20" s="130"/>
      <c r="AL20" s="121">
        <f t="shared" si="12"/>
        <v>4839.94</v>
      </c>
      <c r="AM20" s="121">
        <f t="shared" si="11"/>
        <v>4033.2833333333333</v>
      </c>
      <c r="AN20" s="121"/>
      <c r="AO20" s="121">
        <f>I4*18</f>
        <v>1563.84</v>
      </c>
      <c r="AP20" s="121">
        <f t="shared" si="10"/>
        <v>12508.9215834691</v>
      </c>
      <c r="AQ20" s="121">
        <f t="shared" si="7"/>
        <v>6049.924999999999</v>
      </c>
      <c r="AR20" s="124">
        <f t="shared" si="1"/>
        <v>286100.83418071445</v>
      </c>
    </row>
    <row r="21" spans="1:44" s="13" customFormat="1" ht="29.25" customHeight="1">
      <c r="A21" s="113">
        <v>16</v>
      </c>
      <c r="B21" s="144" t="s">
        <v>271</v>
      </c>
      <c r="C21" s="112">
        <v>13</v>
      </c>
      <c r="D21" s="112">
        <v>8</v>
      </c>
      <c r="E21" s="112">
        <v>1</v>
      </c>
      <c r="F21" s="112">
        <v>164</v>
      </c>
      <c r="G21" s="113" t="s">
        <v>225</v>
      </c>
      <c r="H21" s="140" t="s">
        <v>229</v>
      </c>
      <c r="I21" s="115" t="s">
        <v>230</v>
      </c>
      <c r="J21" s="112" t="s">
        <v>195</v>
      </c>
      <c r="K21" s="114">
        <v>37622</v>
      </c>
      <c r="L21" s="113">
        <v>10</v>
      </c>
      <c r="M21" s="112">
        <v>35</v>
      </c>
      <c r="N21" s="113" t="s">
        <v>207</v>
      </c>
      <c r="O21" s="115" t="s">
        <v>231</v>
      </c>
      <c r="P21" s="125" t="s">
        <v>269</v>
      </c>
      <c r="Q21" s="133" t="s">
        <v>193</v>
      </c>
      <c r="R21" s="112" t="s">
        <v>194</v>
      </c>
      <c r="S21" s="129">
        <v>12099.85</v>
      </c>
      <c r="T21" s="94"/>
      <c r="U21" s="94">
        <f t="shared" si="2"/>
        <v>12099.85</v>
      </c>
      <c r="V21" s="119">
        <v>2100</v>
      </c>
      <c r="W21" s="119">
        <f t="shared" si="8"/>
        <v>4033.2833333333333</v>
      </c>
      <c r="X21" s="119">
        <f t="shared" si="3"/>
        <v>20166.416666666664</v>
      </c>
      <c r="Y21" s="94">
        <f t="shared" si="0"/>
        <v>6049.925</v>
      </c>
      <c r="Z21" s="120">
        <f t="shared" si="4"/>
        <v>2117.47375</v>
      </c>
      <c r="AA21" s="119">
        <f t="shared" si="5"/>
        <v>362.9955</v>
      </c>
      <c r="AB21" s="119">
        <v>868.59</v>
      </c>
      <c r="AC21" s="119">
        <f t="shared" si="6"/>
        <v>241.997</v>
      </c>
      <c r="AD21" s="119">
        <v>961.38</v>
      </c>
      <c r="AE21" s="119">
        <v>774.66</v>
      </c>
      <c r="AF21" s="119">
        <v>1751.22</v>
      </c>
      <c r="AG21" s="121">
        <v>110.48</v>
      </c>
      <c r="AH21" s="122">
        <v>849.44</v>
      </c>
      <c r="AI21" s="121">
        <f t="shared" si="9"/>
        <v>230.14035532600002</v>
      </c>
      <c r="AJ21" s="121">
        <v>200</v>
      </c>
      <c r="AK21" s="130"/>
      <c r="AL21" s="121">
        <f t="shared" si="12"/>
        <v>4839.94</v>
      </c>
      <c r="AM21" s="121">
        <f t="shared" si="11"/>
        <v>4033.2833333333333</v>
      </c>
      <c r="AN21" s="121"/>
      <c r="AO21" s="121">
        <f>I4*18</f>
        <v>1563.84</v>
      </c>
      <c r="AP21" s="121">
        <f t="shared" si="10"/>
        <v>12508.9215834691</v>
      </c>
      <c r="AQ21" s="121">
        <f t="shared" si="7"/>
        <v>6049.924999999999</v>
      </c>
      <c r="AR21" s="124">
        <f t="shared" si="1"/>
        <v>286700.83418071445</v>
      </c>
    </row>
    <row r="22" spans="1:44" s="13" customFormat="1" ht="27.75" customHeight="1">
      <c r="A22" s="113">
        <v>17</v>
      </c>
      <c r="B22" s="144" t="s">
        <v>271</v>
      </c>
      <c r="C22" s="112">
        <v>13</v>
      </c>
      <c r="D22" s="112">
        <v>8</v>
      </c>
      <c r="E22" s="112">
        <v>1</v>
      </c>
      <c r="F22" s="112">
        <v>164</v>
      </c>
      <c r="G22" s="113" t="s">
        <v>232</v>
      </c>
      <c r="H22" s="139" t="s">
        <v>233</v>
      </c>
      <c r="I22" s="115" t="s">
        <v>234</v>
      </c>
      <c r="J22" s="112" t="s">
        <v>195</v>
      </c>
      <c r="K22" s="114">
        <v>36392</v>
      </c>
      <c r="L22" s="113">
        <v>15</v>
      </c>
      <c r="M22" s="112">
        <v>35</v>
      </c>
      <c r="N22" s="113" t="s">
        <v>207</v>
      </c>
      <c r="O22" s="115" t="s">
        <v>235</v>
      </c>
      <c r="P22" s="125" t="s">
        <v>3</v>
      </c>
      <c r="Q22" s="133" t="s">
        <v>252</v>
      </c>
      <c r="R22" s="112" t="s">
        <v>194</v>
      </c>
      <c r="S22" s="129">
        <v>15112.26</v>
      </c>
      <c r="T22" s="94"/>
      <c r="U22" s="94">
        <f t="shared" si="2"/>
        <v>15112.26</v>
      </c>
      <c r="V22" s="119">
        <v>2400</v>
      </c>
      <c r="W22" s="119">
        <f t="shared" si="8"/>
        <v>5037.42</v>
      </c>
      <c r="X22" s="119">
        <f t="shared" si="3"/>
        <v>25187.100000000002</v>
      </c>
      <c r="Y22" s="94">
        <f t="shared" si="0"/>
        <v>7556.13</v>
      </c>
      <c r="Z22" s="120">
        <f t="shared" si="4"/>
        <v>2644.6455</v>
      </c>
      <c r="AA22" s="119">
        <f t="shared" si="5"/>
        <v>453.3678</v>
      </c>
      <c r="AB22" s="119">
        <v>970.57</v>
      </c>
      <c r="AC22" s="119">
        <f t="shared" si="6"/>
        <v>302.2452</v>
      </c>
      <c r="AD22" s="119">
        <v>1125</v>
      </c>
      <c r="AE22" s="119">
        <v>852.84</v>
      </c>
      <c r="AF22" s="119">
        <v>3439.38</v>
      </c>
      <c r="AG22" s="121">
        <v>110.48</v>
      </c>
      <c r="AH22" s="122">
        <v>849.44</v>
      </c>
      <c r="AI22" s="121">
        <f t="shared" si="9"/>
        <v>230.14035532600002</v>
      </c>
      <c r="AJ22" s="121">
        <v>200</v>
      </c>
      <c r="AK22" s="130"/>
      <c r="AL22" s="121">
        <f t="shared" si="12"/>
        <v>6044.904</v>
      </c>
      <c r="AM22" s="121">
        <f t="shared" si="11"/>
        <v>5037.42</v>
      </c>
      <c r="AN22" s="121">
        <f>M4*10</f>
        <v>844.9</v>
      </c>
      <c r="AO22" s="121">
        <f>I4*18</f>
        <v>1563.84</v>
      </c>
      <c r="AP22" s="121">
        <f t="shared" si="10"/>
        <v>12508.9215834691</v>
      </c>
      <c r="AQ22" s="121">
        <f t="shared" si="7"/>
        <v>7556.13</v>
      </c>
      <c r="AR22" s="124">
        <f t="shared" si="1"/>
        <v>349188.01184738113</v>
      </c>
    </row>
    <row r="23" spans="1:44" s="13" customFormat="1" ht="28.5" customHeight="1">
      <c r="A23" s="113">
        <v>18</v>
      </c>
      <c r="B23" s="144" t="s">
        <v>271</v>
      </c>
      <c r="C23" s="112">
        <v>13</v>
      </c>
      <c r="D23" s="112">
        <v>8</v>
      </c>
      <c r="E23" s="112">
        <v>1</v>
      </c>
      <c r="F23" s="112">
        <v>164</v>
      </c>
      <c r="G23" s="113" t="s">
        <v>232</v>
      </c>
      <c r="H23" s="140" t="s">
        <v>236</v>
      </c>
      <c r="I23" s="115" t="s">
        <v>237</v>
      </c>
      <c r="J23" s="112" t="s">
        <v>190</v>
      </c>
      <c r="K23" s="114">
        <v>38777</v>
      </c>
      <c r="L23" s="113">
        <v>15</v>
      </c>
      <c r="M23" s="112">
        <v>35</v>
      </c>
      <c r="N23" s="113" t="s">
        <v>207</v>
      </c>
      <c r="O23" s="115" t="s">
        <v>270</v>
      </c>
      <c r="P23" s="134" t="s">
        <v>200</v>
      </c>
      <c r="Q23" s="126" t="s">
        <v>251</v>
      </c>
      <c r="R23" s="112" t="s">
        <v>194</v>
      </c>
      <c r="S23" s="129">
        <v>15112.26</v>
      </c>
      <c r="T23" s="94"/>
      <c r="U23" s="94">
        <f t="shared" si="2"/>
        <v>15112.26</v>
      </c>
      <c r="V23" s="119">
        <v>1500</v>
      </c>
      <c r="W23" s="119">
        <f t="shared" si="8"/>
        <v>5037.42</v>
      </c>
      <c r="X23" s="119">
        <f t="shared" si="3"/>
        <v>25187.100000000002</v>
      </c>
      <c r="Y23" s="94">
        <f t="shared" si="0"/>
        <v>7556.13</v>
      </c>
      <c r="Z23" s="120">
        <f t="shared" si="4"/>
        <v>2644.6455</v>
      </c>
      <c r="AA23" s="119">
        <f t="shared" si="5"/>
        <v>453.3678</v>
      </c>
      <c r="AB23" s="119">
        <v>970.57</v>
      </c>
      <c r="AC23" s="119">
        <f t="shared" si="6"/>
        <v>302.2452</v>
      </c>
      <c r="AD23" s="119">
        <v>1125</v>
      </c>
      <c r="AE23" s="119">
        <v>852.84</v>
      </c>
      <c r="AF23" s="119">
        <v>3821.3</v>
      </c>
      <c r="AG23" s="121">
        <v>110.48</v>
      </c>
      <c r="AH23" s="122">
        <v>849.44</v>
      </c>
      <c r="AI23" s="121">
        <f t="shared" si="9"/>
        <v>230.14035532600002</v>
      </c>
      <c r="AJ23" s="121">
        <v>200</v>
      </c>
      <c r="AK23" s="130"/>
      <c r="AL23" s="121">
        <f t="shared" si="12"/>
        <v>6044.904</v>
      </c>
      <c r="AM23" s="121">
        <f t="shared" si="11"/>
        <v>5037.42</v>
      </c>
      <c r="AN23" s="130"/>
      <c r="AO23" s="130"/>
      <c r="AP23" s="121">
        <f t="shared" si="10"/>
        <v>12508.9215834691</v>
      </c>
      <c r="AQ23" s="121">
        <f t="shared" si="7"/>
        <v>7556.13</v>
      </c>
      <c r="AR23" s="124">
        <f t="shared" si="1"/>
        <v>346261.1918473811</v>
      </c>
    </row>
    <row r="24" spans="1:44" s="13" customFormat="1" ht="49.5" customHeight="1">
      <c r="A24" s="113">
        <v>19</v>
      </c>
      <c r="B24" s="144" t="s">
        <v>271</v>
      </c>
      <c r="C24" s="112">
        <v>13</v>
      </c>
      <c r="D24" s="112">
        <v>8</v>
      </c>
      <c r="E24" s="112">
        <v>1</v>
      </c>
      <c r="F24" s="112">
        <v>164</v>
      </c>
      <c r="G24" s="113" t="s">
        <v>238</v>
      </c>
      <c r="H24" s="139" t="s">
        <v>239</v>
      </c>
      <c r="I24" s="113" t="s">
        <v>240</v>
      </c>
      <c r="J24" s="112" t="s">
        <v>190</v>
      </c>
      <c r="K24" s="114">
        <v>41370</v>
      </c>
      <c r="L24" s="113">
        <v>16</v>
      </c>
      <c r="M24" s="112">
        <v>40</v>
      </c>
      <c r="N24" s="113" t="s">
        <v>191</v>
      </c>
      <c r="O24" s="115" t="s">
        <v>241</v>
      </c>
      <c r="P24" s="125" t="s">
        <v>201</v>
      </c>
      <c r="Q24" s="133" t="s">
        <v>250</v>
      </c>
      <c r="R24" s="112" t="s">
        <v>194</v>
      </c>
      <c r="S24" s="129">
        <v>17211.37</v>
      </c>
      <c r="T24" s="94"/>
      <c r="U24" s="94">
        <f t="shared" si="2"/>
        <v>17211.37</v>
      </c>
      <c r="V24" s="119">
        <v>1200</v>
      </c>
      <c r="W24" s="119">
        <f t="shared" si="8"/>
        <v>5737.123333333333</v>
      </c>
      <c r="X24" s="119">
        <f t="shared" si="3"/>
        <v>28685.616666666665</v>
      </c>
      <c r="Y24" s="94">
        <f t="shared" si="0"/>
        <v>8605.685</v>
      </c>
      <c r="Z24" s="120">
        <f t="shared" si="4"/>
        <v>3011.9897499999997</v>
      </c>
      <c r="AA24" s="119">
        <f t="shared" si="5"/>
        <v>516.3411</v>
      </c>
      <c r="AB24" s="121">
        <v>1046.77</v>
      </c>
      <c r="AC24" s="119">
        <f t="shared" si="6"/>
        <v>344.2274</v>
      </c>
      <c r="AD24" s="121">
        <v>1465</v>
      </c>
      <c r="AE24" s="121">
        <v>999</v>
      </c>
      <c r="AF24" s="119">
        <v>5677.07</v>
      </c>
      <c r="AG24" s="121">
        <v>110.48</v>
      </c>
      <c r="AH24" s="122">
        <v>849.44</v>
      </c>
      <c r="AI24" s="121">
        <f t="shared" si="9"/>
        <v>230.14035532600002</v>
      </c>
      <c r="AJ24" s="121">
        <v>200</v>
      </c>
      <c r="AK24" s="130"/>
      <c r="AL24" s="130"/>
      <c r="AM24" s="130"/>
      <c r="AN24" s="121">
        <f>M4*10</f>
        <v>844.9</v>
      </c>
      <c r="AO24" s="130"/>
      <c r="AP24" s="121">
        <f t="shared" si="10"/>
        <v>12508.9215834691</v>
      </c>
      <c r="AQ24" s="121">
        <f t="shared" si="7"/>
        <v>8605.685</v>
      </c>
      <c r="AR24" s="124">
        <f t="shared" si="1"/>
        <v>381482.10484738107</v>
      </c>
    </row>
    <row r="25" spans="1:44" s="13" customFormat="1" ht="28.5" customHeight="1">
      <c r="A25" s="136">
        <v>20</v>
      </c>
      <c r="B25" s="144" t="s">
        <v>271</v>
      </c>
      <c r="C25" s="137">
        <v>13</v>
      </c>
      <c r="D25" s="137">
        <v>8</v>
      </c>
      <c r="E25" s="137">
        <v>1</v>
      </c>
      <c r="F25" s="137">
        <v>164</v>
      </c>
      <c r="G25" s="136" t="s">
        <v>242</v>
      </c>
      <c r="H25" s="142" t="s">
        <v>243</v>
      </c>
      <c r="I25" s="115" t="s">
        <v>244</v>
      </c>
      <c r="J25" s="112" t="s">
        <v>190</v>
      </c>
      <c r="K25" s="114">
        <v>41487</v>
      </c>
      <c r="L25" s="113">
        <v>18</v>
      </c>
      <c r="M25" s="112">
        <v>40</v>
      </c>
      <c r="N25" s="113" t="s">
        <v>191</v>
      </c>
      <c r="O25" s="115" t="s">
        <v>259</v>
      </c>
      <c r="P25" s="125" t="s">
        <v>260</v>
      </c>
      <c r="Q25" s="141" t="s">
        <v>193</v>
      </c>
      <c r="R25" s="112" t="s">
        <v>194</v>
      </c>
      <c r="S25" s="129">
        <v>20261.58</v>
      </c>
      <c r="T25" s="94"/>
      <c r="U25" s="94">
        <f t="shared" si="2"/>
        <v>20261.58</v>
      </c>
      <c r="V25" s="138">
        <v>1200</v>
      </c>
      <c r="W25" s="121">
        <f t="shared" si="8"/>
        <v>6753.860000000001</v>
      </c>
      <c r="X25" s="138">
        <f t="shared" si="3"/>
        <v>33769.3</v>
      </c>
      <c r="Y25" s="94">
        <f t="shared" si="0"/>
        <v>10130.79</v>
      </c>
      <c r="Z25" s="120">
        <f t="shared" si="4"/>
        <v>3545.7765</v>
      </c>
      <c r="AA25" s="138">
        <f t="shared" si="5"/>
        <v>607.8474</v>
      </c>
      <c r="AB25" s="121">
        <v>1135.02</v>
      </c>
      <c r="AC25" s="121">
        <f t="shared" si="6"/>
        <v>405.23160000000007</v>
      </c>
      <c r="AD25" s="121">
        <v>1664</v>
      </c>
      <c r="AE25" s="121">
        <v>1119</v>
      </c>
      <c r="AF25" s="119">
        <v>7029.11</v>
      </c>
      <c r="AG25" s="121">
        <v>110.48</v>
      </c>
      <c r="AH25" s="122">
        <v>849.44</v>
      </c>
      <c r="AI25" s="121">
        <f t="shared" si="9"/>
        <v>230.14035532600002</v>
      </c>
      <c r="AJ25" s="121">
        <v>200</v>
      </c>
      <c r="AK25" s="130"/>
      <c r="AL25" s="130"/>
      <c r="AM25" s="130"/>
      <c r="AN25" s="121"/>
      <c r="AO25" s="130"/>
      <c r="AP25" s="121">
        <f t="shared" si="10"/>
        <v>12508.9215834691</v>
      </c>
      <c r="AQ25" s="121">
        <f t="shared" si="7"/>
        <v>10130.79</v>
      </c>
      <c r="AR25" s="124">
        <f t="shared" si="1"/>
        <v>440864.9618473811</v>
      </c>
    </row>
    <row r="26" spans="1:44" s="13" customFormat="1" ht="19.5" customHeight="1">
      <c r="A26" s="146"/>
      <c r="B26" s="146"/>
      <c r="C26" s="146"/>
      <c r="D26" s="146"/>
      <c r="E26" s="146"/>
      <c r="F26" s="147"/>
      <c r="G26" s="147"/>
      <c r="H26" s="148"/>
      <c r="I26" s="149"/>
      <c r="J26" s="149"/>
      <c r="K26" s="150"/>
      <c r="L26" s="150"/>
      <c r="M26" s="150"/>
      <c r="N26" s="150"/>
      <c r="O26" s="149"/>
      <c r="P26" s="149"/>
      <c r="Q26" s="149"/>
      <c r="R26" s="150"/>
      <c r="S26" s="151">
        <f>SUM(S6:S25)</f>
        <v>372991.61</v>
      </c>
      <c r="T26" s="152"/>
      <c r="U26" s="153">
        <f aca="true" t="shared" si="13" ref="U26:AR26">SUM(U6:U25)</f>
        <v>372991.61</v>
      </c>
      <c r="V26" s="153">
        <f t="shared" si="13"/>
        <v>23400</v>
      </c>
      <c r="W26" s="153">
        <f t="shared" si="13"/>
        <v>124330.53666666671</v>
      </c>
      <c r="X26" s="153">
        <f t="shared" si="13"/>
        <v>621652.6833333335</v>
      </c>
      <c r="Y26" s="153">
        <f t="shared" si="13"/>
        <v>186495.805</v>
      </c>
      <c r="Z26" s="153">
        <f t="shared" si="13"/>
        <v>65273.531749999995</v>
      </c>
      <c r="AA26" s="153">
        <f t="shared" si="13"/>
        <v>11189.748300000003</v>
      </c>
      <c r="AB26" s="153">
        <f t="shared" si="13"/>
        <v>21416.75</v>
      </c>
      <c r="AC26" s="153">
        <f t="shared" si="13"/>
        <v>7459.832200000002</v>
      </c>
      <c r="AD26" s="153">
        <f t="shared" si="13"/>
        <v>24410.66</v>
      </c>
      <c r="AE26" s="153">
        <f t="shared" si="13"/>
        <v>18340.48</v>
      </c>
      <c r="AF26" s="153">
        <f t="shared" si="13"/>
        <v>104287.30000000003</v>
      </c>
      <c r="AG26" s="153">
        <f t="shared" si="13"/>
        <v>2209.6</v>
      </c>
      <c r="AH26" s="153">
        <f t="shared" si="13"/>
        <v>16988.800000000007</v>
      </c>
      <c r="AI26" s="153">
        <f t="shared" si="13"/>
        <v>4602.807106520001</v>
      </c>
      <c r="AJ26" s="153">
        <f t="shared" si="13"/>
        <v>4000</v>
      </c>
      <c r="AK26" s="153">
        <f t="shared" si="13"/>
        <v>500</v>
      </c>
      <c r="AL26" s="153">
        <f t="shared" si="13"/>
        <v>62630.324000000015</v>
      </c>
      <c r="AM26" s="153">
        <f t="shared" si="13"/>
        <v>52191.93666666666</v>
      </c>
      <c r="AN26" s="153">
        <f t="shared" si="13"/>
        <v>4224.5</v>
      </c>
      <c r="AO26" s="153">
        <f t="shared" si="13"/>
        <v>12510.72</v>
      </c>
      <c r="AP26" s="153">
        <f t="shared" si="13"/>
        <v>250178.43166938212</v>
      </c>
      <c r="AQ26" s="153">
        <f t="shared" si="13"/>
        <v>186495.80500000002</v>
      </c>
      <c r="AR26" s="153">
        <f t="shared" si="13"/>
        <v>7958300.914614289</v>
      </c>
    </row>
    <row r="27" spans="1:45" s="13" customFormat="1" ht="19.5" customHeight="1">
      <c r="A27" s="154"/>
      <c r="B27" s="151"/>
      <c r="C27" s="155" t="s">
        <v>245</v>
      </c>
      <c r="D27" s="151"/>
      <c r="E27" s="151"/>
      <c r="F27" s="155"/>
      <c r="G27" s="155"/>
      <c r="H27" s="155"/>
      <c r="I27" s="156"/>
      <c r="J27" s="156"/>
      <c r="K27" s="157"/>
      <c r="L27" s="157"/>
      <c r="M27" s="157"/>
      <c r="N27" s="157"/>
      <c r="O27" s="156"/>
      <c r="P27" s="156"/>
      <c r="Q27" s="170" t="s">
        <v>246</v>
      </c>
      <c r="R27" s="170"/>
      <c r="S27" s="158">
        <f>S26*12-192609.36-Y6</f>
        <v>4262696.36</v>
      </c>
      <c r="T27" s="157"/>
      <c r="U27" s="158">
        <f>U26*12-192609.36-Y6</f>
        <v>4262696.36</v>
      </c>
      <c r="V27" s="158">
        <f>V26</f>
        <v>23400</v>
      </c>
      <c r="W27" s="158">
        <f>W26</f>
        <v>124330.53666666671</v>
      </c>
      <c r="X27" s="158">
        <f>X26</f>
        <v>621652.6833333335</v>
      </c>
      <c r="Y27" s="159">
        <f>Y26</f>
        <v>186495.805</v>
      </c>
      <c r="Z27" s="160">
        <f aca="true" t="shared" si="14" ref="Z27:AE27">Z26*12</f>
        <v>783282.3809999999</v>
      </c>
      <c r="AA27" s="160">
        <f t="shared" si="14"/>
        <v>134276.97960000002</v>
      </c>
      <c r="AB27" s="160">
        <f t="shared" si="14"/>
        <v>257001</v>
      </c>
      <c r="AC27" s="160">
        <f t="shared" si="14"/>
        <v>89517.98640000002</v>
      </c>
      <c r="AD27" s="161">
        <f t="shared" si="14"/>
        <v>292927.92</v>
      </c>
      <c r="AE27" s="161">
        <f t="shared" si="14"/>
        <v>220085.76</v>
      </c>
      <c r="AF27" s="162">
        <f>AF26</f>
        <v>104287.30000000003</v>
      </c>
      <c r="AG27" s="161">
        <f>AG26*12</f>
        <v>26515.199999999997</v>
      </c>
      <c r="AH27" s="161">
        <f>AH26*12</f>
        <v>203865.6000000001</v>
      </c>
      <c r="AI27" s="161">
        <f>AI26*12</f>
        <v>55233.68527824001</v>
      </c>
      <c r="AJ27" s="161">
        <v>4000</v>
      </c>
      <c r="AK27" s="161">
        <v>500</v>
      </c>
      <c r="AL27" s="161">
        <f aca="true" t="shared" si="15" ref="AL27:AQ27">AL26</f>
        <v>62630.324000000015</v>
      </c>
      <c r="AM27" s="161">
        <f t="shared" si="15"/>
        <v>52191.93666666666</v>
      </c>
      <c r="AN27" s="161">
        <f t="shared" si="15"/>
        <v>4224.5</v>
      </c>
      <c r="AO27" s="161">
        <f t="shared" si="15"/>
        <v>12510.72</v>
      </c>
      <c r="AP27" s="161">
        <f t="shared" si="15"/>
        <v>250178.43166938212</v>
      </c>
      <c r="AQ27" s="161">
        <f t="shared" si="15"/>
        <v>186495.80500000002</v>
      </c>
      <c r="AR27" s="161">
        <f>SUM(U27:AQ27)</f>
        <v>7958300.914614288</v>
      </c>
      <c r="AS27" s="164"/>
    </row>
    <row r="28" spans="39:44" ht="12.75">
      <c r="AM28" s="13" t="s">
        <v>283</v>
      </c>
      <c r="AN28" s="13"/>
      <c r="AO28" s="13"/>
      <c r="AP28" s="13"/>
      <c r="AQ28" s="13"/>
      <c r="AR28" s="169">
        <v>8195800</v>
      </c>
    </row>
    <row r="30" spans="8:9" ht="12.75">
      <c r="H30" s="168">
        <v>1</v>
      </c>
      <c r="I30" t="s">
        <v>282</v>
      </c>
    </row>
  </sheetData>
  <sheetProtection/>
  <mergeCells count="8">
    <mergeCell ref="Q27:R27"/>
    <mergeCell ref="A1:AR1"/>
    <mergeCell ref="A2:AR2"/>
    <mergeCell ref="S4:U4"/>
    <mergeCell ref="V4:Y4"/>
    <mergeCell ref="Z4:AE4"/>
    <mergeCell ref="AG4:AI4"/>
    <mergeCell ref="AJ4:AQ4"/>
  </mergeCells>
  <printOptions/>
  <pageMargins left="0.8267716535433072" right="0.2362204724409449" top="0.15748031496062992" bottom="0.1968503937007874" header="0.31496062992125984" footer="0.31496062992125984"/>
  <pageSetup horizontalDpi="600" verticalDpi="600" orientation="landscape" paperSize="5" scale="50" r:id="rId4"/>
  <ignoredErrors>
    <ignoredError sqref="B6:B2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view="pageBreakPreview" zoomScaleSheetLayoutView="100" zoomScalePageLayoutView="0" workbookViewId="0" topLeftCell="A19">
      <selection activeCell="C20" sqref="C20:G20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27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1</v>
      </c>
      <c r="C8" s="40" t="s">
        <v>28</v>
      </c>
      <c r="D8" s="33">
        <v>1809682.25</v>
      </c>
      <c r="E8" s="34">
        <f>D8*100/$D$45</f>
        <v>100</v>
      </c>
      <c r="F8" s="49"/>
      <c r="G8" s="49"/>
      <c r="H8" s="81" t="e">
        <f>SUM(H9+H12+H18+H28)</f>
        <v>#REF!</v>
      </c>
      <c r="I8" s="81" t="e">
        <f>SUM(I9+I12+I18+I28)</f>
        <v>#REF!</v>
      </c>
      <c r="J8" s="35" t="e">
        <f>H8-D8</f>
        <v>#REF!</v>
      </c>
      <c r="K8" s="11"/>
      <c r="M8" s="2"/>
      <c r="P8"/>
      <c r="Q8"/>
    </row>
    <row r="9" spans="2:20" ht="18" customHeight="1">
      <c r="B9" s="43"/>
      <c r="C9" s="53" t="s">
        <v>29</v>
      </c>
      <c r="D9" s="54"/>
      <c r="E9" s="55"/>
      <c r="F9" s="56"/>
      <c r="G9" s="59"/>
      <c r="H9" s="76" t="e">
        <f>F10</f>
        <v>#REF!</v>
      </c>
      <c r="I9" s="77" t="e">
        <f>H9/H8%</f>
        <v>#REF!</v>
      </c>
      <c r="J9" s="35"/>
      <c r="K9" s="11"/>
      <c r="M9" s="2"/>
      <c r="P9"/>
      <c r="Q9"/>
      <c r="T9" s="45"/>
    </row>
    <row r="10" spans="2:22" ht="21.75" customHeight="1">
      <c r="B10" s="43"/>
      <c r="C10" s="53" t="s">
        <v>30</v>
      </c>
      <c r="D10" s="54"/>
      <c r="E10" s="55"/>
      <c r="F10" s="56" t="e">
        <f>#REF!</f>
        <v>#REF!</v>
      </c>
      <c r="G10" s="59" t="e">
        <f>F10/H9%</f>
        <v>#REF!</v>
      </c>
      <c r="H10" s="78"/>
      <c r="I10" s="83"/>
      <c r="J10" s="35"/>
      <c r="K10" s="11"/>
      <c r="M10" s="2"/>
      <c r="P10"/>
      <c r="Q10"/>
      <c r="T10" s="45"/>
      <c r="V10" s="45"/>
    </row>
    <row r="11" spans="2:22" ht="15" customHeight="1">
      <c r="B11" s="44" t="s">
        <v>4</v>
      </c>
      <c r="C11" s="53"/>
      <c r="D11" s="57"/>
      <c r="E11" s="58"/>
      <c r="F11" s="56"/>
      <c r="G11" s="59"/>
      <c r="H11" s="78"/>
      <c r="I11" s="83"/>
      <c r="J11" s="38" t="e">
        <f>H9-D11</f>
        <v>#REF!</v>
      </c>
      <c r="K11" s="11"/>
      <c r="M11" s="2"/>
      <c r="N11" s="2"/>
      <c r="O11" s="2"/>
      <c r="P11"/>
      <c r="Q11"/>
      <c r="T11" s="45"/>
      <c r="V11" s="45"/>
    </row>
    <row r="12" spans="2:22" ht="18" customHeight="1">
      <c r="B12" s="44" t="s">
        <v>4</v>
      </c>
      <c r="C12" s="53" t="s">
        <v>16</v>
      </c>
      <c r="D12" s="36"/>
      <c r="E12" s="37"/>
      <c r="F12" s="56"/>
      <c r="G12" s="59"/>
      <c r="H12" s="52" t="e">
        <f>SUM(F13:F16)</f>
        <v>#REF!</v>
      </c>
      <c r="I12" s="50" t="e">
        <f>H12/H8%</f>
        <v>#REF!</v>
      </c>
      <c r="J12" s="38"/>
      <c r="K12" s="11"/>
      <c r="M12" s="2"/>
      <c r="N12" s="2"/>
      <c r="O12" s="2"/>
      <c r="P12"/>
      <c r="Q12"/>
      <c r="T12" s="45"/>
      <c r="V12" s="45"/>
    </row>
    <row r="13" spans="2:19" ht="24.75" customHeight="1">
      <c r="B13" s="44"/>
      <c r="C13" s="41" t="s">
        <v>31</v>
      </c>
      <c r="D13" s="39"/>
      <c r="E13" s="37"/>
      <c r="F13" s="56" t="e">
        <f>#REF!</f>
        <v>#REF!</v>
      </c>
      <c r="G13" s="80" t="e">
        <f>F13/H12%</f>
        <v>#REF!</v>
      </c>
      <c r="H13" s="52" t="s">
        <v>4</v>
      </c>
      <c r="I13" s="50"/>
      <c r="J13" s="38"/>
      <c r="K13" s="11"/>
      <c r="M13" s="2"/>
      <c r="N13" s="2"/>
      <c r="O13" s="2"/>
      <c r="P13"/>
      <c r="Q13"/>
      <c r="S13" s="2"/>
    </row>
    <row r="14" spans="2:20" ht="18.75" customHeight="1">
      <c r="B14" s="44"/>
      <c r="C14" s="53" t="s">
        <v>32</v>
      </c>
      <c r="D14" s="54"/>
      <c r="E14" s="55"/>
      <c r="F14" s="56" t="e">
        <f>#REF!</f>
        <v>#REF!</v>
      </c>
      <c r="G14" s="59" t="e">
        <f>F14/H12%</f>
        <v>#REF!</v>
      </c>
      <c r="H14" s="52"/>
      <c r="I14" s="50"/>
      <c r="J14" s="38"/>
      <c r="K14" s="11"/>
      <c r="M14" s="2"/>
      <c r="N14" s="2"/>
      <c r="O14" s="2"/>
      <c r="P14"/>
      <c r="Q14"/>
      <c r="S14" s="2"/>
      <c r="T14" s="45"/>
    </row>
    <row r="15" spans="2:19" ht="18" customHeight="1">
      <c r="B15" s="44"/>
      <c r="C15" s="53" t="s">
        <v>33</v>
      </c>
      <c r="D15" s="54"/>
      <c r="E15" s="55"/>
      <c r="F15" s="56" t="e">
        <f>#REF!</f>
        <v>#REF!</v>
      </c>
      <c r="G15" s="59" t="e">
        <f>F15/H12%</f>
        <v>#REF!</v>
      </c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18.75" customHeight="1">
      <c r="B16" s="44"/>
      <c r="C16" s="53" t="s">
        <v>34</v>
      </c>
      <c r="D16" s="57"/>
      <c r="E16" s="58"/>
      <c r="F16" s="56" t="e">
        <f>#REF!</f>
        <v>#REF!</v>
      </c>
      <c r="G16" s="59" t="e">
        <f>F16/H12%</f>
        <v>#REF!</v>
      </c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22.5" customHeight="1">
      <c r="B17" s="44"/>
      <c r="C17" s="41"/>
      <c r="D17" s="39"/>
      <c r="E17" s="37"/>
      <c r="F17" s="49"/>
      <c r="G17" s="49"/>
      <c r="H17" s="52"/>
      <c r="I17" s="50" t="s">
        <v>4</v>
      </c>
      <c r="J17" s="38"/>
      <c r="K17" s="11"/>
      <c r="M17" s="2"/>
      <c r="N17" s="2"/>
      <c r="O17" s="2"/>
      <c r="P17"/>
      <c r="Q17"/>
      <c r="S17" s="2"/>
    </row>
    <row r="18" spans="2:19" ht="18.75" customHeight="1">
      <c r="B18" s="44"/>
      <c r="C18" s="53" t="s">
        <v>17</v>
      </c>
      <c r="D18" s="54"/>
      <c r="E18" s="55"/>
      <c r="F18" s="56"/>
      <c r="G18" s="59"/>
      <c r="H18" s="52" t="e">
        <f>SUM(F19:F32)</f>
        <v>#REF!</v>
      </c>
      <c r="I18" s="50" t="e">
        <f>H18/H8%</f>
        <v>#REF!</v>
      </c>
      <c r="J18" s="38"/>
      <c r="K18" s="11"/>
      <c r="M18" s="2"/>
      <c r="N18" s="2"/>
      <c r="O18" s="2"/>
      <c r="P18"/>
      <c r="Q18"/>
      <c r="S18" s="2"/>
    </row>
    <row r="19" spans="2:19" ht="19.5" customHeight="1">
      <c r="B19" s="44"/>
      <c r="C19" s="53" t="s">
        <v>35</v>
      </c>
      <c r="D19" s="54"/>
      <c r="E19" s="55"/>
      <c r="F19" s="56" t="e">
        <f>#REF!</f>
        <v>#REF!</v>
      </c>
      <c r="G19" s="59" t="e">
        <f>F19/H18%</f>
        <v>#REF!</v>
      </c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9.5" customHeight="1">
      <c r="B20" s="44"/>
      <c r="C20" s="53"/>
      <c r="D20" s="57"/>
      <c r="E20" s="58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" customHeight="1">
      <c r="B21" s="44"/>
      <c r="C21" s="53" t="s">
        <v>138</v>
      </c>
      <c r="F21" s="56" t="e">
        <f>#REF!</f>
        <v>#REF!</v>
      </c>
      <c r="H21" s="52"/>
      <c r="I21" s="50"/>
      <c r="J21" s="38"/>
      <c r="K21" s="11"/>
      <c r="M21" s="2"/>
      <c r="N21" s="2"/>
      <c r="O21" s="2"/>
      <c r="P21"/>
      <c r="Q21"/>
      <c r="S21" s="2"/>
    </row>
    <row r="22" spans="2:19" ht="18" customHeight="1">
      <c r="B22" s="44"/>
      <c r="C22" s="53" t="s">
        <v>139</v>
      </c>
      <c r="F22" s="56" t="e">
        <f>#REF!</f>
        <v>#REF!</v>
      </c>
      <c r="H22" s="52"/>
      <c r="I22" s="50"/>
      <c r="J22" s="38"/>
      <c r="K22" s="11"/>
      <c r="M22" s="2"/>
      <c r="N22" s="2"/>
      <c r="O22" s="2"/>
      <c r="P22"/>
      <c r="Q22"/>
      <c r="S22" s="2"/>
    </row>
    <row r="23" spans="2:19" ht="18" customHeight="1">
      <c r="B23" s="44"/>
      <c r="C23" s="53" t="s">
        <v>36</v>
      </c>
      <c r="D23" s="57"/>
      <c r="E23" s="58"/>
      <c r="F23" s="56" t="e">
        <f>#REF!</f>
        <v>#REF!</v>
      </c>
      <c r="G23" s="59" t="e">
        <f>F23/H18%</f>
        <v>#REF!</v>
      </c>
      <c r="H23" s="52"/>
      <c r="I23" s="50"/>
      <c r="J23" s="38"/>
      <c r="K23" s="11"/>
      <c r="M23" s="2"/>
      <c r="N23" s="2"/>
      <c r="O23" s="2"/>
      <c r="P23"/>
      <c r="Q23"/>
      <c r="S23" s="2"/>
    </row>
    <row r="24" spans="2:19" ht="18" customHeight="1">
      <c r="B24" s="44"/>
      <c r="C24" s="53" t="s">
        <v>37</v>
      </c>
      <c r="D24" s="57"/>
      <c r="E24" s="58"/>
      <c r="F24" s="56" t="e">
        <f>#REF!</f>
        <v>#REF!</v>
      </c>
      <c r="G24" s="59" t="e">
        <f>F24/H18%</f>
        <v>#REF!</v>
      </c>
      <c r="H24" s="52"/>
      <c r="I24" s="50"/>
      <c r="J24" s="38"/>
      <c r="K24" s="11"/>
      <c r="M24" s="2"/>
      <c r="N24" s="2"/>
      <c r="O24" s="2"/>
      <c r="P24"/>
      <c r="Q24"/>
      <c r="S24" s="2"/>
    </row>
    <row r="25" spans="2:19" ht="18" customHeight="1">
      <c r="B25" s="44"/>
      <c r="C25" s="53" t="s">
        <v>38</v>
      </c>
      <c r="D25" s="79"/>
      <c r="E25" s="55"/>
      <c r="F25" s="56">
        <v>3000</v>
      </c>
      <c r="G25" s="59" t="e">
        <f>F25/H18%</f>
        <v>#REF!</v>
      </c>
      <c r="H25" s="52"/>
      <c r="I25" s="50"/>
      <c r="J25" s="38"/>
      <c r="K25" s="11"/>
      <c r="M25" s="2"/>
      <c r="N25" s="2"/>
      <c r="O25" s="2"/>
      <c r="P25"/>
      <c r="Q25"/>
      <c r="S25" s="2"/>
    </row>
    <row r="26" spans="2:19" ht="18" customHeight="1">
      <c r="B26" s="44"/>
      <c r="C26" s="53" t="s">
        <v>136</v>
      </c>
      <c r="D26" s="79"/>
      <c r="E26" s="55"/>
      <c r="F26" s="56" t="e">
        <f>#REF!</f>
        <v>#REF!</v>
      </c>
      <c r="G26" s="59" t="e">
        <f>F26/H18%</f>
        <v>#REF!</v>
      </c>
      <c r="H26" s="52"/>
      <c r="I26" s="50"/>
      <c r="J26" s="38"/>
      <c r="K26" s="11"/>
      <c r="M26" s="2"/>
      <c r="N26" s="2"/>
      <c r="O26" s="2"/>
      <c r="P26"/>
      <c r="Q26"/>
      <c r="S26" s="2"/>
    </row>
    <row r="27" spans="2:19" ht="18.75" customHeight="1">
      <c r="B27" s="44"/>
      <c r="C27" s="53" t="s">
        <v>39</v>
      </c>
      <c r="D27" s="79"/>
      <c r="E27" s="55"/>
      <c r="F27" s="56" t="e">
        <f>#REF!</f>
        <v>#REF!</v>
      </c>
      <c r="G27" s="59" t="e">
        <f>F27/H18%</f>
        <v>#REF!</v>
      </c>
      <c r="H27" s="51" t="s">
        <v>4</v>
      </c>
      <c r="I27" s="50" t="s">
        <v>4</v>
      </c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 t="s">
        <v>137</v>
      </c>
      <c r="D28" s="79"/>
      <c r="E28" s="55"/>
      <c r="F28" s="56" t="e">
        <f>#REF!</f>
        <v>#REF!</v>
      </c>
      <c r="G28" s="59" t="e">
        <f>F28/H18%</f>
        <v>#REF!</v>
      </c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5" customHeight="1">
      <c r="B29" s="44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5" customHeight="1">
      <c r="B30" s="44"/>
      <c r="C30" s="41" t="s">
        <v>140</v>
      </c>
      <c r="D30" s="36"/>
      <c r="E30" s="37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21" customHeight="1">
      <c r="B31" s="44"/>
      <c r="C31" s="24" t="s">
        <v>141</v>
      </c>
      <c r="D31" s="54"/>
      <c r="E31" s="55"/>
      <c r="F31" s="56">
        <v>2204200</v>
      </c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4"/>
      <c r="E32" s="55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84"/>
      <c r="G36" s="85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84"/>
      <c r="G37" s="85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9.5" customHeight="1">
      <c r="B38" s="186"/>
      <c r="C38" s="186"/>
      <c r="D38" s="186"/>
      <c r="E38" s="186"/>
      <c r="F38" s="186"/>
      <c r="G38" s="187"/>
      <c r="H38" s="68"/>
      <c r="I38" s="74"/>
      <c r="J38" s="38"/>
      <c r="K38" s="11"/>
      <c r="M38" s="2"/>
      <c r="N38" s="2"/>
      <c r="O38" s="2"/>
      <c r="P38"/>
      <c r="Q38" s="10"/>
      <c r="S38" s="2"/>
    </row>
    <row r="39" spans="2:19" ht="15">
      <c r="B39" s="44"/>
      <c r="C39" s="41"/>
      <c r="D39" s="36"/>
      <c r="E39" s="37"/>
      <c r="F39" s="49"/>
      <c r="G39" s="49"/>
      <c r="H39" s="51"/>
      <c r="I39" s="50"/>
      <c r="J39" s="38"/>
      <c r="K39" s="11"/>
      <c r="L39" s="1" t="s">
        <v>2</v>
      </c>
      <c r="M39" s="2"/>
      <c r="N39" s="2"/>
      <c r="O39" s="2"/>
      <c r="P39"/>
      <c r="Q39" s="10" t="e">
        <f>H39+#REF!</f>
        <v>#REF!</v>
      </c>
      <c r="S39" s="2"/>
    </row>
    <row r="40" spans="2:17" ht="20.25" customHeight="1" hidden="1">
      <c r="B40" s="18"/>
      <c r="C40" s="19"/>
      <c r="D40" s="20"/>
      <c r="E40" s="21"/>
      <c r="F40" s="21"/>
      <c r="G40" s="21"/>
      <c r="H40" s="20"/>
      <c r="I40" s="21"/>
      <c r="J40" s="17">
        <f>H40-D40</f>
        <v>0</v>
      </c>
      <c r="M40" s="2"/>
      <c r="N40" s="2"/>
      <c r="O40" s="2"/>
      <c r="P40"/>
      <c r="Q40"/>
    </row>
    <row r="41" spans="2:17" ht="25.5" customHeight="1" hidden="1">
      <c r="B41" s="5"/>
      <c r="C41" s="5"/>
      <c r="D41" s="5"/>
      <c r="E41" s="5"/>
      <c r="F41" s="5"/>
      <c r="G41" s="5"/>
      <c r="H41" s="5"/>
      <c r="I41" s="5"/>
      <c r="J41" s="5"/>
      <c r="M41" s="2"/>
      <c r="O41" s="2"/>
      <c r="P41"/>
      <c r="Q41"/>
    </row>
    <row r="42" spans="2:17" ht="16.5" customHeight="1" hidden="1">
      <c r="B42" s="3"/>
      <c r="C42" s="6"/>
      <c r="D42" s="7"/>
      <c r="E42" s="4"/>
      <c r="F42" s="4"/>
      <c r="G42" s="4"/>
      <c r="H42" s="7"/>
      <c r="I42" s="4"/>
      <c r="J42" s="7"/>
      <c r="M42" s="2"/>
      <c r="O42" s="2"/>
      <c r="P42"/>
      <c r="Q42"/>
    </row>
    <row r="43" spans="2:17" ht="16.5" customHeight="1">
      <c r="B43" s="44"/>
      <c r="C43" s="53"/>
      <c r="D43" s="57"/>
      <c r="E43" s="58"/>
      <c r="F43" s="56"/>
      <c r="G43" s="59"/>
      <c r="H43" s="51"/>
      <c r="I43" s="50"/>
      <c r="J43" s="60"/>
      <c r="M43" s="2"/>
      <c r="O43" s="2"/>
      <c r="P43"/>
      <c r="Q43"/>
    </row>
    <row r="44" spans="2:17" ht="16.5" customHeight="1">
      <c r="B44" s="26"/>
      <c r="C44" s="61"/>
      <c r="D44" s="62"/>
      <c r="E44" s="63"/>
      <c r="F44" s="64"/>
      <c r="G44" s="65"/>
      <c r="H44" s="66"/>
      <c r="I44" s="67"/>
      <c r="J44" s="60"/>
      <c r="M44" s="2"/>
      <c r="O44" s="2"/>
      <c r="P44"/>
      <c r="Q44"/>
    </row>
    <row r="45" spans="1:20" ht="18.75" customHeight="1" thickBot="1">
      <c r="A45" s="8"/>
      <c r="B45" s="72"/>
      <c r="C45" s="70" t="s">
        <v>7</v>
      </c>
      <c r="D45" s="71">
        <f>SUM(D8:D42)</f>
        <v>1809682.25</v>
      </c>
      <c r="E45" s="73">
        <f>SUM(E8:E42)</f>
        <v>100</v>
      </c>
      <c r="F45" s="73"/>
      <c r="G45" s="73"/>
      <c r="H45" s="75" t="s">
        <v>4</v>
      </c>
      <c r="I45" s="82" t="s">
        <v>4</v>
      </c>
      <c r="J45" s="9" t="e">
        <f>SUM(J8:J42)</f>
        <v>#REF!</v>
      </c>
      <c r="M45" s="14" t="e">
        <f>+H45-#REF!</f>
        <v>#VALUE!</v>
      </c>
      <c r="N45" s="1" t="s">
        <v>13</v>
      </c>
      <c r="O45" s="2"/>
      <c r="P45"/>
      <c r="Q45"/>
      <c r="S45" s="2"/>
      <c r="T45" s="2" t="s">
        <v>4</v>
      </c>
    </row>
    <row r="46" ht="15.75" thickTop="1"/>
    <row r="76" spans="16:17" ht="16.5">
      <c r="P76" s="188" t="s">
        <v>0</v>
      </c>
      <c r="Q76" s="188"/>
    </row>
    <row r="77" spans="16:17" ht="16.5">
      <c r="P77" s="22" t="s">
        <v>1</v>
      </c>
      <c r="Q77" s="23" t="s">
        <v>9</v>
      </c>
    </row>
    <row r="79" spans="16:17" ht="15">
      <c r="P79" s="16">
        <v>1207</v>
      </c>
      <c r="Q79" s="16" t="e">
        <f>#REF!</f>
        <v>#REF!</v>
      </c>
    </row>
    <row r="80" spans="16:17" ht="15">
      <c r="P80" s="16">
        <v>1317</v>
      </c>
      <c r="Q80" s="16" t="e">
        <f>#REF!</f>
        <v>#REF!</v>
      </c>
    </row>
    <row r="81" spans="16:17" ht="15">
      <c r="P81" s="16">
        <v>1701</v>
      </c>
      <c r="Q81" s="16" t="e">
        <f>#REF!</f>
        <v>#REF!</v>
      </c>
    </row>
    <row r="82" spans="16:17" ht="15">
      <c r="P82" s="15">
        <v>1401</v>
      </c>
      <c r="Q82" s="15" t="e">
        <f>#REF!</f>
        <v>#REF!</v>
      </c>
    </row>
    <row r="83" spans="16:17" ht="15">
      <c r="P83" s="15">
        <v>1404</v>
      </c>
      <c r="Q83" s="15" t="e">
        <f>#REF!</f>
        <v>#REF!</v>
      </c>
    </row>
  </sheetData>
  <sheetProtection/>
  <mergeCells count="13">
    <mergeCell ref="B1:K1"/>
    <mergeCell ref="B2:K2"/>
    <mergeCell ref="C3:I3"/>
    <mergeCell ref="B5:B6"/>
    <mergeCell ref="C5:C6"/>
    <mergeCell ref="D5:D6"/>
    <mergeCell ref="E5:E6"/>
    <mergeCell ref="G5:G6"/>
    <mergeCell ref="H5:H6"/>
    <mergeCell ref="I5:I6"/>
    <mergeCell ref="J5:J6"/>
    <mergeCell ref="B38:G38"/>
    <mergeCell ref="P76:Q7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100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2</v>
      </c>
      <c r="C8" s="41" t="s">
        <v>24</v>
      </c>
      <c r="D8" s="39"/>
      <c r="E8" s="37"/>
      <c r="F8" s="49"/>
      <c r="G8" s="49"/>
      <c r="H8" s="87">
        <f>SUM(H9+H20+H51)+2</f>
        <v>3476113.74</v>
      </c>
      <c r="I8" s="50" t="e">
        <f>H8/H52%</f>
        <v>#DIV/0!</v>
      </c>
      <c r="J8" s="35">
        <f>H8-D8</f>
        <v>3476113.74</v>
      </c>
      <c r="K8" s="11"/>
      <c r="M8" s="2"/>
      <c r="P8"/>
      <c r="Q8"/>
    </row>
    <row r="9" spans="2:20" ht="18" customHeight="1">
      <c r="B9" s="43"/>
      <c r="C9" s="53" t="s">
        <v>47</v>
      </c>
      <c r="D9" s="54"/>
      <c r="E9" s="55"/>
      <c r="F9" s="56"/>
      <c r="G9" s="69"/>
      <c r="H9" s="86">
        <f>SUM(F10:F17)</f>
        <v>2799410.74</v>
      </c>
      <c r="I9" s="50">
        <f>H9/H8%</f>
        <v>80.53277163479697</v>
      </c>
      <c r="J9" s="35"/>
      <c r="K9" s="11"/>
      <c r="M9" s="2"/>
      <c r="P9"/>
      <c r="Q9"/>
      <c r="T9" s="45"/>
    </row>
    <row r="10" spans="2:22" ht="21.75" customHeight="1">
      <c r="B10" s="43"/>
      <c r="C10" s="53" t="s">
        <v>46</v>
      </c>
      <c r="D10" s="54"/>
      <c r="E10" s="55"/>
      <c r="F10" s="56">
        <v>794921.81</v>
      </c>
      <c r="G10" s="69">
        <f>F10/H9%</f>
        <v>28.396040589599224</v>
      </c>
      <c r="H10" s="52"/>
      <c r="I10" s="50"/>
      <c r="J10" s="35"/>
      <c r="K10" s="11"/>
      <c r="M10" s="2"/>
      <c r="P10"/>
      <c r="Q10"/>
      <c r="T10" s="45"/>
      <c r="V10" s="45"/>
    </row>
    <row r="11" spans="2:22" ht="15" customHeight="1">
      <c r="B11" s="44" t="s">
        <v>4</v>
      </c>
      <c r="C11" s="53" t="s">
        <v>44</v>
      </c>
      <c r="D11" s="57"/>
      <c r="E11" s="58"/>
      <c r="F11" s="56">
        <v>251569.45</v>
      </c>
      <c r="G11" s="69">
        <f>F11/H9%</f>
        <v>8.986514426246718</v>
      </c>
      <c r="H11" s="52"/>
      <c r="I11" s="50"/>
      <c r="J11" s="38">
        <f>H9-D11</f>
        <v>2799410.74</v>
      </c>
      <c r="K11" s="11"/>
      <c r="M11" s="2"/>
      <c r="N11" s="2"/>
      <c r="O11" s="2"/>
      <c r="P11"/>
      <c r="Q11"/>
      <c r="T11" s="45"/>
      <c r="V11" s="45"/>
    </row>
    <row r="12" spans="2:22" ht="18" customHeight="1">
      <c r="B12" s="44" t="s">
        <v>4</v>
      </c>
      <c r="C12" s="53" t="s">
        <v>45</v>
      </c>
      <c r="D12" s="36"/>
      <c r="E12" s="37"/>
      <c r="F12" s="56">
        <v>549449.24</v>
      </c>
      <c r="G12" s="59">
        <f>F12/H9%</f>
        <v>19.627317711869605</v>
      </c>
      <c r="H12" s="52" t="s">
        <v>4</v>
      </c>
      <c r="I12" s="50" t="s">
        <v>4</v>
      </c>
      <c r="J12" s="38"/>
      <c r="K12" s="11"/>
      <c r="M12" s="2"/>
      <c r="N12" s="2"/>
      <c r="O12" s="2"/>
      <c r="P12"/>
      <c r="Q12"/>
      <c r="T12" s="45"/>
      <c r="V12" s="45"/>
    </row>
    <row r="13" spans="2:19" ht="24.75" customHeight="1">
      <c r="B13" s="44"/>
      <c r="C13" s="53" t="s">
        <v>40</v>
      </c>
      <c r="D13" s="39"/>
      <c r="E13" s="37"/>
      <c r="F13" s="56">
        <v>338855.81</v>
      </c>
      <c r="G13" s="80">
        <f>F13/H9%</f>
        <v>12.104540614858111</v>
      </c>
      <c r="H13" s="52"/>
      <c r="I13" s="50"/>
      <c r="J13" s="38"/>
      <c r="K13" s="11"/>
      <c r="M13" s="2"/>
      <c r="N13" s="2"/>
      <c r="O13" s="2"/>
      <c r="P13"/>
      <c r="Q13"/>
      <c r="S13" s="2"/>
    </row>
    <row r="14" spans="2:20" ht="18.75" customHeight="1">
      <c r="B14" s="44"/>
      <c r="C14" s="53" t="s">
        <v>41</v>
      </c>
      <c r="D14" s="54"/>
      <c r="E14" s="55"/>
      <c r="F14" s="56">
        <v>251386.77</v>
      </c>
      <c r="G14" s="59">
        <f>F14/H9%</f>
        <v>8.979988767207487</v>
      </c>
      <c r="H14" s="52"/>
      <c r="I14" s="50"/>
      <c r="J14" s="38"/>
      <c r="K14" s="11"/>
      <c r="M14" s="2"/>
      <c r="N14" s="2"/>
      <c r="O14" s="2"/>
      <c r="P14"/>
      <c r="Q14"/>
      <c r="S14" s="2"/>
      <c r="T14" s="45"/>
    </row>
    <row r="15" spans="2:19" ht="18.75" customHeight="1">
      <c r="B15" s="44"/>
      <c r="C15" s="53" t="s">
        <v>42</v>
      </c>
      <c r="D15" s="57"/>
      <c r="E15" s="58"/>
      <c r="F15" s="56">
        <v>205385.83</v>
      </c>
      <c r="G15" s="59">
        <f>F15/H9%</f>
        <v>7.336752233793315</v>
      </c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22.5" customHeight="1">
      <c r="B16" s="44"/>
      <c r="C16" s="53" t="s">
        <v>43</v>
      </c>
      <c r="D16" s="39"/>
      <c r="E16" s="37"/>
      <c r="F16" s="56">
        <v>220341.83</v>
      </c>
      <c r="G16" s="80">
        <f>F16/H9%</f>
        <v>7.871007524962199</v>
      </c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.75" customHeight="1">
      <c r="B17" s="44"/>
      <c r="C17" s="53" t="s">
        <v>48</v>
      </c>
      <c r="D17" s="54"/>
      <c r="E17" s="55"/>
      <c r="F17" s="56">
        <v>187500</v>
      </c>
      <c r="G17" s="59">
        <f>F17/H9%</f>
        <v>6.697838131463338</v>
      </c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9.5" customHeight="1">
      <c r="B18" s="44"/>
      <c r="C18" s="53" t="s">
        <v>4</v>
      </c>
      <c r="D18" s="54"/>
      <c r="E18" s="55"/>
      <c r="F18" s="56"/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9.5" customHeight="1">
      <c r="B19" s="44"/>
      <c r="C19" s="53"/>
      <c r="D19" s="57"/>
      <c r="E19" s="58"/>
      <c r="F19" s="56"/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 t="s">
        <v>16</v>
      </c>
      <c r="D20" s="54"/>
      <c r="E20" s="55"/>
      <c r="F20" s="56"/>
      <c r="G20" s="69"/>
      <c r="H20" s="52">
        <f>SUM(F21:F33)</f>
        <v>95592</v>
      </c>
      <c r="I20" s="50"/>
      <c r="J20" s="38"/>
      <c r="K20" s="11"/>
      <c r="M20" s="2"/>
      <c r="N20" s="2"/>
      <c r="O20" s="2"/>
      <c r="P20"/>
      <c r="Q20"/>
      <c r="S20" s="2"/>
    </row>
    <row r="21" spans="2:19" ht="18" customHeight="1">
      <c r="B21" s="44"/>
      <c r="C21" s="53" t="s">
        <v>49</v>
      </c>
      <c r="D21" s="57"/>
      <c r="E21" s="58"/>
      <c r="F21" s="56">
        <v>10000</v>
      </c>
      <c r="G21" s="69"/>
      <c r="H21" s="52"/>
      <c r="I21" s="50"/>
      <c r="J21" s="38"/>
      <c r="K21" s="11"/>
      <c r="M21" s="2"/>
      <c r="N21" s="2"/>
      <c r="O21" s="2"/>
      <c r="P21"/>
      <c r="Q21"/>
      <c r="S21" s="2"/>
    </row>
    <row r="22" spans="2:19" ht="18" customHeight="1">
      <c r="B22" s="44"/>
      <c r="C22" s="53" t="s">
        <v>50</v>
      </c>
      <c r="D22" s="79"/>
      <c r="E22" s="55"/>
      <c r="F22" s="56">
        <v>2000</v>
      </c>
      <c r="G22" s="59"/>
      <c r="H22" s="52"/>
      <c r="I22" s="50"/>
      <c r="J22" s="38"/>
      <c r="K22" s="11"/>
      <c r="M22" s="2"/>
      <c r="N22" s="2"/>
      <c r="O22" s="2"/>
      <c r="P22"/>
      <c r="Q22"/>
      <c r="S22" s="2"/>
    </row>
    <row r="23" spans="2:19" ht="18" customHeight="1">
      <c r="B23" s="44"/>
      <c r="C23" s="53" t="s">
        <v>51</v>
      </c>
      <c r="D23" s="79"/>
      <c r="E23" s="55"/>
      <c r="F23" s="56">
        <v>4000</v>
      </c>
      <c r="G23" s="59"/>
      <c r="H23" s="52"/>
      <c r="I23" s="50"/>
      <c r="J23" s="38"/>
      <c r="K23" s="11"/>
      <c r="M23" s="2"/>
      <c r="N23" s="2"/>
      <c r="O23" s="2"/>
      <c r="P23"/>
      <c r="Q23"/>
      <c r="S23" s="2"/>
    </row>
    <row r="24" spans="2:19" ht="18" customHeight="1">
      <c r="B24" s="44"/>
      <c r="C24" s="53" t="s">
        <v>52</v>
      </c>
      <c r="D24" s="79"/>
      <c r="E24" s="55"/>
      <c r="F24" s="56">
        <v>10000</v>
      </c>
      <c r="G24" s="59"/>
      <c r="H24" s="52"/>
      <c r="I24" s="50"/>
      <c r="J24" s="38"/>
      <c r="K24" s="11"/>
      <c r="M24" s="2"/>
      <c r="N24" s="2"/>
      <c r="O24" s="2"/>
      <c r="P24"/>
      <c r="Q24"/>
      <c r="S24" s="2"/>
    </row>
    <row r="25" spans="2:19" ht="18" customHeight="1">
      <c r="B25" s="44"/>
      <c r="C25" s="53" t="s">
        <v>53</v>
      </c>
      <c r="D25" s="79"/>
      <c r="E25" s="55"/>
      <c r="F25" s="56">
        <v>500</v>
      </c>
      <c r="G25" s="59"/>
      <c r="H25" s="52"/>
      <c r="I25" s="50"/>
      <c r="J25" s="38"/>
      <c r="K25" s="11"/>
      <c r="M25" s="2"/>
      <c r="N25" s="2"/>
      <c r="O25" s="2"/>
      <c r="P25"/>
      <c r="Q25"/>
      <c r="S25" s="2"/>
    </row>
    <row r="26" spans="2:19" ht="18.75" customHeight="1">
      <c r="B26" s="44"/>
      <c r="C26" s="53" t="s">
        <v>54</v>
      </c>
      <c r="D26" s="54"/>
      <c r="E26" s="55"/>
      <c r="F26" s="56">
        <v>700</v>
      </c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 t="s">
        <v>55</v>
      </c>
      <c r="D27" s="54"/>
      <c r="E27" s="55"/>
      <c r="F27" s="56">
        <v>1000</v>
      </c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5" customHeight="1">
      <c r="B28" s="44"/>
      <c r="C28" s="53" t="s">
        <v>56</v>
      </c>
      <c r="D28" s="57"/>
      <c r="E28" s="58"/>
      <c r="F28" s="56">
        <v>1000</v>
      </c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5" customHeight="1">
      <c r="B29" s="44"/>
      <c r="C29" s="41" t="s">
        <v>32</v>
      </c>
      <c r="D29" s="36"/>
      <c r="E29" s="37"/>
      <c r="F29" s="56">
        <v>55500</v>
      </c>
      <c r="G29" s="80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21" customHeight="1">
      <c r="B30" s="44"/>
      <c r="C30" s="53" t="s">
        <v>57</v>
      </c>
      <c r="D30" s="54"/>
      <c r="E30" s="55"/>
      <c r="F30" s="56">
        <v>1000</v>
      </c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 t="s">
        <v>58</v>
      </c>
      <c r="D31" s="54"/>
      <c r="E31" s="55"/>
      <c r="F31" s="56">
        <v>1000</v>
      </c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 t="s">
        <v>59</v>
      </c>
      <c r="D32" s="57"/>
      <c r="E32" s="58"/>
      <c r="F32" s="56">
        <v>1000</v>
      </c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 t="s">
        <v>60</v>
      </c>
      <c r="D33" s="57"/>
      <c r="E33" s="58"/>
      <c r="F33" s="56">
        <v>7892</v>
      </c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56"/>
      <c r="G37" s="59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8" customHeight="1">
      <c r="B38" s="44"/>
      <c r="C38" s="53"/>
      <c r="D38" s="57"/>
      <c r="E38" s="58"/>
      <c r="F38" s="56"/>
      <c r="G38" s="59"/>
      <c r="H38" s="51"/>
      <c r="I38" s="50"/>
      <c r="J38" s="38"/>
      <c r="K38" s="11"/>
      <c r="M38" s="2"/>
      <c r="N38" s="2"/>
      <c r="O38" s="2"/>
      <c r="P38"/>
      <c r="Q38" s="10"/>
      <c r="S38" s="2"/>
    </row>
    <row r="39" spans="2:19" ht="18" customHeight="1">
      <c r="B39" s="44"/>
      <c r="C39" s="53"/>
      <c r="D39" s="57"/>
      <c r="E39" s="58"/>
      <c r="F39" s="56"/>
      <c r="G39" s="59"/>
      <c r="H39" s="51"/>
      <c r="I39" s="50"/>
      <c r="J39" s="38"/>
      <c r="K39" s="11"/>
      <c r="M39" s="2"/>
      <c r="N39" s="2"/>
      <c r="O39" s="2"/>
      <c r="P39"/>
      <c r="Q39" s="10"/>
      <c r="S39" s="2"/>
    </row>
    <row r="40" spans="2:19" ht="18" customHeight="1">
      <c r="B40" s="44"/>
      <c r="C40" s="53"/>
      <c r="D40" s="57"/>
      <c r="E40" s="58"/>
      <c r="F40" s="56"/>
      <c r="G40" s="59"/>
      <c r="H40" s="51"/>
      <c r="I40" s="50"/>
      <c r="J40" s="38"/>
      <c r="K40" s="11"/>
      <c r="M40" s="2"/>
      <c r="N40" s="2"/>
      <c r="O40" s="2"/>
      <c r="P40"/>
      <c r="Q40" s="10"/>
      <c r="S40" s="2"/>
    </row>
    <row r="41" spans="2:19" ht="18" customHeight="1" thickBot="1">
      <c r="B41" s="72"/>
      <c r="C41" s="70" t="s">
        <v>7</v>
      </c>
      <c r="D41" s="71" t="e">
        <f>SUM(#REF!)</f>
        <v>#REF!</v>
      </c>
      <c r="E41" s="73" t="e">
        <f>SUM(#REF!)</f>
        <v>#REF!</v>
      </c>
      <c r="F41" s="73"/>
      <c r="G41" s="73"/>
      <c r="H41" s="75" t="s">
        <v>4</v>
      </c>
      <c r="I41" s="82" t="s">
        <v>4</v>
      </c>
      <c r="J41" s="38"/>
      <c r="K41" s="11"/>
      <c r="M41" s="2"/>
      <c r="N41" s="2"/>
      <c r="O41" s="2"/>
      <c r="P41"/>
      <c r="Q41" s="10"/>
      <c r="S41" s="2"/>
    </row>
    <row r="42" spans="2:19" ht="18" customHeight="1" thickTop="1">
      <c r="B42" s="189" t="s">
        <v>11</v>
      </c>
      <c r="C42" s="189"/>
      <c r="D42" s="189"/>
      <c r="E42" s="189"/>
      <c r="F42" s="189"/>
      <c r="G42" s="189"/>
      <c r="H42" s="189"/>
      <c r="I42" s="189"/>
      <c r="J42" s="189"/>
      <c r="K42" s="189"/>
      <c r="M42" s="2"/>
      <c r="N42" s="2"/>
      <c r="O42" s="2"/>
      <c r="P42"/>
      <c r="Q42" s="10"/>
      <c r="S42" s="2"/>
    </row>
    <row r="43" spans="2:19" ht="18" customHeight="1">
      <c r="B43" s="189" t="s">
        <v>27</v>
      </c>
      <c r="C43" s="189"/>
      <c r="D43" s="189"/>
      <c r="E43" s="189"/>
      <c r="F43" s="189"/>
      <c r="G43" s="189"/>
      <c r="H43" s="189"/>
      <c r="I43" s="189"/>
      <c r="J43" s="189"/>
      <c r="K43" s="189"/>
      <c r="M43" s="2"/>
      <c r="N43" s="2"/>
      <c r="O43" s="2"/>
      <c r="P43"/>
      <c r="Q43" s="10"/>
      <c r="S43" s="2"/>
    </row>
    <row r="44" spans="2:19" ht="18" customHeight="1">
      <c r="B44" s="27"/>
      <c r="C44" s="189">
        <v>2016</v>
      </c>
      <c r="D44" s="189"/>
      <c r="E44" s="189"/>
      <c r="F44" s="189"/>
      <c r="G44" s="189"/>
      <c r="H44" s="189"/>
      <c r="I44" s="189"/>
      <c r="J44" s="27"/>
      <c r="K44" s="27"/>
      <c r="M44" s="2"/>
      <c r="N44" s="2"/>
      <c r="O44" s="2"/>
      <c r="P44"/>
      <c r="Q44" s="10"/>
      <c r="S44" s="2"/>
    </row>
    <row r="45" spans="2:19" ht="18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M45" s="2"/>
      <c r="N45" s="2"/>
      <c r="O45" s="2"/>
      <c r="P45"/>
      <c r="Q45" s="10"/>
      <c r="S45" s="2"/>
    </row>
    <row r="46" spans="2:19" ht="18" customHeight="1">
      <c r="B46" s="190" t="s">
        <v>12</v>
      </c>
      <c r="C46" s="191" t="s">
        <v>10</v>
      </c>
      <c r="D46" s="184" t="s">
        <v>14</v>
      </c>
      <c r="E46" s="192" t="s">
        <v>6</v>
      </c>
      <c r="F46" s="46"/>
      <c r="G46" s="181" t="s">
        <v>6</v>
      </c>
      <c r="H46" s="182" t="s">
        <v>15</v>
      </c>
      <c r="I46" s="181" t="s">
        <v>6</v>
      </c>
      <c r="J46" s="184" t="s">
        <v>5</v>
      </c>
      <c r="K46" s="11"/>
      <c r="M46" s="2"/>
      <c r="N46" s="2"/>
      <c r="O46" s="2"/>
      <c r="P46"/>
      <c r="Q46" s="10"/>
      <c r="S46" s="2"/>
    </row>
    <row r="47" spans="2:19" ht="18" customHeight="1">
      <c r="B47" s="190"/>
      <c r="C47" s="191"/>
      <c r="D47" s="185"/>
      <c r="E47" s="192"/>
      <c r="F47" s="47"/>
      <c r="G47" s="181"/>
      <c r="H47" s="183"/>
      <c r="I47" s="181"/>
      <c r="J47" s="185"/>
      <c r="K47" s="11"/>
      <c r="M47" s="2"/>
      <c r="N47" s="2"/>
      <c r="O47" s="2"/>
      <c r="P47"/>
      <c r="Q47" s="10"/>
      <c r="S47" s="2"/>
    </row>
    <row r="48" spans="2:19" ht="18" customHeight="1">
      <c r="B48" s="42"/>
      <c r="C48" s="28"/>
      <c r="D48" s="29"/>
      <c r="E48" s="29"/>
      <c r="F48" s="48"/>
      <c r="G48" s="48"/>
      <c r="H48" s="30"/>
      <c r="I48" s="31"/>
      <c r="J48" s="32"/>
      <c r="K48" s="11"/>
      <c r="M48" s="2"/>
      <c r="N48" s="2"/>
      <c r="O48" s="2"/>
      <c r="P48"/>
      <c r="Q48" s="10"/>
      <c r="S48" s="2"/>
    </row>
    <row r="49" spans="2:19" ht="18" customHeight="1">
      <c r="B49" s="44"/>
      <c r="C49" s="53"/>
      <c r="D49" s="57"/>
      <c r="E49" s="58"/>
      <c r="F49" s="56"/>
      <c r="G49" s="59"/>
      <c r="H49" s="51"/>
      <c r="I49" s="50"/>
      <c r="J49" s="38"/>
      <c r="K49" s="11"/>
      <c r="M49" s="2"/>
      <c r="N49" s="2"/>
      <c r="O49" s="2"/>
      <c r="P49"/>
      <c r="Q49" s="10"/>
      <c r="S49" s="2"/>
    </row>
    <row r="50" spans="2:19" ht="18" customHeight="1">
      <c r="B50" s="44"/>
      <c r="C50" s="53"/>
      <c r="D50" s="57"/>
      <c r="E50" s="58"/>
      <c r="F50" s="56"/>
      <c r="G50" s="59"/>
      <c r="H50" s="51"/>
      <c r="I50" s="50"/>
      <c r="J50" s="38"/>
      <c r="K50" s="11"/>
      <c r="M50" s="2"/>
      <c r="N50" s="2"/>
      <c r="O50" s="2"/>
      <c r="P50"/>
      <c r="Q50" s="10"/>
      <c r="S50" s="2"/>
    </row>
    <row r="51" spans="2:19" ht="18" customHeight="1">
      <c r="B51" s="44"/>
      <c r="C51" s="53" t="s">
        <v>17</v>
      </c>
      <c r="D51" s="54"/>
      <c r="E51" s="55"/>
      <c r="F51" s="56"/>
      <c r="G51" s="69"/>
      <c r="H51" s="52">
        <f>SUM(F52:F81)</f>
        <v>581109</v>
      </c>
      <c r="I51" s="50"/>
      <c r="J51" s="38"/>
      <c r="K51" s="11"/>
      <c r="M51" s="2"/>
      <c r="N51" s="2"/>
      <c r="O51" s="2"/>
      <c r="P51"/>
      <c r="Q51" s="10"/>
      <c r="S51" s="2"/>
    </row>
    <row r="52" spans="2:19" ht="18" customHeight="1">
      <c r="B52" s="44"/>
      <c r="C52" s="41" t="s">
        <v>61</v>
      </c>
      <c r="D52" s="36"/>
      <c r="E52" s="37"/>
      <c r="F52" s="56">
        <v>30000</v>
      </c>
      <c r="G52" s="49"/>
      <c r="H52" s="51"/>
      <c r="I52" s="50"/>
      <c r="J52" s="38"/>
      <c r="K52" s="11"/>
      <c r="M52" s="2"/>
      <c r="N52" s="2"/>
      <c r="O52" s="2"/>
      <c r="P52"/>
      <c r="Q52" s="10"/>
      <c r="S52" s="2"/>
    </row>
    <row r="53" spans="2:19" ht="18" customHeight="1">
      <c r="B53" s="44"/>
      <c r="C53" s="40" t="s">
        <v>62</v>
      </c>
      <c r="D53" s="36"/>
      <c r="E53" s="37"/>
      <c r="F53" s="56">
        <v>600</v>
      </c>
      <c r="G53" s="49"/>
      <c r="H53" s="51"/>
      <c r="I53" s="50"/>
      <c r="J53" s="38"/>
      <c r="K53" s="11"/>
      <c r="M53" s="2"/>
      <c r="N53" s="2"/>
      <c r="O53" s="2"/>
      <c r="P53"/>
      <c r="Q53" s="10"/>
      <c r="S53" s="2"/>
    </row>
    <row r="54" spans="2:19" ht="18" customHeight="1">
      <c r="B54" s="44"/>
      <c r="C54" s="40" t="s">
        <v>35</v>
      </c>
      <c r="D54" s="36"/>
      <c r="E54" s="37"/>
      <c r="F54" s="56">
        <v>21000</v>
      </c>
      <c r="G54" s="49"/>
      <c r="H54" s="51"/>
      <c r="I54" s="50"/>
      <c r="J54" s="38"/>
      <c r="K54" s="11"/>
      <c r="M54" s="2"/>
      <c r="N54" s="2"/>
      <c r="O54" s="2"/>
      <c r="P54"/>
      <c r="Q54" s="10"/>
      <c r="S54" s="2"/>
    </row>
    <row r="55" spans="2:19" ht="18" customHeight="1">
      <c r="B55" s="44"/>
      <c r="C55" s="40" t="s">
        <v>63</v>
      </c>
      <c r="D55" s="36"/>
      <c r="E55" s="37"/>
      <c r="F55" s="56">
        <v>15000</v>
      </c>
      <c r="G55" s="49"/>
      <c r="H55" s="51"/>
      <c r="I55" s="50"/>
      <c r="J55" s="38"/>
      <c r="K55" s="11"/>
      <c r="M55" s="2"/>
      <c r="N55" s="2"/>
      <c r="O55" s="2"/>
      <c r="P55"/>
      <c r="Q55" s="10"/>
      <c r="S55" s="2"/>
    </row>
    <row r="56" spans="2:19" ht="18" customHeight="1">
      <c r="B56" s="44"/>
      <c r="C56" s="40" t="s">
        <v>64</v>
      </c>
      <c r="D56" s="36"/>
      <c r="E56" s="37"/>
      <c r="F56" s="56">
        <v>2000</v>
      </c>
      <c r="G56" s="49"/>
      <c r="H56" s="51"/>
      <c r="I56" s="50"/>
      <c r="J56" s="38"/>
      <c r="K56" s="11"/>
      <c r="M56" s="2"/>
      <c r="N56" s="2"/>
      <c r="O56" s="2"/>
      <c r="P56"/>
      <c r="Q56" s="10"/>
      <c r="S56" s="2"/>
    </row>
    <row r="57" spans="2:19" ht="18" customHeight="1">
      <c r="B57" s="44"/>
      <c r="C57" s="40" t="s">
        <v>65</v>
      </c>
      <c r="D57" s="36"/>
      <c r="E57" s="37"/>
      <c r="F57" s="56">
        <v>85000</v>
      </c>
      <c r="G57" s="49"/>
      <c r="H57" s="51"/>
      <c r="I57" s="50"/>
      <c r="J57" s="38"/>
      <c r="K57" s="11"/>
      <c r="M57" s="2"/>
      <c r="N57" s="2"/>
      <c r="O57" s="2"/>
      <c r="P57"/>
      <c r="Q57" s="10"/>
      <c r="S57" s="2"/>
    </row>
    <row r="58" spans="2:19" ht="18" customHeight="1">
      <c r="B58" s="44"/>
      <c r="C58" s="40" t="s">
        <v>66</v>
      </c>
      <c r="D58" s="36"/>
      <c r="E58" s="37"/>
      <c r="F58" s="56">
        <v>60000</v>
      </c>
      <c r="G58" s="49"/>
      <c r="H58" s="51"/>
      <c r="I58" s="50"/>
      <c r="J58" s="38"/>
      <c r="K58" s="11"/>
      <c r="M58" s="2"/>
      <c r="N58" s="2"/>
      <c r="O58" s="2"/>
      <c r="P58"/>
      <c r="Q58" s="10"/>
      <c r="S58" s="2"/>
    </row>
    <row r="59" spans="2:19" ht="18" customHeight="1">
      <c r="B59" s="44"/>
      <c r="C59" s="40" t="s">
        <v>67</v>
      </c>
      <c r="D59" s="36"/>
      <c r="E59" s="37"/>
      <c r="F59" s="56">
        <v>5000</v>
      </c>
      <c r="G59" s="49"/>
      <c r="H59" s="51"/>
      <c r="I59" s="50"/>
      <c r="J59" s="38"/>
      <c r="K59" s="11"/>
      <c r="M59" s="2"/>
      <c r="N59" s="2"/>
      <c r="O59" s="2"/>
      <c r="P59"/>
      <c r="Q59" s="10"/>
      <c r="S59" s="2"/>
    </row>
    <row r="60" spans="2:19" ht="18" customHeight="1">
      <c r="B60" s="44"/>
      <c r="C60" s="40" t="s">
        <v>68</v>
      </c>
      <c r="D60" s="36"/>
      <c r="E60" s="37"/>
      <c r="F60" s="56">
        <v>35000</v>
      </c>
      <c r="G60" s="49"/>
      <c r="H60" s="51"/>
      <c r="I60" s="50"/>
      <c r="J60" s="38"/>
      <c r="K60" s="11"/>
      <c r="M60" s="2"/>
      <c r="N60" s="2"/>
      <c r="O60" s="2"/>
      <c r="P60"/>
      <c r="Q60" s="10"/>
      <c r="S60" s="2"/>
    </row>
    <row r="61" spans="2:19" ht="18" customHeight="1">
      <c r="B61" s="44"/>
      <c r="C61" s="40" t="s">
        <v>69</v>
      </c>
      <c r="D61" s="36"/>
      <c r="E61" s="37"/>
      <c r="F61" s="56">
        <v>16000</v>
      </c>
      <c r="G61" s="49"/>
      <c r="H61" s="51"/>
      <c r="I61" s="50"/>
      <c r="J61" s="38"/>
      <c r="K61" s="11"/>
      <c r="M61" s="2"/>
      <c r="N61" s="2"/>
      <c r="O61" s="2"/>
      <c r="P61"/>
      <c r="Q61" s="10"/>
      <c r="S61" s="2"/>
    </row>
    <row r="62" spans="2:19" ht="18" customHeight="1">
      <c r="B62" s="44"/>
      <c r="C62" s="40" t="s">
        <v>70</v>
      </c>
      <c r="D62" s="36"/>
      <c r="E62" s="37"/>
      <c r="F62" s="56">
        <v>1000</v>
      </c>
      <c r="G62" s="49"/>
      <c r="H62" s="51"/>
      <c r="I62" s="50"/>
      <c r="J62" s="38"/>
      <c r="K62" s="11"/>
      <c r="M62" s="2"/>
      <c r="N62" s="2"/>
      <c r="O62" s="2"/>
      <c r="P62"/>
      <c r="Q62" s="10"/>
      <c r="S62" s="2"/>
    </row>
    <row r="63" spans="2:19" ht="18" customHeight="1">
      <c r="B63" s="44"/>
      <c r="C63" s="40" t="s">
        <v>71</v>
      </c>
      <c r="D63" s="36"/>
      <c r="E63" s="37"/>
      <c r="F63" s="56">
        <v>10000</v>
      </c>
      <c r="G63" s="49"/>
      <c r="H63" s="51"/>
      <c r="I63" s="50"/>
      <c r="J63" s="38"/>
      <c r="K63" s="11"/>
      <c r="M63" s="2"/>
      <c r="N63" s="2"/>
      <c r="O63" s="2"/>
      <c r="P63"/>
      <c r="Q63" s="10"/>
      <c r="S63" s="2"/>
    </row>
    <row r="64" spans="2:19" ht="18" customHeight="1">
      <c r="B64" s="44"/>
      <c r="C64" s="40" t="s">
        <v>72</v>
      </c>
      <c r="D64" s="36"/>
      <c r="E64" s="37"/>
      <c r="F64" s="56">
        <v>34772</v>
      </c>
      <c r="G64" s="49"/>
      <c r="H64" s="51"/>
      <c r="I64" s="50"/>
      <c r="J64" s="38"/>
      <c r="K64" s="11"/>
      <c r="M64" s="2"/>
      <c r="N64" s="2"/>
      <c r="O64" s="2"/>
      <c r="P64"/>
      <c r="Q64" s="10"/>
      <c r="S64" s="2"/>
    </row>
    <row r="65" spans="2:19" ht="18" customHeight="1">
      <c r="B65" s="44"/>
      <c r="C65" s="40" t="s">
        <v>73</v>
      </c>
      <c r="D65" s="36"/>
      <c r="E65" s="37"/>
      <c r="F65" s="56">
        <v>15000</v>
      </c>
      <c r="G65" s="49"/>
      <c r="H65" s="51"/>
      <c r="I65" s="50"/>
      <c r="J65" s="38"/>
      <c r="K65" s="11"/>
      <c r="M65" s="2"/>
      <c r="N65" s="2"/>
      <c r="O65" s="2"/>
      <c r="P65"/>
      <c r="Q65" s="10"/>
      <c r="S65" s="2"/>
    </row>
    <row r="66" spans="2:19" ht="18" customHeight="1">
      <c r="B66" s="44"/>
      <c r="C66" s="40" t="s">
        <v>74</v>
      </c>
      <c r="D66" s="36"/>
      <c r="E66" s="37"/>
      <c r="F66" s="56">
        <v>2000</v>
      </c>
      <c r="G66" s="49"/>
      <c r="H66" s="51"/>
      <c r="I66" s="50"/>
      <c r="J66" s="38"/>
      <c r="K66" s="11"/>
      <c r="M66" s="2"/>
      <c r="N66" s="2"/>
      <c r="O66" s="2"/>
      <c r="P66"/>
      <c r="Q66" s="10"/>
      <c r="S66" s="2"/>
    </row>
    <row r="67" spans="2:19" ht="18" customHeight="1">
      <c r="B67" s="44"/>
      <c r="C67" s="40" t="s">
        <v>75</v>
      </c>
      <c r="D67" s="36"/>
      <c r="E67" s="37"/>
      <c r="F67" s="56">
        <v>3000</v>
      </c>
      <c r="G67" s="49"/>
      <c r="H67" s="51"/>
      <c r="I67" s="50"/>
      <c r="J67" s="38"/>
      <c r="K67" s="11"/>
      <c r="M67" s="2"/>
      <c r="N67" s="2"/>
      <c r="O67" s="2"/>
      <c r="P67"/>
      <c r="Q67" s="10"/>
      <c r="S67" s="2"/>
    </row>
    <row r="68" spans="2:19" ht="18" customHeight="1">
      <c r="B68" s="44"/>
      <c r="C68" s="40" t="s">
        <v>76</v>
      </c>
      <c r="D68" s="36"/>
      <c r="E68" s="37"/>
      <c r="F68" s="56">
        <v>3728</v>
      </c>
      <c r="G68" s="49"/>
      <c r="H68" s="51"/>
      <c r="I68" s="50"/>
      <c r="J68" s="38"/>
      <c r="K68" s="11"/>
      <c r="M68" s="2"/>
      <c r="N68" s="2"/>
      <c r="O68" s="2"/>
      <c r="P68"/>
      <c r="Q68" s="10"/>
      <c r="S68" s="2"/>
    </row>
    <row r="69" spans="2:19" ht="18" customHeight="1">
      <c r="B69" s="44"/>
      <c r="C69" s="40" t="s">
        <v>77</v>
      </c>
      <c r="D69" s="36"/>
      <c r="E69" s="37"/>
      <c r="F69" s="56">
        <v>8513</v>
      </c>
      <c r="G69" s="49"/>
      <c r="H69" s="51"/>
      <c r="I69" s="50"/>
      <c r="J69" s="38"/>
      <c r="K69" s="11"/>
      <c r="M69" s="2"/>
      <c r="N69" s="2"/>
      <c r="O69" s="2"/>
      <c r="P69"/>
      <c r="Q69" s="10"/>
      <c r="S69" s="2"/>
    </row>
    <row r="70" spans="2:19" ht="18" customHeight="1">
      <c r="B70" s="44"/>
      <c r="C70" s="40" t="s">
        <v>78</v>
      </c>
      <c r="D70" s="36"/>
      <c r="E70" s="37"/>
      <c r="F70" s="56">
        <v>1000</v>
      </c>
      <c r="G70" s="49"/>
      <c r="H70" s="51"/>
      <c r="I70" s="50"/>
      <c r="J70" s="38"/>
      <c r="K70" s="11"/>
      <c r="M70" s="2"/>
      <c r="N70" s="2"/>
      <c r="O70" s="2"/>
      <c r="P70"/>
      <c r="Q70" s="10"/>
      <c r="S70" s="2"/>
    </row>
    <row r="71" spans="2:19" ht="18" customHeight="1">
      <c r="B71" s="44"/>
      <c r="C71" s="40" t="s">
        <v>79</v>
      </c>
      <c r="D71" s="36"/>
      <c r="E71" s="37"/>
      <c r="F71" s="56">
        <v>82596</v>
      </c>
      <c r="G71" s="49"/>
      <c r="H71" s="51"/>
      <c r="I71" s="50"/>
      <c r="J71" s="38"/>
      <c r="K71" s="11"/>
      <c r="M71" s="2"/>
      <c r="N71" s="2"/>
      <c r="O71" s="2"/>
      <c r="P71"/>
      <c r="Q71" s="10"/>
      <c r="S71" s="2"/>
    </row>
    <row r="72" spans="2:19" ht="18" customHeight="1">
      <c r="B72" s="44"/>
      <c r="C72" s="40" t="s">
        <v>80</v>
      </c>
      <c r="D72" s="36"/>
      <c r="E72" s="37"/>
      <c r="F72" s="56">
        <v>2400</v>
      </c>
      <c r="G72" s="49"/>
      <c r="H72" s="51"/>
      <c r="I72" s="50"/>
      <c r="J72" s="38"/>
      <c r="K72" s="11"/>
      <c r="M72" s="2"/>
      <c r="N72" s="2"/>
      <c r="O72" s="2"/>
      <c r="P72"/>
      <c r="Q72" s="10"/>
      <c r="S72" s="2"/>
    </row>
    <row r="73" spans="2:19" ht="18" customHeight="1">
      <c r="B73" s="44"/>
      <c r="C73" s="40" t="s">
        <v>82</v>
      </c>
      <c r="D73" s="36"/>
      <c r="E73" s="37"/>
      <c r="F73" s="56">
        <v>35000</v>
      </c>
      <c r="G73" s="49"/>
      <c r="H73" s="51"/>
      <c r="I73" s="50"/>
      <c r="J73" s="38"/>
      <c r="K73" s="11"/>
      <c r="M73" s="2"/>
      <c r="N73" s="2"/>
      <c r="O73" s="2"/>
      <c r="P73"/>
      <c r="Q73" s="10"/>
      <c r="S73" s="2"/>
    </row>
    <row r="74" spans="2:19" ht="18" customHeight="1">
      <c r="B74" s="44"/>
      <c r="C74" s="40" t="s">
        <v>81</v>
      </c>
      <c r="D74" s="36"/>
      <c r="E74" s="37"/>
      <c r="F74" s="56">
        <v>30000</v>
      </c>
      <c r="G74" s="49"/>
      <c r="H74" s="51"/>
      <c r="I74" s="50"/>
      <c r="J74" s="38"/>
      <c r="K74" s="11"/>
      <c r="M74" s="2"/>
      <c r="N74" s="2"/>
      <c r="O74" s="2"/>
      <c r="P74"/>
      <c r="Q74" s="10"/>
      <c r="S74" s="2"/>
    </row>
    <row r="75" spans="2:19" ht="18" customHeight="1">
      <c r="B75" s="44"/>
      <c r="C75" s="40" t="s">
        <v>84</v>
      </c>
      <c r="D75" s="36"/>
      <c r="E75" s="37"/>
      <c r="F75" s="56">
        <v>5000</v>
      </c>
      <c r="G75" s="49"/>
      <c r="H75" s="51"/>
      <c r="I75" s="50"/>
      <c r="J75" s="38"/>
      <c r="K75" s="11"/>
      <c r="M75" s="2"/>
      <c r="N75" s="2"/>
      <c r="O75" s="2"/>
      <c r="P75"/>
      <c r="Q75" s="10"/>
      <c r="S75" s="2"/>
    </row>
    <row r="76" spans="2:19" ht="18" customHeight="1">
      <c r="B76" s="44"/>
      <c r="C76" s="40" t="s">
        <v>85</v>
      </c>
      <c r="D76" s="36"/>
      <c r="E76" s="37"/>
      <c r="F76" s="56">
        <v>22500</v>
      </c>
      <c r="G76" s="49"/>
      <c r="H76" s="51"/>
      <c r="I76" s="50"/>
      <c r="J76" s="38"/>
      <c r="K76" s="11"/>
      <c r="M76" s="2"/>
      <c r="N76" s="2"/>
      <c r="O76" s="2"/>
      <c r="P76"/>
      <c r="Q76" s="10"/>
      <c r="S76" s="2"/>
    </row>
    <row r="77" spans="2:19" ht="18" customHeight="1">
      <c r="B77" s="44"/>
      <c r="C77" s="40" t="s">
        <v>86</v>
      </c>
      <c r="D77" s="36"/>
      <c r="E77" s="37"/>
      <c r="F77" s="56">
        <v>20000</v>
      </c>
      <c r="G77" s="49"/>
      <c r="H77" s="51"/>
      <c r="I77" s="50"/>
      <c r="J77" s="38"/>
      <c r="K77" s="11"/>
      <c r="M77" s="2"/>
      <c r="N77" s="2"/>
      <c r="O77" s="2"/>
      <c r="P77"/>
      <c r="Q77" s="10"/>
      <c r="S77" s="2"/>
    </row>
    <row r="78" spans="2:19" ht="18" customHeight="1">
      <c r="B78" s="44"/>
      <c r="C78" s="40" t="s">
        <v>87</v>
      </c>
      <c r="D78" s="36"/>
      <c r="E78" s="37"/>
      <c r="F78" s="56">
        <v>3000</v>
      </c>
      <c r="G78" s="49"/>
      <c r="H78" s="51"/>
      <c r="I78" s="50"/>
      <c r="J78" s="38"/>
      <c r="K78" s="11"/>
      <c r="M78" s="2"/>
      <c r="N78" s="2"/>
      <c r="O78" s="2"/>
      <c r="P78"/>
      <c r="Q78" s="10"/>
      <c r="S78" s="2"/>
    </row>
    <row r="79" spans="2:19" ht="18" customHeight="1">
      <c r="B79" s="44"/>
      <c r="C79" s="40" t="s">
        <v>88</v>
      </c>
      <c r="D79" s="36"/>
      <c r="E79" s="37"/>
      <c r="F79" s="56">
        <v>1000</v>
      </c>
      <c r="G79" s="49"/>
      <c r="H79" s="51"/>
      <c r="I79" s="50"/>
      <c r="J79" s="38"/>
      <c r="K79" s="11"/>
      <c r="M79" s="2"/>
      <c r="N79" s="2"/>
      <c r="O79" s="2"/>
      <c r="P79"/>
      <c r="Q79" s="10"/>
      <c r="S79" s="2"/>
    </row>
    <row r="80" spans="2:19" ht="18" customHeight="1">
      <c r="B80" s="44"/>
      <c r="C80" s="40" t="s">
        <v>89</v>
      </c>
      <c r="D80" s="36"/>
      <c r="E80" s="37"/>
      <c r="F80" s="56">
        <v>1000</v>
      </c>
      <c r="G80" s="49"/>
      <c r="H80" s="51"/>
      <c r="I80" s="50"/>
      <c r="J80" s="38"/>
      <c r="K80" s="11"/>
      <c r="M80" s="2"/>
      <c r="N80" s="2"/>
      <c r="O80" s="2"/>
      <c r="P80"/>
      <c r="Q80" s="10"/>
      <c r="S80" s="2"/>
    </row>
    <row r="81" spans="2:19" ht="18" customHeight="1">
      <c r="B81" s="44"/>
      <c r="C81" s="40" t="s">
        <v>90</v>
      </c>
      <c r="D81" s="36"/>
      <c r="E81" s="37"/>
      <c r="F81" s="56">
        <v>30000</v>
      </c>
      <c r="G81" s="49"/>
      <c r="H81" s="51"/>
      <c r="I81" s="50"/>
      <c r="J81" s="38"/>
      <c r="K81" s="11"/>
      <c r="M81" s="2"/>
      <c r="N81" s="2"/>
      <c r="O81" s="2"/>
      <c r="P81"/>
      <c r="Q81" s="10"/>
      <c r="S81" s="2"/>
    </row>
    <row r="82" spans="2:19" ht="18" customHeight="1">
      <c r="B82" s="44"/>
      <c r="C82" s="40"/>
      <c r="D82" s="36"/>
      <c r="E82" s="37"/>
      <c r="F82" s="56"/>
      <c r="G82" s="49"/>
      <c r="H82" s="51"/>
      <c r="I82" s="50"/>
      <c r="J82" s="38"/>
      <c r="K82" s="11"/>
      <c r="M82" s="2"/>
      <c r="N82" s="2"/>
      <c r="O82" s="2"/>
      <c r="P82"/>
      <c r="Q82" s="10"/>
      <c r="S82" s="2"/>
    </row>
    <row r="83" spans="2:17" ht="16.5" customHeight="1">
      <c r="B83" s="26"/>
      <c r="C83" s="61"/>
      <c r="D83" s="62"/>
      <c r="E83" s="63"/>
      <c r="F83" s="64"/>
      <c r="G83" s="65"/>
      <c r="H83" s="66"/>
      <c r="I83" s="67"/>
      <c r="J83" s="60"/>
      <c r="M83" s="2"/>
      <c r="O83" s="2"/>
      <c r="P83"/>
      <c r="Q83"/>
    </row>
    <row r="84" spans="1:20" ht="18.75" customHeight="1" thickBot="1">
      <c r="A84" s="8"/>
      <c r="B84" s="72"/>
      <c r="C84" s="70" t="s">
        <v>7</v>
      </c>
      <c r="D84" s="71" t="e">
        <f>SUM(D8:D82)</f>
        <v>#REF!</v>
      </c>
      <c r="E84" s="73" t="e">
        <f>SUM(E8:E82)</f>
        <v>#REF!</v>
      </c>
      <c r="F84" s="73"/>
      <c r="G84" s="73"/>
      <c r="H84" s="75" t="s">
        <v>4</v>
      </c>
      <c r="I84" s="82" t="s">
        <v>4</v>
      </c>
      <c r="J84" s="9">
        <f>SUM(J8:J82)</f>
        <v>6275524.48</v>
      </c>
      <c r="M84" s="14" t="e">
        <f>+H84-#REF!</f>
        <v>#VALUE!</v>
      </c>
      <c r="N84" s="1" t="s">
        <v>13</v>
      </c>
      <c r="O84" s="2"/>
      <c r="P84"/>
      <c r="Q84"/>
      <c r="S84" s="2"/>
      <c r="T84" s="2" t="s">
        <v>4</v>
      </c>
    </row>
    <row r="85" ht="15.75" thickTop="1"/>
    <row r="115" spans="16:17" ht="16.5">
      <c r="P115" s="188" t="s">
        <v>0</v>
      </c>
      <c r="Q115" s="188"/>
    </row>
    <row r="116" spans="16:17" ht="16.5">
      <c r="P116" s="22" t="s">
        <v>1</v>
      </c>
      <c r="Q116" s="23" t="s">
        <v>9</v>
      </c>
    </row>
    <row r="118" spans="16:17" ht="15">
      <c r="P118" s="16">
        <v>1207</v>
      </c>
      <c r="Q118" s="16" t="e">
        <f>#REF!</f>
        <v>#REF!</v>
      </c>
    </row>
    <row r="119" spans="16:17" ht="15">
      <c r="P119" s="16">
        <v>1317</v>
      </c>
      <c r="Q119" s="16" t="e">
        <f>#REF!</f>
        <v>#REF!</v>
      </c>
    </row>
    <row r="120" spans="16:17" ht="15">
      <c r="P120" s="16">
        <v>1701</v>
      </c>
      <c r="Q120" s="16" t="e">
        <f>#REF!</f>
        <v>#REF!</v>
      </c>
    </row>
    <row r="121" spans="16:17" ht="15">
      <c r="P121" s="15">
        <v>1401</v>
      </c>
      <c r="Q121" s="15" t="e">
        <f>#REF!</f>
        <v>#REF!</v>
      </c>
    </row>
    <row r="122" spans="16:17" ht="15">
      <c r="P122" s="15">
        <v>1404</v>
      </c>
      <c r="Q122" s="15" t="e">
        <f>#REF!</f>
        <v>#REF!</v>
      </c>
    </row>
  </sheetData>
  <sheetProtection/>
  <mergeCells count="23">
    <mergeCell ref="C46:C47"/>
    <mergeCell ref="D46:D47"/>
    <mergeCell ref="E46:E47"/>
    <mergeCell ref="G5:G6"/>
    <mergeCell ref="H5:H6"/>
    <mergeCell ref="I5:I6"/>
    <mergeCell ref="J46:J47"/>
    <mergeCell ref="J5:J6"/>
    <mergeCell ref="P115:Q115"/>
    <mergeCell ref="B42:K42"/>
    <mergeCell ref="B43:K43"/>
    <mergeCell ref="C44:I44"/>
    <mergeCell ref="B46:B47"/>
    <mergeCell ref="G46:G47"/>
    <mergeCell ref="H46:H47"/>
    <mergeCell ref="I46:I47"/>
    <mergeCell ref="B1:K1"/>
    <mergeCell ref="B2:K2"/>
    <mergeCell ref="C3:I3"/>
    <mergeCell ref="B5:B6"/>
    <mergeCell ref="C5:C6"/>
    <mergeCell ref="D5:D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99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3</v>
      </c>
      <c r="C8" s="41" t="s">
        <v>20</v>
      </c>
      <c r="D8" s="39"/>
      <c r="E8" s="37"/>
      <c r="F8" s="49"/>
      <c r="G8" s="49"/>
      <c r="H8" s="87">
        <f>SUM(H9+H15+H22)</f>
        <v>1303506.37</v>
      </c>
      <c r="I8" s="50" t="e">
        <f>H8/H27%</f>
        <v>#DIV/0!</v>
      </c>
      <c r="J8" s="35">
        <f>H8-D8</f>
        <v>1303506.37</v>
      </c>
      <c r="K8" s="11"/>
      <c r="M8" s="2"/>
      <c r="P8"/>
      <c r="Q8"/>
    </row>
    <row r="9" spans="2:20" ht="18" customHeight="1">
      <c r="B9" s="43"/>
      <c r="C9" s="53" t="s">
        <v>19</v>
      </c>
      <c r="D9" s="54"/>
      <c r="E9" s="55"/>
      <c r="F9" s="56">
        <v>1190006</v>
      </c>
      <c r="G9" s="59">
        <f>F9/H8%</f>
        <v>91.29268773730657</v>
      </c>
      <c r="H9" s="52">
        <f>SUM(F10:F12)</f>
        <v>1190006.37</v>
      </c>
      <c r="I9" s="50"/>
      <c r="J9" s="35"/>
      <c r="K9" s="11"/>
      <c r="M9" s="2"/>
      <c r="P9"/>
      <c r="Q9"/>
      <c r="T9" s="45"/>
    </row>
    <row r="10" spans="2:19" ht="24.75" customHeight="1">
      <c r="B10" s="44"/>
      <c r="C10" s="53" t="s">
        <v>91</v>
      </c>
      <c r="D10" s="39"/>
      <c r="E10" s="37"/>
      <c r="F10" s="56">
        <v>554653.66</v>
      </c>
      <c r="G10" s="80">
        <f>F10/H9%</f>
        <v>46.60930176365358</v>
      </c>
      <c r="H10" s="52"/>
      <c r="I10" s="50"/>
      <c r="J10" s="38"/>
      <c r="K10" s="11"/>
      <c r="M10" s="2"/>
      <c r="N10" s="2"/>
      <c r="O10" s="2"/>
      <c r="P10"/>
      <c r="Q10"/>
      <c r="S10" s="2"/>
    </row>
    <row r="11" spans="2:20" ht="18.75" customHeight="1">
      <c r="B11" s="44"/>
      <c r="C11" s="53" t="s">
        <v>92</v>
      </c>
      <c r="D11" s="54"/>
      <c r="E11" s="55"/>
      <c r="F11" s="56">
        <v>365504.89</v>
      </c>
      <c r="G11" s="59">
        <f>F11/H9%</f>
        <v>30.714532225571194</v>
      </c>
      <c r="H11" s="52"/>
      <c r="I11" s="50"/>
      <c r="J11" s="38"/>
      <c r="K11" s="11"/>
      <c r="M11" s="2"/>
      <c r="N11" s="2"/>
      <c r="O11" s="2"/>
      <c r="P11"/>
      <c r="Q11"/>
      <c r="S11" s="2"/>
      <c r="T11" s="45"/>
    </row>
    <row r="12" spans="2:19" ht="18" customHeight="1">
      <c r="B12" s="44"/>
      <c r="C12" s="53" t="s">
        <v>93</v>
      </c>
      <c r="D12" s="54"/>
      <c r="E12" s="55"/>
      <c r="F12" s="56">
        <v>269847.82</v>
      </c>
      <c r="G12" s="59">
        <f>F12/H9%</f>
        <v>22.67616601077522</v>
      </c>
      <c r="H12" s="52"/>
      <c r="I12" s="50"/>
      <c r="J12" s="38"/>
      <c r="K12" s="11"/>
      <c r="M12" s="2"/>
      <c r="N12" s="2"/>
      <c r="O12" s="2"/>
      <c r="P12"/>
      <c r="Q12"/>
      <c r="S12" s="2"/>
    </row>
    <row r="13" spans="2:19" ht="19.5" customHeight="1">
      <c r="B13" s="44"/>
      <c r="C13" s="53" t="s">
        <v>4</v>
      </c>
      <c r="D13" s="54"/>
      <c r="E13" s="55"/>
      <c r="F13" s="56"/>
      <c r="G13" s="59"/>
      <c r="H13" s="52"/>
      <c r="I13" s="50"/>
      <c r="J13" s="38"/>
      <c r="K13" s="11"/>
      <c r="M13" s="2"/>
      <c r="N13" s="2"/>
      <c r="O13" s="2"/>
      <c r="P13"/>
      <c r="Q13"/>
      <c r="S13" s="2"/>
    </row>
    <row r="14" spans="2:19" ht="19.5" customHeight="1">
      <c r="B14" s="44"/>
      <c r="C14" s="53"/>
      <c r="D14" s="57"/>
      <c r="E14" s="58"/>
      <c r="F14" s="56"/>
      <c r="G14" s="59"/>
      <c r="H14" s="52"/>
      <c r="I14" s="50"/>
      <c r="J14" s="38"/>
      <c r="K14" s="11"/>
      <c r="M14" s="2"/>
      <c r="N14" s="2"/>
      <c r="O14" s="2"/>
      <c r="P14"/>
      <c r="Q14"/>
      <c r="S14" s="2"/>
    </row>
    <row r="15" spans="2:19" ht="18" customHeight="1">
      <c r="B15" s="44"/>
      <c r="C15" s="53" t="s">
        <v>17</v>
      </c>
      <c r="D15" s="54"/>
      <c r="E15" s="55"/>
      <c r="F15" s="56">
        <v>0</v>
      </c>
      <c r="G15" s="59" t="s">
        <v>4</v>
      </c>
      <c r="H15" s="52">
        <f>SUM(F16:F19)</f>
        <v>13500</v>
      </c>
      <c r="I15" s="50"/>
      <c r="J15" s="38"/>
      <c r="K15" s="11"/>
      <c r="M15" s="2"/>
      <c r="N15" s="2"/>
      <c r="O15" s="2"/>
      <c r="P15"/>
      <c r="Q15"/>
      <c r="S15" s="2"/>
    </row>
    <row r="16" spans="2:19" ht="18" customHeight="1">
      <c r="B16" s="44"/>
      <c r="C16" s="53" t="s">
        <v>94</v>
      </c>
      <c r="D16" s="57"/>
      <c r="E16" s="58"/>
      <c r="F16" s="56">
        <v>5000</v>
      </c>
      <c r="G16" s="69"/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" customHeight="1">
      <c r="B17" s="44"/>
      <c r="C17" s="53" t="s">
        <v>95</v>
      </c>
      <c r="D17" s="79"/>
      <c r="E17" s="55"/>
      <c r="F17" s="56">
        <v>5000</v>
      </c>
      <c r="G17" s="59"/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8" customHeight="1">
      <c r="B18" s="44"/>
      <c r="C18" s="53" t="s">
        <v>96</v>
      </c>
      <c r="D18" s="79"/>
      <c r="E18" s="55"/>
      <c r="F18" s="56">
        <v>2500</v>
      </c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8" customHeight="1">
      <c r="B19" s="44"/>
      <c r="C19" s="53" t="s">
        <v>97</v>
      </c>
      <c r="D19" s="79"/>
      <c r="E19" s="55"/>
      <c r="F19" s="56">
        <v>1000</v>
      </c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/>
      <c r="D20" s="79"/>
      <c r="E20" s="55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.75" customHeight="1">
      <c r="B21" s="44"/>
      <c r="C21" s="53"/>
      <c r="D21" s="54"/>
      <c r="E21" s="55"/>
      <c r="F21" s="56"/>
      <c r="G21" s="59"/>
      <c r="H21" s="51"/>
      <c r="I21" s="50"/>
      <c r="J21" s="38"/>
      <c r="K21" s="11"/>
      <c r="M21" s="2"/>
      <c r="N21" s="2"/>
      <c r="O21" s="2"/>
      <c r="P21"/>
      <c r="Q21" s="10"/>
      <c r="S21" s="2"/>
    </row>
    <row r="22" spans="2:19" ht="18" customHeight="1">
      <c r="B22" s="44"/>
      <c r="C22" s="53"/>
      <c r="D22" s="57">
        <v>2796248.05</v>
      </c>
      <c r="E22" s="58" t="e">
        <f>D22*100/$D$36</f>
        <v>#REF!</v>
      </c>
      <c r="F22" s="56" t="s">
        <v>4</v>
      </c>
      <c r="G22" s="59" t="s">
        <v>4</v>
      </c>
      <c r="H22" s="51">
        <f>F24</f>
        <v>100000</v>
      </c>
      <c r="I22" s="50"/>
      <c r="J22" s="38"/>
      <c r="K22" s="11"/>
      <c r="M22" s="2"/>
      <c r="N22" s="2"/>
      <c r="O22" s="2"/>
      <c r="P22"/>
      <c r="Q22" s="10"/>
      <c r="S22" s="2"/>
    </row>
    <row r="23" spans="2:19" ht="15" customHeight="1">
      <c r="B23" s="44"/>
      <c r="C23" s="53"/>
      <c r="D23" s="57">
        <v>2796248.05</v>
      </c>
      <c r="E23" s="58" t="e">
        <f>D23*100/$D$36</f>
        <v>#REF!</v>
      </c>
      <c r="F23" s="56" t="s">
        <v>4</v>
      </c>
      <c r="G23" s="59" t="s">
        <v>4</v>
      </c>
      <c r="H23" s="51"/>
      <c r="I23" s="50"/>
      <c r="J23" s="38"/>
      <c r="K23" s="11"/>
      <c r="M23" s="2"/>
      <c r="N23" s="2"/>
      <c r="O23" s="2"/>
      <c r="P23"/>
      <c r="Q23" s="10"/>
      <c r="S23" s="2"/>
    </row>
    <row r="24" spans="2:19" ht="15" customHeight="1">
      <c r="B24" s="44"/>
      <c r="C24" s="41" t="s">
        <v>98</v>
      </c>
      <c r="D24" s="36"/>
      <c r="E24" s="37"/>
      <c r="F24" s="56">
        <v>100000</v>
      </c>
      <c r="G24" s="80"/>
      <c r="H24" s="51"/>
      <c r="I24" s="50"/>
      <c r="J24" s="38"/>
      <c r="K24" s="11"/>
      <c r="M24" s="2"/>
      <c r="N24" s="2"/>
      <c r="O24" s="2"/>
      <c r="P24"/>
      <c r="Q24" s="10"/>
      <c r="S24" s="2"/>
    </row>
    <row r="25" spans="2:19" ht="21" customHeight="1">
      <c r="B25" s="44"/>
      <c r="C25" s="53"/>
      <c r="D25" s="54"/>
      <c r="E25" s="55"/>
      <c r="F25" s="56"/>
      <c r="G25" s="59"/>
      <c r="H25" s="51"/>
      <c r="I25" s="50"/>
      <c r="J25" s="38"/>
      <c r="K25" s="11"/>
      <c r="M25" s="2"/>
      <c r="N25" s="2"/>
      <c r="O25" s="2"/>
      <c r="P25"/>
      <c r="Q25" s="10"/>
      <c r="S25" s="2"/>
    </row>
    <row r="26" spans="2:19" ht="18" customHeight="1">
      <c r="B26" s="44"/>
      <c r="C26" s="53"/>
      <c r="D26" s="54"/>
      <c r="E26" s="55"/>
      <c r="F26" s="56"/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/>
      <c r="D27" s="57"/>
      <c r="E27" s="58"/>
      <c r="F27" s="56"/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/>
      <c r="D28" s="57"/>
      <c r="E28" s="58"/>
      <c r="F28" s="56"/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/>
      <c r="D29" s="57"/>
      <c r="E29" s="58"/>
      <c r="F29" s="56"/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7"/>
      <c r="E32" s="58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 thickBot="1">
      <c r="B36" s="72"/>
      <c r="C36" s="70" t="s">
        <v>7</v>
      </c>
      <c r="D36" s="71" t="e">
        <f>SUM(#REF!)</f>
        <v>#REF!</v>
      </c>
      <c r="E36" s="73" t="e">
        <f>SUM(#REF!)</f>
        <v>#REF!</v>
      </c>
      <c r="F36" s="73"/>
      <c r="G36" s="73"/>
      <c r="H36" s="75" t="s">
        <v>4</v>
      </c>
      <c r="I36" s="82" t="s">
        <v>4</v>
      </c>
      <c r="J36" s="38"/>
      <c r="K36" s="11"/>
      <c r="M36" s="2"/>
      <c r="N36" s="2"/>
      <c r="O36" s="2"/>
      <c r="P36"/>
      <c r="Q36" s="10"/>
      <c r="S36" s="2"/>
    </row>
    <row r="37" ht="15.75" thickTop="1"/>
    <row r="42" spans="16:17" ht="16.5">
      <c r="P42" s="188" t="s">
        <v>0</v>
      </c>
      <c r="Q42" s="188"/>
    </row>
    <row r="43" spans="16:17" ht="16.5">
      <c r="P43" s="22" t="s">
        <v>1</v>
      </c>
      <c r="Q43" s="23" t="s">
        <v>9</v>
      </c>
    </row>
    <row r="45" spans="16:17" ht="15">
      <c r="P45" s="16">
        <v>1207</v>
      </c>
      <c r="Q45" s="16" t="e">
        <f>#REF!</f>
        <v>#REF!</v>
      </c>
    </row>
    <row r="46" spans="16:17" ht="15">
      <c r="P46" s="16">
        <v>1317</v>
      </c>
      <c r="Q46" s="16" t="e">
        <f>#REF!</f>
        <v>#REF!</v>
      </c>
    </row>
    <row r="47" spans="16:17" ht="15">
      <c r="P47" s="16">
        <v>1701</v>
      </c>
      <c r="Q47" s="16" t="e">
        <f>#REF!</f>
        <v>#REF!</v>
      </c>
    </row>
    <row r="48" spans="16:17" ht="15">
      <c r="P48" s="15">
        <v>1401</v>
      </c>
      <c r="Q48" s="15" t="e">
        <f>#REF!</f>
        <v>#REF!</v>
      </c>
    </row>
    <row r="49" spans="16:17" ht="15">
      <c r="P49" s="15">
        <v>1404</v>
      </c>
      <c r="Q49" s="15" t="e">
        <f>#REF!</f>
        <v>#REF!</v>
      </c>
    </row>
  </sheetData>
  <sheetProtection/>
  <mergeCells count="12">
    <mergeCell ref="E5:E6"/>
    <mergeCell ref="G5:G6"/>
    <mergeCell ref="H5:H6"/>
    <mergeCell ref="I5:I6"/>
    <mergeCell ref="P42:Q42"/>
    <mergeCell ref="J5:J6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0"/>
  <sheetViews>
    <sheetView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101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4</v>
      </c>
      <c r="C8" s="41" t="s">
        <v>23</v>
      </c>
      <c r="D8" s="36"/>
      <c r="E8" s="37"/>
      <c r="F8" s="49"/>
      <c r="G8" s="49"/>
      <c r="H8" s="88">
        <f>SUM(H9+H13+H22)</f>
        <v>857523.48</v>
      </c>
      <c r="I8" s="50" t="e">
        <f>H8/H29%</f>
        <v>#DIV/0!</v>
      </c>
      <c r="J8" s="35">
        <f>H8-D8</f>
        <v>857523.48</v>
      </c>
      <c r="K8" s="11"/>
      <c r="M8" s="2"/>
      <c r="P8"/>
      <c r="Q8"/>
    </row>
    <row r="9" spans="2:20" ht="18" customHeight="1">
      <c r="B9" s="43"/>
      <c r="C9" s="53" t="s">
        <v>26</v>
      </c>
      <c r="D9" s="54"/>
      <c r="E9" s="55"/>
      <c r="F9" s="56" t="s">
        <v>4</v>
      </c>
      <c r="G9" s="59" t="s">
        <v>4</v>
      </c>
      <c r="H9" s="51">
        <f>SUM(F10:F11)</f>
        <v>828223.48</v>
      </c>
      <c r="I9" s="50"/>
      <c r="J9" s="35"/>
      <c r="K9" s="11"/>
      <c r="M9" s="2"/>
      <c r="P9"/>
      <c r="Q9"/>
      <c r="T9" s="45"/>
    </row>
    <row r="10" spans="2:19" ht="24.75" customHeight="1">
      <c r="B10" s="44"/>
      <c r="C10" s="53" t="s">
        <v>102</v>
      </c>
      <c r="D10" s="39"/>
      <c r="E10" s="37"/>
      <c r="F10" s="56">
        <v>558476.66</v>
      </c>
      <c r="G10" s="80">
        <f>F10/H9%</f>
        <v>67.43067221421929</v>
      </c>
      <c r="H10" s="51"/>
      <c r="I10" s="50"/>
      <c r="J10" s="38"/>
      <c r="K10" s="11"/>
      <c r="M10" s="2"/>
      <c r="N10" s="2"/>
      <c r="O10" s="2"/>
      <c r="P10"/>
      <c r="Q10"/>
      <c r="S10" s="2"/>
    </row>
    <row r="11" spans="2:20" ht="18.75" customHeight="1">
      <c r="B11" s="44"/>
      <c r="C11" s="53" t="s">
        <v>103</v>
      </c>
      <c r="D11" s="54"/>
      <c r="E11" s="55"/>
      <c r="F11" s="56">
        <v>269746.82</v>
      </c>
      <c r="G11" s="59">
        <f>F11/H9%</f>
        <v>32.569327785780715</v>
      </c>
      <c r="H11" s="51"/>
      <c r="I11" s="50"/>
      <c r="J11" s="38"/>
      <c r="K11" s="11"/>
      <c r="M11" s="2"/>
      <c r="N11" s="2"/>
      <c r="O11" s="2"/>
      <c r="P11"/>
      <c r="Q11"/>
      <c r="S11" s="2"/>
      <c r="T11" s="45"/>
    </row>
    <row r="12" spans="2:19" ht="18" customHeight="1">
      <c r="B12" s="44"/>
      <c r="C12" s="53"/>
      <c r="D12" s="54"/>
      <c r="E12" s="55"/>
      <c r="F12" s="56"/>
      <c r="G12" s="59"/>
      <c r="H12" s="52"/>
      <c r="I12" s="50"/>
      <c r="J12" s="38"/>
      <c r="K12" s="11"/>
      <c r="M12" s="2"/>
      <c r="N12" s="2"/>
      <c r="O12" s="2"/>
      <c r="P12"/>
      <c r="Q12"/>
      <c r="S12" s="2"/>
    </row>
    <row r="13" spans="2:19" ht="19.5" customHeight="1">
      <c r="B13" s="44"/>
      <c r="C13" s="53" t="s">
        <v>16</v>
      </c>
      <c r="D13" s="54"/>
      <c r="E13" s="55"/>
      <c r="F13" s="56" t="s">
        <v>4</v>
      </c>
      <c r="G13" s="59" t="s">
        <v>4</v>
      </c>
      <c r="H13" s="52">
        <f>SUM(F14:F19)</f>
        <v>8800</v>
      </c>
      <c r="I13" s="50"/>
      <c r="J13" s="38"/>
      <c r="K13" s="11"/>
      <c r="M13" s="2"/>
      <c r="N13" s="2"/>
      <c r="O13" s="2"/>
      <c r="P13"/>
      <c r="Q13"/>
      <c r="S13" s="2"/>
    </row>
    <row r="14" spans="2:19" ht="19.5" customHeight="1">
      <c r="B14" s="44"/>
      <c r="C14" s="53" t="s">
        <v>49</v>
      </c>
      <c r="D14" s="57"/>
      <c r="E14" s="58"/>
      <c r="F14" s="56">
        <v>2000</v>
      </c>
      <c r="G14" s="59"/>
      <c r="H14" s="52"/>
      <c r="I14" s="50"/>
      <c r="J14" s="38"/>
      <c r="K14" s="11"/>
      <c r="M14" s="2"/>
      <c r="N14" s="2"/>
      <c r="O14" s="2"/>
      <c r="P14"/>
      <c r="Q14"/>
      <c r="S14" s="2"/>
    </row>
    <row r="15" spans="2:19" ht="18" customHeight="1">
      <c r="B15" s="44"/>
      <c r="C15" s="53" t="s">
        <v>104</v>
      </c>
      <c r="D15" s="54"/>
      <c r="E15" s="55"/>
      <c r="F15" s="56">
        <v>2000</v>
      </c>
      <c r="G15" s="59"/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18" customHeight="1">
      <c r="B16" s="44"/>
      <c r="C16" s="53" t="s">
        <v>105</v>
      </c>
      <c r="D16" s="57"/>
      <c r="E16" s="58"/>
      <c r="F16" s="56">
        <v>1500</v>
      </c>
      <c r="G16" s="69"/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" customHeight="1">
      <c r="B17" s="44"/>
      <c r="C17" s="53" t="s">
        <v>51</v>
      </c>
      <c r="D17" s="79"/>
      <c r="E17" s="55"/>
      <c r="F17" s="56">
        <v>1000</v>
      </c>
      <c r="G17" s="59"/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8" customHeight="1">
      <c r="B18" s="44"/>
      <c r="C18" s="53" t="s">
        <v>52</v>
      </c>
      <c r="D18" s="79"/>
      <c r="E18" s="55"/>
      <c r="F18" s="56">
        <v>2000</v>
      </c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8" customHeight="1">
      <c r="B19" s="44"/>
      <c r="C19" s="53" t="s">
        <v>106</v>
      </c>
      <c r="D19" s="79"/>
      <c r="E19" s="55"/>
      <c r="F19" s="56">
        <v>300</v>
      </c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/>
      <c r="D20" s="79"/>
      <c r="E20" s="55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.75" customHeight="1">
      <c r="B21" s="44"/>
      <c r="C21" s="53"/>
      <c r="D21" s="54"/>
      <c r="E21" s="55"/>
      <c r="F21" s="56"/>
      <c r="G21" s="59"/>
      <c r="H21" s="51"/>
      <c r="I21" s="50"/>
      <c r="J21" s="38"/>
      <c r="K21" s="11"/>
      <c r="M21" s="2"/>
      <c r="N21" s="2"/>
      <c r="O21" s="2"/>
      <c r="P21"/>
      <c r="Q21" s="10"/>
      <c r="S21" s="2"/>
    </row>
    <row r="22" spans="2:19" ht="18" customHeight="1">
      <c r="B22" s="44"/>
      <c r="C22" s="53" t="s">
        <v>17</v>
      </c>
      <c r="D22" s="57">
        <v>2796248.05</v>
      </c>
      <c r="E22" s="58" t="e">
        <f>D22*100/$D$43</f>
        <v>#DIV/0!</v>
      </c>
      <c r="F22" s="56" t="s">
        <v>4</v>
      </c>
      <c r="G22" s="59" t="s">
        <v>4</v>
      </c>
      <c r="H22" s="51">
        <f>SUM(F23:F29)</f>
        <v>20500</v>
      </c>
      <c r="I22" s="50"/>
      <c r="J22" s="38"/>
      <c r="K22" s="11"/>
      <c r="M22" s="2"/>
      <c r="N22" s="2"/>
      <c r="O22" s="2"/>
      <c r="P22"/>
      <c r="Q22" s="10"/>
      <c r="S22" s="2"/>
    </row>
    <row r="23" spans="2:19" ht="15" customHeight="1">
      <c r="B23" s="44"/>
      <c r="C23" s="53" t="s">
        <v>107</v>
      </c>
      <c r="D23" s="54"/>
      <c r="E23" s="55"/>
      <c r="F23" s="56">
        <v>800</v>
      </c>
      <c r="G23" s="59" t="s">
        <v>4</v>
      </c>
      <c r="H23" s="51"/>
      <c r="I23" s="50"/>
      <c r="J23" s="38"/>
      <c r="K23" s="11"/>
      <c r="M23" s="2"/>
      <c r="N23" s="2"/>
      <c r="O23" s="2"/>
      <c r="P23"/>
      <c r="Q23" s="10"/>
      <c r="S23" s="2"/>
    </row>
    <row r="24" spans="2:19" ht="15" customHeight="1">
      <c r="B24" s="44"/>
      <c r="C24" s="41" t="s">
        <v>108</v>
      </c>
      <c r="D24" s="36"/>
      <c r="E24" s="37"/>
      <c r="F24" s="56">
        <v>500</v>
      </c>
      <c r="G24" s="80"/>
      <c r="H24" s="51"/>
      <c r="I24" s="50"/>
      <c r="J24" s="38"/>
      <c r="K24" s="11"/>
      <c r="M24" s="2"/>
      <c r="N24" s="2"/>
      <c r="O24" s="2"/>
      <c r="P24"/>
      <c r="Q24" s="10"/>
      <c r="S24" s="2"/>
    </row>
    <row r="25" spans="2:19" ht="21" customHeight="1">
      <c r="B25" s="44"/>
      <c r="C25" s="53" t="s">
        <v>109</v>
      </c>
      <c r="D25" s="54"/>
      <c r="E25" s="55"/>
      <c r="F25" s="56">
        <v>5000</v>
      </c>
      <c r="G25" s="59"/>
      <c r="H25" s="51"/>
      <c r="I25" s="50"/>
      <c r="J25" s="38"/>
      <c r="K25" s="11"/>
      <c r="M25" s="2"/>
      <c r="N25" s="2"/>
      <c r="O25" s="2"/>
      <c r="P25"/>
      <c r="Q25" s="10"/>
      <c r="S25" s="2"/>
    </row>
    <row r="26" spans="2:19" ht="21" customHeight="1">
      <c r="B26" s="44"/>
      <c r="C26" s="53" t="s">
        <v>110</v>
      </c>
      <c r="D26" s="54"/>
      <c r="E26" s="55"/>
      <c r="F26" s="56">
        <v>700</v>
      </c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 t="s">
        <v>85</v>
      </c>
      <c r="D27" s="54"/>
      <c r="E27" s="55"/>
      <c r="F27" s="56">
        <v>2500</v>
      </c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 t="s">
        <v>97</v>
      </c>
      <c r="D28" s="57"/>
      <c r="E28" s="58"/>
      <c r="F28" s="56">
        <v>1000</v>
      </c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 t="s">
        <v>111</v>
      </c>
      <c r="D29" s="57"/>
      <c r="E29" s="58"/>
      <c r="F29" s="56">
        <v>10000</v>
      </c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7"/>
      <c r="E32" s="58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 thickBot="1">
      <c r="B37" s="72"/>
      <c r="C37" s="70" t="s">
        <v>7</v>
      </c>
      <c r="D37" s="71" t="e">
        <f>SUM(#REF!)</f>
        <v>#REF!</v>
      </c>
      <c r="E37" s="73" t="e">
        <f>SUM(#REF!)</f>
        <v>#REF!</v>
      </c>
      <c r="F37" s="73"/>
      <c r="G37" s="73"/>
      <c r="H37" s="75" t="s">
        <v>4</v>
      </c>
      <c r="I37" s="82" t="s">
        <v>4</v>
      </c>
      <c r="J37" s="38"/>
      <c r="K37" s="11"/>
      <c r="M37" s="2"/>
      <c r="N37" s="2"/>
      <c r="O37" s="2"/>
      <c r="P37"/>
      <c r="Q37" s="10"/>
      <c r="S37" s="2"/>
    </row>
    <row r="38" ht="15.75" thickTop="1"/>
    <row r="43" spans="16:17" ht="16.5">
      <c r="P43" s="188" t="s">
        <v>0</v>
      </c>
      <c r="Q43" s="188"/>
    </row>
    <row r="44" spans="16:17" ht="16.5">
      <c r="P44" s="22" t="s">
        <v>1</v>
      </c>
      <c r="Q44" s="23" t="s">
        <v>9</v>
      </c>
    </row>
    <row r="46" spans="16:17" ht="15">
      <c r="P46" s="16">
        <v>1207</v>
      </c>
      <c r="Q46" s="16" t="e">
        <f>#REF!</f>
        <v>#REF!</v>
      </c>
    </row>
    <row r="47" spans="16:17" ht="15">
      <c r="P47" s="16">
        <v>1317</v>
      </c>
      <c r="Q47" s="16" t="e">
        <f>#REF!</f>
        <v>#REF!</v>
      </c>
    </row>
    <row r="48" spans="16:17" ht="15">
      <c r="P48" s="16">
        <v>1701</v>
      </c>
      <c r="Q48" s="16" t="e">
        <f>#REF!</f>
        <v>#REF!</v>
      </c>
    </row>
    <row r="49" spans="16:17" ht="15">
      <c r="P49" s="15">
        <v>1401</v>
      </c>
      <c r="Q49" s="15" t="e">
        <f>#REF!</f>
        <v>#REF!</v>
      </c>
    </row>
    <row r="50" spans="16:17" ht="15">
      <c r="P50" s="15">
        <v>1404</v>
      </c>
      <c r="Q50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43:Q43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54"/>
  <sheetViews>
    <sheetView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112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5</v>
      </c>
      <c r="C8" s="41" t="s">
        <v>21</v>
      </c>
      <c r="D8" s="36"/>
      <c r="E8" s="37"/>
      <c r="F8" s="49"/>
      <c r="G8" s="49"/>
      <c r="H8" s="88">
        <f>SUM(H9+H14+H18+H30+H33)</f>
        <v>2172985.75</v>
      </c>
      <c r="I8" s="50" t="e">
        <f>H8/#REF!%</f>
        <v>#REF!</v>
      </c>
      <c r="J8" s="35">
        <f>H8-D8</f>
        <v>2172985.75</v>
      </c>
      <c r="K8" s="11"/>
      <c r="M8" s="2"/>
      <c r="P8"/>
      <c r="Q8"/>
    </row>
    <row r="9" spans="2:20" ht="18" customHeight="1">
      <c r="B9" s="43"/>
      <c r="C9" s="53" t="s">
        <v>113</v>
      </c>
      <c r="D9" s="54"/>
      <c r="E9" s="55"/>
      <c r="F9" s="56" t="s">
        <v>4</v>
      </c>
      <c r="G9" s="59"/>
      <c r="H9" s="51">
        <f>SUM(F10:F12)</f>
        <v>1205618.75</v>
      </c>
      <c r="I9" s="50"/>
      <c r="J9" s="35"/>
      <c r="K9" s="11"/>
      <c r="M9" s="2"/>
      <c r="P9"/>
      <c r="Q9"/>
      <c r="T9" s="45"/>
    </row>
    <row r="10" spans="2:20" ht="18" customHeight="1">
      <c r="B10" s="43"/>
      <c r="C10" s="53" t="s">
        <v>114</v>
      </c>
      <c r="D10" s="39"/>
      <c r="E10" s="37"/>
      <c r="F10" s="56">
        <v>554102.66</v>
      </c>
      <c r="G10" s="80"/>
      <c r="H10" s="51"/>
      <c r="I10" s="50"/>
      <c r="J10" s="35"/>
      <c r="K10" s="11"/>
      <c r="M10" s="2"/>
      <c r="P10"/>
      <c r="Q10"/>
      <c r="T10" s="45"/>
    </row>
    <row r="11" spans="2:20" ht="18" customHeight="1">
      <c r="B11" s="43"/>
      <c r="C11" s="53" t="s">
        <v>115</v>
      </c>
      <c r="D11" s="54"/>
      <c r="E11" s="55"/>
      <c r="F11" s="56">
        <v>327773.48</v>
      </c>
      <c r="G11" s="59"/>
      <c r="H11" s="51"/>
      <c r="I11" s="50"/>
      <c r="J11" s="35"/>
      <c r="K11" s="11"/>
      <c r="M11" s="2"/>
      <c r="P11"/>
      <c r="Q11"/>
      <c r="T11" s="45"/>
    </row>
    <row r="12" spans="2:20" ht="18" customHeight="1">
      <c r="B12" s="43"/>
      <c r="C12" s="53" t="s">
        <v>116</v>
      </c>
      <c r="D12" s="54"/>
      <c r="E12" s="55"/>
      <c r="F12" s="56">
        <v>323742.61</v>
      </c>
      <c r="G12" s="59"/>
      <c r="H12" s="51"/>
      <c r="I12" s="50"/>
      <c r="J12" s="35"/>
      <c r="K12" s="11"/>
      <c r="M12" s="2"/>
      <c r="P12"/>
      <c r="Q12"/>
      <c r="T12" s="45"/>
    </row>
    <row r="13" spans="2:20" ht="18" customHeight="1">
      <c r="B13" s="43"/>
      <c r="C13" s="53"/>
      <c r="D13" s="54"/>
      <c r="E13" s="55"/>
      <c r="F13" s="56"/>
      <c r="G13" s="59"/>
      <c r="H13" s="51"/>
      <c r="I13" s="50"/>
      <c r="J13" s="35"/>
      <c r="K13" s="11"/>
      <c r="M13" s="2"/>
      <c r="P13"/>
      <c r="Q13"/>
      <c r="T13" s="45"/>
    </row>
    <row r="14" spans="2:20" ht="18" customHeight="1">
      <c r="B14" s="43"/>
      <c r="C14" s="53" t="s">
        <v>16</v>
      </c>
      <c r="D14" s="54"/>
      <c r="E14" s="55"/>
      <c r="F14" s="56" t="s">
        <v>4</v>
      </c>
      <c r="G14" s="59"/>
      <c r="H14" s="51">
        <f>SUM(F15:F16)</f>
        <v>17057</v>
      </c>
      <c r="I14" s="50"/>
      <c r="J14" s="35"/>
      <c r="K14" s="11"/>
      <c r="M14" s="2"/>
      <c r="P14"/>
      <c r="Q14"/>
      <c r="T14" s="45"/>
    </row>
    <row r="15" spans="2:20" ht="18" customHeight="1">
      <c r="B15" s="43"/>
      <c r="C15" s="53" t="s">
        <v>50</v>
      </c>
      <c r="D15" s="54"/>
      <c r="E15" s="55"/>
      <c r="F15" s="56">
        <v>14057</v>
      </c>
      <c r="G15" s="59"/>
      <c r="H15" s="51"/>
      <c r="I15" s="50"/>
      <c r="J15" s="35"/>
      <c r="K15" s="11"/>
      <c r="M15" s="2"/>
      <c r="P15"/>
      <c r="Q15"/>
      <c r="T15" s="45"/>
    </row>
    <row r="16" spans="2:20" ht="18" customHeight="1">
      <c r="B16" s="43"/>
      <c r="C16" s="53" t="s">
        <v>52</v>
      </c>
      <c r="D16" s="54"/>
      <c r="E16" s="55"/>
      <c r="F16" s="56">
        <v>3000</v>
      </c>
      <c r="G16" s="59"/>
      <c r="H16" s="51"/>
      <c r="I16" s="50"/>
      <c r="J16" s="35"/>
      <c r="K16" s="11"/>
      <c r="M16" s="2"/>
      <c r="P16"/>
      <c r="Q16"/>
      <c r="T16" s="45"/>
    </row>
    <row r="17" spans="2:20" ht="18" customHeight="1">
      <c r="B17" s="43"/>
      <c r="C17" s="53"/>
      <c r="D17" s="54"/>
      <c r="E17" s="55"/>
      <c r="F17" s="56"/>
      <c r="G17" s="59"/>
      <c r="H17" s="51"/>
      <c r="I17" s="50"/>
      <c r="J17" s="35"/>
      <c r="K17" s="11"/>
      <c r="M17" s="2"/>
      <c r="P17"/>
      <c r="Q17"/>
      <c r="T17" s="45"/>
    </row>
    <row r="18" spans="2:20" ht="18" customHeight="1">
      <c r="B18" s="43"/>
      <c r="C18" s="53" t="s">
        <v>17</v>
      </c>
      <c r="D18" s="57">
        <v>2796248.05</v>
      </c>
      <c r="E18" s="58" t="e">
        <f>D18*100/$D$46</f>
        <v>#DIV/0!</v>
      </c>
      <c r="F18" s="56" t="s">
        <v>4</v>
      </c>
      <c r="G18" s="59"/>
      <c r="H18" s="51">
        <f>SUM(F19:F28)</f>
        <v>371500</v>
      </c>
      <c r="I18" s="50"/>
      <c r="J18" s="35"/>
      <c r="K18" s="11"/>
      <c r="M18" s="2"/>
      <c r="P18"/>
      <c r="Q18"/>
      <c r="T18" s="45"/>
    </row>
    <row r="19" spans="2:20" ht="18" customHeight="1">
      <c r="B19" s="43"/>
      <c r="C19" s="53" t="s">
        <v>117</v>
      </c>
      <c r="D19" s="54"/>
      <c r="E19" s="55"/>
      <c r="F19" s="56">
        <v>20000</v>
      </c>
      <c r="G19" s="59"/>
      <c r="H19" s="51"/>
      <c r="I19" s="50"/>
      <c r="J19" s="35"/>
      <c r="K19" s="11"/>
      <c r="M19" s="2"/>
      <c r="P19"/>
      <c r="Q19"/>
      <c r="T19" s="45"/>
    </row>
    <row r="20" spans="2:20" ht="18" customHeight="1">
      <c r="B20" s="43"/>
      <c r="C20" s="53" t="s">
        <v>118</v>
      </c>
      <c r="D20" s="54"/>
      <c r="E20" s="55"/>
      <c r="F20" s="56">
        <v>30000</v>
      </c>
      <c r="G20" s="59"/>
      <c r="H20" s="51"/>
      <c r="I20" s="50"/>
      <c r="J20" s="35"/>
      <c r="K20" s="11"/>
      <c r="M20" s="2"/>
      <c r="P20"/>
      <c r="Q20"/>
      <c r="T20" s="45"/>
    </row>
    <row r="21" spans="2:20" ht="18" customHeight="1">
      <c r="B21" s="43"/>
      <c r="C21" s="53" t="s">
        <v>119</v>
      </c>
      <c r="D21" s="54"/>
      <c r="E21" s="55"/>
      <c r="F21" s="56">
        <v>70000</v>
      </c>
      <c r="G21" s="59"/>
      <c r="H21" s="51"/>
      <c r="I21" s="50"/>
      <c r="J21" s="35"/>
      <c r="K21" s="11"/>
      <c r="M21" s="2"/>
      <c r="P21"/>
      <c r="Q21"/>
      <c r="T21" s="45"/>
    </row>
    <row r="22" spans="2:20" ht="18" customHeight="1">
      <c r="B22" s="43"/>
      <c r="C22" s="53" t="s">
        <v>120</v>
      </c>
      <c r="D22" s="54"/>
      <c r="E22" s="55"/>
      <c r="F22" s="56">
        <v>80000</v>
      </c>
      <c r="G22" s="59"/>
      <c r="H22" s="51"/>
      <c r="I22" s="50"/>
      <c r="J22" s="35"/>
      <c r="K22" s="11"/>
      <c r="M22" s="2"/>
      <c r="P22"/>
      <c r="Q22"/>
      <c r="T22" s="45"/>
    </row>
    <row r="23" spans="2:20" ht="18" customHeight="1">
      <c r="B23" s="43"/>
      <c r="C23" s="53" t="s">
        <v>121</v>
      </c>
      <c r="D23" s="54"/>
      <c r="E23" s="55"/>
      <c r="F23" s="56">
        <v>10000</v>
      </c>
      <c r="G23" s="59"/>
      <c r="H23" s="51"/>
      <c r="I23" s="50"/>
      <c r="J23" s="35"/>
      <c r="K23" s="11"/>
      <c r="M23" s="2"/>
      <c r="P23"/>
      <c r="Q23"/>
      <c r="T23" s="45"/>
    </row>
    <row r="24" spans="2:20" ht="18" customHeight="1">
      <c r="B24" s="43"/>
      <c r="C24" s="53" t="s">
        <v>122</v>
      </c>
      <c r="D24" s="54"/>
      <c r="E24" s="55"/>
      <c r="F24" s="56">
        <v>5000</v>
      </c>
      <c r="G24" s="59"/>
      <c r="H24" s="51"/>
      <c r="I24" s="50"/>
      <c r="J24" s="35"/>
      <c r="K24" s="11"/>
      <c r="M24" s="2"/>
      <c r="P24"/>
      <c r="Q24"/>
      <c r="T24" s="45"/>
    </row>
    <row r="25" spans="2:20" ht="18" customHeight="1">
      <c r="B25" s="43"/>
      <c r="C25" s="53" t="s">
        <v>83</v>
      </c>
      <c r="D25" s="54"/>
      <c r="E25" s="55"/>
      <c r="F25" s="56">
        <v>3000</v>
      </c>
      <c r="G25" s="59"/>
      <c r="H25" s="51"/>
      <c r="I25" s="50"/>
      <c r="J25" s="35"/>
      <c r="K25" s="11"/>
      <c r="M25" s="2"/>
      <c r="P25"/>
      <c r="Q25"/>
      <c r="T25" s="45"/>
    </row>
    <row r="26" spans="2:20" ht="18" customHeight="1">
      <c r="B26" s="43"/>
      <c r="C26" s="53" t="s">
        <v>96</v>
      </c>
      <c r="D26" s="54"/>
      <c r="E26" s="55"/>
      <c r="F26" s="56">
        <v>2500</v>
      </c>
      <c r="G26" s="59"/>
      <c r="H26" s="51"/>
      <c r="I26" s="50"/>
      <c r="J26" s="35"/>
      <c r="K26" s="11"/>
      <c r="M26" s="2"/>
      <c r="P26"/>
      <c r="Q26"/>
      <c r="T26" s="45"/>
    </row>
    <row r="27" spans="2:20" ht="18" customHeight="1">
      <c r="B27" s="43"/>
      <c r="C27" s="53" t="s">
        <v>97</v>
      </c>
      <c r="D27" s="54"/>
      <c r="E27" s="55"/>
      <c r="F27" s="56">
        <v>1000</v>
      </c>
      <c r="G27" s="59"/>
      <c r="H27" s="51"/>
      <c r="I27" s="50"/>
      <c r="J27" s="35"/>
      <c r="K27" s="11"/>
      <c r="M27" s="2"/>
      <c r="P27"/>
      <c r="Q27"/>
      <c r="T27" s="45"/>
    </row>
    <row r="28" spans="2:20" ht="18" customHeight="1">
      <c r="B28" s="43"/>
      <c r="C28" s="53" t="s">
        <v>123</v>
      </c>
      <c r="D28" s="54"/>
      <c r="E28" s="55"/>
      <c r="F28" s="56">
        <v>150000</v>
      </c>
      <c r="G28" s="59"/>
      <c r="H28" s="51"/>
      <c r="I28" s="50"/>
      <c r="J28" s="35"/>
      <c r="K28" s="11"/>
      <c r="M28" s="2"/>
      <c r="P28"/>
      <c r="Q28"/>
      <c r="T28" s="45"/>
    </row>
    <row r="29" spans="2:20" ht="18" customHeight="1">
      <c r="B29" s="43"/>
      <c r="C29" s="53"/>
      <c r="D29" s="54"/>
      <c r="E29" s="55"/>
      <c r="F29" s="56"/>
      <c r="G29" s="59"/>
      <c r="H29" s="51"/>
      <c r="I29" s="50"/>
      <c r="J29" s="35"/>
      <c r="K29" s="11"/>
      <c r="M29" s="2"/>
      <c r="P29"/>
      <c r="Q29"/>
      <c r="T29" s="45"/>
    </row>
    <row r="30" spans="2:20" ht="18" customHeight="1">
      <c r="B30" s="43"/>
      <c r="C30" s="53" t="s">
        <v>25</v>
      </c>
      <c r="D30" s="57">
        <v>2796248.05</v>
      </c>
      <c r="E30" s="58" t="e">
        <f>D30*100/$D$46</f>
        <v>#DIV/0!</v>
      </c>
      <c r="F30" s="56" t="s">
        <v>4</v>
      </c>
      <c r="G30" s="59"/>
      <c r="H30" s="51">
        <f>F31</f>
        <v>500000</v>
      </c>
      <c r="I30" s="50"/>
      <c r="J30" s="35"/>
      <c r="K30" s="11"/>
      <c r="M30" s="2"/>
      <c r="P30"/>
      <c r="Q30"/>
      <c r="T30" s="45"/>
    </row>
    <row r="31" spans="2:20" ht="18" customHeight="1">
      <c r="B31" s="43"/>
      <c r="C31" s="53" t="s">
        <v>124</v>
      </c>
      <c r="D31" s="54"/>
      <c r="E31" s="55"/>
      <c r="F31" s="56">
        <v>500000</v>
      </c>
      <c r="G31" s="59"/>
      <c r="H31" s="51"/>
      <c r="I31" s="50"/>
      <c r="J31" s="35"/>
      <c r="K31" s="11"/>
      <c r="M31" s="2"/>
      <c r="P31"/>
      <c r="Q31"/>
      <c r="T31" s="45"/>
    </row>
    <row r="32" spans="2:20" ht="18" customHeight="1">
      <c r="B32" s="43"/>
      <c r="C32" s="53"/>
      <c r="D32" s="79"/>
      <c r="E32" s="55"/>
      <c r="F32" s="56"/>
      <c r="G32" s="59"/>
      <c r="H32" s="51"/>
      <c r="I32" s="50"/>
      <c r="J32" s="35"/>
      <c r="K32" s="11"/>
      <c r="M32" s="2"/>
      <c r="P32"/>
      <c r="Q32"/>
      <c r="T32" s="45"/>
    </row>
    <row r="33" spans="2:20" ht="18" customHeight="1">
      <c r="B33" s="43"/>
      <c r="C33" s="53" t="s">
        <v>18</v>
      </c>
      <c r="D33" s="79"/>
      <c r="E33" s="55"/>
      <c r="F33" s="56"/>
      <c r="G33" s="59"/>
      <c r="H33" s="51">
        <f>F34+F35</f>
        <v>78810</v>
      </c>
      <c r="I33" s="50"/>
      <c r="J33" s="35"/>
      <c r="K33" s="11"/>
      <c r="M33" s="2"/>
      <c r="P33"/>
      <c r="Q33"/>
      <c r="T33" s="45"/>
    </row>
    <row r="34" spans="2:19" ht="18" customHeight="1">
      <c r="B34" s="44"/>
      <c r="C34" s="53" t="s">
        <v>125</v>
      </c>
      <c r="D34" s="57"/>
      <c r="E34" s="58"/>
      <c r="F34" s="56">
        <v>62220</v>
      </c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 t="s">
        <v>126</v>
      </c>
      <c r="D35" s="57"/>
      <c r="E35" s="58"/>
      <c r="F35" s="56">
        <v>16590</v>
      </c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56"/>
      <c r="G37" s="59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8" customHeight="1">
      <c r="B38" s="44"/>
      <c r="C38" s="53"/>
      <c r="D38" s="57"/>
      <c r="E38" s="58"/>
      <c r="F38" s="56"/>
      <c r="G38" s="59"/>
      <c r="H38" s="51"/>
      <c r="I38" s="50"/>
      <c r="J38" s="38"/>
      <c r="K38" s="11"/>
      <c r="M38" s="2"/>
      <c r="N38" s="2"/>
      <c r="O38" s="2"/>
      <c r="P38"/>
      <c r="Q38" s="10"/>
      <c r="S38" s="2"/>
    </row>
    <row r="39" spans="2:19" ht="18" customHeight="1">
      <c r="B39" s="44"/>
      <c r="C39" s="53"/>
      <c r="D39" s="57"/>
      <c r="E39" s="58"/>
      <c r="F39" s="56"/>
      <c r="G39" s="59"/>
      <c r="H39" s="51"/>
      <c r="I39" s="50"/>
      <c r="J39" s="38"/>
      <c r="K39" s="11"/>
      <c r="M39" s="2"/>
      <c r="N39" s="2"/>
      <c r="O39" s="2"/>
      <c r="P39"/>
      <c r="Q39" s="10"/>
      <c r="S39" s="2"/>
    </row>
    <row r="40" spans="2:19" ht="18" customHeight="1">
      <c r="B40" s="44"/>
      <c r="C40" s="53"/>
      <c r="D40" s="57"/>
      <c r="E40" s="58"/>
      <c r="F40" s="56"/>
      <c r="G40" s="59"/>
      <c r="H40" s="51"/>
      <c r="I40" s="50"/>
      <c r="J40" s="38"/>
      <c r="K40" s="11"/>
      <c r="M40" s="2"/>
      <c r="N40" s="2"/>
      <c r="O40" s="2"/>
      <c r="P40"/>
      <c r="Q40" s="10"/>
      <c r="S40" s="2"/>
    </row>
    <row r="41" spans="2:19" ht="18" customHeight="1" thickBot="1">
      <c r="B41" s="72"/>
      <c r="C41" s="70" t="s">
        <v>7</v>
      </c>
      <c r="D41" s="71" t="e">
        <f>SUM(#REF!)</f>
        <v>#REF!</v>
      </c>
      <c r="E41" s="73" t="e">
        <f>SUM(#REF!)</f>
        <v>#REF!</v>
      </c>
      <c r="F41" s="73"/>
      <c r="G41" s="73"/>
      <c r="H41" s="75" t="s">
        <v>4</v>
      </c>
      <c r="I41" s="82" t="s">
        <v>4</v>
      </c>
      <c r="J41" s="38"/>
      <c r="K41" s="11"/>
      <c r="M41" s="2"/>
      <c r="N41" s="2"/>
      <c r="O41" s="2"/>
      <c r="P41"/>
      <c r="Q41" s="10"/>
      <c r="S41" s="2"/>
    </row>
    <row r="42" ht="15.75" thickTop="1"/>
    <row r="47" spans="16:17" ht="16.5">
      <c r="P47" s="188" t="s">
        <v>0</v>
      </c>
      <c r="Q47" s="188"/>
    </row>
    <row r="48" spans="16:17" ht="16.5">
      <c r="P48" s="22" t="s">
        <v>1</v>
      </c>
      <c r="Q48" s="23" t="s">
        <v>9</v>
      </c>
    </row>
    <row r="50" spans="16:17" ht="15">
      <c r="P50" s="16">
        <v>1207</v>
      </c>
      <c r="Q50" s="16" t="e">
        <f>#REF!</f>
        <v>#REF!</v>
      </c>
    </row>
    <row r="51" spans="16:17" ht="15">
      <c r="P51" s="16">
        <v>1317</v>
      </c>
      <c r="Q51" s="16" t="e">
        <f>#REF!</f>
        <v>#REF!</v>
      </c>
    </row>
    <row r="52" spans="16:17" ht="15">
      <c r="P52" s="16">
        <v>1701</v>
      </c>
      <c r="Q52" s="16" t="e">
        <f>#REF!</f>
        <v>#REF!</v>
      </c>
    </row>
    <row r="53" spans="16:17" ht="15">
      <c r="P53" s="15">
        <v>1401</v>
      </c>
      <c r="Q53" s="15" t="e">
        <f>#REF!</f>
        <v>#REF!</v>
      </c>
    </row>
    <row r="54" spans="16:17" ht="15">
      <c r="P54" s="15">
        <v>1404</v>
      </c>
      <c r="Q54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47:Q47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5"/>
  <sheetViews>
    <sheetView view="pageBreakPreview" zoomScaleSheetLayoutView="100" zoomScalePageLayoutView="0" workbookViewId="0" topLeftCell="A7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5">
      <c r="B2" s="189" t="s">
        <v>127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>
      <c r="B3" s="27"/>
      <c r="C3" s="189">
        <v>2017</v>
      </c>
      <c r="D3" s="189"/>
      <c r="E3" s="189"/>
      <c r="F3" s="189"/>
      <c r="G3" s="189"/>
      <c r="H3" s="189"/>
      <c r="I3" s="189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90" t="s">
        <v>12</v>
      </c>
      <c r="C5" s="191" t="s">
        <v>10</v>
      </c>
      <c r="D5" s="184" t="s">
        <v>14</v>
      </c>
      <c r="E5" s="192" t="s">
        <v>6</v>
      </c>
      <c r="F5" s="46"/>
      <c r="G5" s="181" t="s">
        <v>6</v>
      </c>
      <c r="H5" s="182" t="s">
        <v>15</v>
      </c>
      <c r="I5" s="181" t="s">
        <v>6</v>
      </c>
      <c r="J5" s="184" t="s">
        <v>5</v>
      </c>
      <c r="K5" s="11"/>
      <c r="P5"/>
      <c r="Q5"/>
    </row>
    <row r="6" spans="2:17" ht="15" customHeight="1">
      <c r="B6" s="190"/>
      <c r="C6" s="191"/>
      <c r="D6" s="185"/>
      <c r="E6" s="192"/>
      <c r="F6" s="47"/>
      <c r="G6" s="181"/>
      <c r="H6" s="183"/>
      <c r="I6" s="181"/>
      <c r="J6" s="185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6</v>
      </c>
      <c r="C8" s="41" t="s">
        <v>22</v>
      </c>
      <c r="D8" s="36"/>
      <c r="E8" s="37"/>
      <c r="F8" s="49"/>
      <c r="G8" s="49"/>
      <c r="H8" s="88">
        <f>SUM(H9+H15+H19)</f>
        <v>2587832.75</v>
      </c>
      <c r="I8" s="50" t="e">
        <f>H8/#REF!%</f>
        <v>#REF!</v>
      </c>
      <c r="J8" s="35">
        <f>H8-D8</f>
        <v>2587832.75</v>
      </c>
      <c r="K8" s="11"/>
      <c r="M8" s="2"/>
      <c r="P8"/>
      <c r="Q8"/>
    </row>
    <row r="9" spans="2:20" ht="18" customHeight="1">
      <c r="B9" s="43"/>
      <c r="C9" s="53" t="s">
        <v>26</v>
      </c>
      <c r="D9" s="54"/>
      <c r="E9" s="55"/>
      <c r="F9" s="56" t="s">
        <v>4</v>
      </c>
      <c r="G9" s="5"/>
      <c r="H9" s="51">
        <f>SUM(F10:F13)</f>
        <v>1424332.75</v>
      </c>
      <c r="I9" s="50"/>
      <c r="J9" s="35"/>
      <c r="K9" s="11"/>
      <c r="M9" s="2"/>
      <c r="P9"/>
      <c r="Q9"/>
      <c r="T9" s="45"/>
    </row>
    <row r="10" spans="2:20" ht="18" customHeight="1">
      <c r="B10" s="43"/>
      <c r="C10" s="53" t="s">
        <v>128</v>
      </c>
      <c r="D10" s="54"/>
      <c r="E10" s="55"/>
      <c r="F10" s="56">
        <v>547949.24</v>
      </c>
      <c r="G10" s="5"/>
      <c r="H10" s="51"/>
      <c r="I10" s="50"/>
      <c r="J10" s="35"/>
      <c r="K10" s="11"/>
      <c r="M10" s="2"/>
      <c r="P10"/>
      <c r="Q10"/>
      <c r="T10" s="45"/>
    </row>
    <row r="11" spans="2:20" ht="18" customHeight="1">
      <c r="B11" s="43"/>
      <c r="C11" s="53" t="s">
        <v>129</v>
      </c>
      <c r="D11" s="54"/>
      <c r="E11" s="55"/>
      <c r="F11" s="56">
        <v>248279.39</v>
      </c>
      <c r="G11" s="5"/>
      <c r="H11" s="51"/>
      <c r="I11" s="50"/>
      <c r="J11" s="35"/>
      <c r="K11" s="11"/>
      <c r="M11" s="2"/>
      <c r="P11"/>
      <c r="Q11"/>
      <c r="T11" s="45"/>
    </row>
    <row r="12" spans="2:20" ht="18" customHeight="1">
      <c r="B12" s="43"/>
      <c r="C12" s="53" t="s">
        <v>130</v>
      </c>
      <c r="D12" s="54"/>
      <c r="E12" s="55"/>
      <c r="F12" s="56">
        <v>335904.81</v>
      </c>
      <c r="G12" s="5"/>
      <c r="H12" s="51"/>
      <c r="I12" s="50"/>
      <c r="J12" s="35"/>
      <c r="K12" s="11"/>
      <c r="M12" s="2"/>
      <c r="P12"/>
      <c r="Q12"/>
      <c r="T12" s="45"/>
    </row>
    <row r="13" spans="2:20" ht="18" customHeight="1">
      <c r="B13" s="43"/>
      <c r="C13" s="53" t="s">
        <v>131</v>
      </c>
      <c r="D13" s="54"/>
      <c r="E13" s="55"/>
      <c r="F13" s="56">
        <v>292199.31</v>
      </c>
      <c r="G13" s="5"/>
      <c r="H13" s="51"/>
      <c r="I13" s="50"/>
      <c r="J13" s="35"/>
      <c r="K13" s="11"/>
      <c r="M13" s="2"/>
      <c r="P13"/>
      <c r="Q13"/>
      <c r="T13" s="45"/>
    </row>
    <row r="14" spans="2:20" ht="18" customHeight="1">
      <c r="B14" s="43"/>
      <c r="C14" s="53"/>
      <c r="D14" s="54"/>
      <c r="E14" s="55"/>
      <c r="F14" s="56"/>
      <c r="G14" s="5"/>
      <c r="H14" s="51"/>
      <c r="I14" s="50"/>
      <c r="J14" s="35"/>
      <c r="K14" s="11"/>
      <c r="M14" s="2"/>
      <c r="P14"/>
      <c r="Q14"/>
      <c r="T14" s="45"/>
    </row>
    <row r="15" spans="2:20" ht="18" customHeight="1">
      <c r="B15" s="43"/>
      <c r="C15" s="53" t="s">
        <v>17</v>
      </c>
      <c r="D15" s="54"/>
      <c r="E15" s="55"/>
      <c r="F15" s="56"/>
      <c r="G15" s="5"/>
      <c r="H15" s="51">
        <f>F16+F17</f>
        <v>3500</v>
      </c>
      <c r="I15" s="50"/>
      <c r="J15" s="35"/>
      <c r="K15" s="11"/>
      <c r="M15" s="2"/>
      <c r="P15"/>
      <c r="Q15"/>
      <c r="T15" s="45"/>
    </row>
    <row r="16" spans="2:20" ht="18" customHeight="1">
      <c r="B16" s="43"/>
      <c r="C16" s="53" t="s">
        <v>132</v>
      </c>
      <c r="D16" s="54"/>
      <c r="E16" s="55"/>
      <c r="F16" s="56">
        <v>2500</v>
      </c>
      <c r="G16" s="5"/>
      <c r="H16" s="51"/>
      <c r="I16" s="50"/>
      <c r="J16" s="35"/>
      <c r="K16" s="11"/>
      <c r="M16" s="2"/>
      <c r="P16"/>
      <c r="Q16"/>
      <c r="T16" s="45"/>
    </row>
    <row r="17" spans="2:20" ht="18" customHeight="1">
      <c r="B17" s="43"/>
      <c r="C17" s="53" t="s">
        <v>133</v>
      </c>
      <c r="D17" s="54"/>
      <c r="E17" s="55"/>
      <c r="F17" s="56">
        <v>1000</v>
      </c>
      <c r="G17" s="5"/>
      <c r="H17" s="51"/>
      <c r="I17" s="50"/>
      <c r="J17" s="35"/>
      <c r="K17" s="11"/>
      <c r="M17" s="2"/>
      <c r="P17"/>
      <c r="Q17"/>
      <c r="T17" s="45"/>
    </row>
    <row r="18" spans="2:20" ht="18" customHeight="1">
      <c r="B18" s="43"/>
      <c r="C18" s="53"/>
      <c r="D18" s="54"/>
      <c r="E18" s="55"/>
      <c r="F18" s="56"/>
      <c r="G18" s="5"/>
      <c r="H18" s="51"/>
      <c r="I18" s="50"/>
      <c r="J18" s="35"/>
      <c r="K18" s="11"/>
      <c r="M18" s="2"/>
      <c r="P18"/>
      <c r="Q18"/>
      <c r="T18" s="45"/>
    </row>
    <row r="19" spans="2:20" ht="18" customHeight="1">
      <c r="B19" s="43"/>
      <c r="C19" s="53" t="s">
        <v>25</v>
      </c>
      <c r="D19" s="54"/>
      <c r="E19" s="55"/>
      <c r="F19" s="56"/>
      <c r="G19" s="5"/>
      <c r="H19" s="51">
        <f>F20+F21</f>
        <v>1160000</v>
      </c>
      <c r="I19" s="50"/>
      <c r="J19" s="35"/>
      <c r="K19" s="11"/>
      <c r="M19" s="2"/>
      <c r="P19"/>
      <c r="Q19"/>
      <c r="T19" s="45"/>
    </row>
    <row r="20" spans="2:20" ht="18" customHeight="1">
      <c r="B20" s="43"/>
      <c r="C20" s="53" t="s">
        <v>135</v>
      </c>
      <c r="D20" s="54"/>
      <c r="E20" s="55"/>
      <c r="F20" s="56">
        <v>1040000</v>
      </c>
      <c r="G20" s="59"/>
      <c r="H20" s="51"/>
      <c r="I20" s="50"/>
      <c r="J20" s="35"/>
      <c r="K20" s="11"/>
      <c r="M20" s="2"/>
      <c r="P20"/>
      <c r="Q20"/>
      <c r="T20" s="45"/>
    </row>
    <row r="21" spans="2:20" ht="18" customHeight="1">
      <c r="B21" s="43"/>
      <c r="C21" s="53" t="s">
        <v>134</v>
      </c>
      <c r="D21" s="54"/>
      <c r="E21" s="55"/>
      <c r="F21" s="56">
        <v>120000</v>
      </c>
      <c r="G21" s="59"/>
      <c r="H21" s="51"/>
      <c r="I21" s="50"/>
      <c r="J21" s="35"/>
      <c r="K21" s="11"/>
      <c r="M21" s="2"/>
      <c r="P21"/>
      <c r="Q21"/>
      <c r="T21" s="45"/>
    </row>
    <row r="22" spans="2:20" ht="18" customHeight="1">
      <c r="B22" s="43"/>
      <c r="C22" s="53"/>
      <c r="D22" s="57"/>
      <c r="E22" s="58"/>
      <c r="F22" s="56"/>
      <c r="G22" s="59"/>
      <c r="H22" s="51"/>
      <c r="I22" s="50"/>
      <c r="J22" s="35"/>
      <c r="K22" s="11"/>
      <c r="M22" s="2"/>
      <c r="P22"/>
      <c r="Q22"/>
      <c r="T22" s="45"/>
    </row>
    <row r="23" spans="2:20" ht="18" customHeight="1">
      <c r="B23" s="43"/>
      <c r="C23" s="53"/>
      <c r="D23" s="57"/>
      <c r="E23" s="58"/>
      <c r="F23" s="56"/>
      <c r="G23" s="59"/>
      <c r="H23" s="51"/>
      <c r="I23" s="50"/>
      <c r="J23" s="35"/>
      <c r="K23" s="11"/>
      <c r="M23" s="2"/>
      <c r="P23"/>
      <c r="Q23"/>
      <c r="T23" s="45"/>
    </row>
    <row r="24" spans="2:20" ht="18" customHeight="1">
      <c r="B24" s="43"/>
      <c r="C24" s="53"/>
      <c r="D24" s="57"/>
      <c r="E24" s="58"/>
      <c r="F24" s="56"/>
      <c r="G24" s="59"/>
      <c r="H24" s="51"/>
      <c r="I24" s="50"/>
      <c r="J24" s="35"/>
      <c r="K24" s="11"/>
      <c r="M24" s="2"/>
      <c r="P24"/>
      <c r="Q24"/>
      <c r="T24" s="45"/>
    </row>
    <row r="25" spans="2:20" ht="18" customHeight="1">
      <c r="B25" s="43"/>
      <c r="C25" s="53"/>
      <c r="D25" s="57"/>
      <c r="E25" s="58"/>
      <c r="F25" s="56"/>
      <c r="G25" s="59"/>
      <c r="H25" s="51"/>
      <c r="I25" s="50"/>
      <c r="J25" s="35"/>
      <c r="K25" s="11"/>
      <c r="M25" s="2"/>
      <c r="P25"/>
      <c r="Q25"/>
      <c r="T25" s="45"/>
    </row>
    <row r="26" spans="2:20" ht="18" customHeight="1">
      <c r="B26" s="43"/>
      <c r="C26" s="53"/>
      <c r="D26" s="57"/>
      <c r="E26" s="58"/>
      <c r="F26" s="56"/>
      <c r="G26" s="59"/>
      <c r="H26" s="51"/>
      <c r="I26" s="50"/>
      <c r="J26" s="35"/>
      <c r="K26" s="11"/>
      <c r="M26" s="2"/>
      <c r="P26"/>
      <c r="Q26"/>
      <c r="T26" s="45"/>
    </row>
    <row r="27" spans="2:19" ht="18" customHeight="1">
      <c r="B27" s="44"/>
      <c r="C27" s="53"/>
      <c r="D27" s="57"/>
      <c r="E27" s="58"/>
      <c r="F27" s="56"/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/>
      <c r="D28" s="57"/>
      <c r="E28" s="58"/>
      <c r="F28" s="56"/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/>
      <c r="D29" s="57"/>
      <c r="E29" s="58"/>
      <c r="F29" s="56"/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 thickBot="1">
      <c r="B32" s="72"/>
      <c r="C32" s="70" t="s">
        <v>7</v>
      </c>
      <c r="D32" s="71" t="e">
        <f>SUM(#REF!)</f>
        <v>#REF!</v>
      </c>
      <c r="E32" s="73" t="e">
        <f>SUM(#REF!)</f>
        <v>#REF!</v>
      </c>
      <c r="F32" s="73"/>
      <c r="G32" s="73"/>
      <c r="H32" s="75" t="s">
        <v>4</v>
      </c>
      <c r="I32" s="82" t="s">
        <v>4</v>
      </c>
      <c r="J32" s="38"/>
      <c r="K32" s="11"/>
      <c r="M32" s="2"/>
      <c r="N32" s="2"/>
      <c r="O32" s="2"/>
      <c r="P32"/>
      <c r="Q32" s="10"/>
      <c r="S32" s="2"/>
    </row>
    <row r="33" ht="15.75" thickTop="1"/>
    <row r="38" spans="16:17" ht="16.5">
      <c r="P38" s="188" t="s">
        <v>0</v>
      </c>
      <c r="Q38" s="188"/>
    </row>
    <row r="39" spans="16:17" ht="16.5">
      <c r="P39" s="22" t="s">
        <v>1</v>
      </c>
      <c r="Q39" s="23" t="s">
        <v>9</v>
      </c>
    </row>
    <row r="41" spans="16:17" ht="15">
      <c r="P41" s="16">
        <v>1207</v>
      </c>
      <c r="Q41" s="16" t="e">
        <f>#REF!</f>
        <v>#REF!</v>
      </c>
    </row>
    <row r="42" spans="16:17" ht="15">
      <c r="P42" s="16">
        <v>1317</v>
      </c>
      <c r="Q42" s="16" t="e">
        <f>#REF!</f>
        <v>#REF!</v>
      </c>
    </row>
    <row r="43" spans="16:17" ht="15">
      <c r="P43" s="16">
        <v>1701</v>
      </c>
      <c r="Q43" s="16" t="e">
        <f>#REF!</f>
        <v>#REF!</v>
      </c>
    </row>
    <row r="44" spans="16:17" ht="15">
      <c r="P44" s="15">
        <v>1401</v>
      </c>
      <c r="Q44" s="15" t="e">
        <f>#REF!</f>
        <v>#REF!</v>
      </c>
    </row>
    <row r="45" spans="16:17" ht="15">
      <c r="P45" s="15">
        <v>1404</v>
      </c>
      <c r="Q45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38:Q38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Macías Franco</dc:creator>
  <cp:keywords/>
  <dc:description/>
  <cp:lastModifiedBy>CETOT</cp:lastModifiedBy>
  <cp:lastPrinted>2020-01-23T22:46:57Z</cp:lastPrinted>
  <dcterms:created xsi:type="dcterms:W3CDTF">2008-07-02T16:14:43Z</dcterms:created>
  <dcterms:modified xsi:type="dcterms:W3CDTF">2020-04-02T17:37:23Z</dcterms:modified>
  <cp:category/>
  <cp:version/>
  <cp:contentType/>
  <cp:contentStatus/>
</cp:coreProperties>
</file>