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1315" windowHeight="10050"/>
  </bookViews>
  <sheets>
    <sheet name="Plantilla" sheetId="1" r:id="rId1"/>
  </sheets>
  <calcPr calcId="145621"/>
</workbook>
</file>

<file path=xl/calcChain.xml><?xml version="1.0" encoding="utf-8"?>
<calcChain xmlns="http://schemas.openxmlformats.org/spreadsheetml/2006/main">
  <c r="T7" i="1" l="1"/>
  <c r="U7" i="1"/>
  <c r="W7" i="1"/>
  <c r="X7" i="1"/>
  <c r="Z7" i="1"/>
  <c r="AA7" i="1"/>
  <c r="AB7" i="1"/>
  <c r="AC7" i="1"/>
  <c r="AD7" i="1"/>
  <c r="AE7" i="1"/>
  <c r="AF7" i="1" s="1"/>
  <c r="T8" i="1"/>
  <c r="U8" i="1"/>
  <c r="V8" i="1"/>
  <c r="W8" i="1"/>
  <c r="X8" i="1"/>
  <c r="Y8" i="1"/>
  <c r="Z8" i="1"/>
  <c r="AA8" i="1"/>
  <c r="AB8" i="1"/>
  <c r="AC8" i="1"/>
  <c r="AD8" i="1"/>
  <c r="AE8" i="1"/>
  <c r="AF8" i="1" s="1"/>
  <c r="T9" i="1"/>
  <c r="U9" i="1"/>
  <c r="W9" i="1"/>
  <c r="X9" i="1"/>
  <c r="Y9" i="1"/>
  <c r="Z9" i="1"/>
  <c r="AA9" i="1"/>
  <c r="AB9" i="1"/>
  <c r="AC9" i="1"/>
  <c r="AD9" i="1"/>
  <c r="AE9" i="1"/>
  <c r="AF9" i="1" s="1"/>
  <c r="T10" i="1"/>
  <c r="U10" i="1"/>
  <c r="W10" i="1"/>
  <c r="X10" i="1"/>
  <c r="Y10" i="1"/>
  <c r="Z10" i="1"/>
  <c r="AA10" i="1"/>
  <c r="AB10" i="1"/>
  <c r="AC10" i="1"/>
  <c r="AD10" i="1"/>
  <c r="AE10" i="1"/>
  <c r="AF10" i="1" s="1"/>
  <c r="T11" i="1"/>
  <c r="U11" i="1"/>
  <c r="W11" i="1"/>
  <c r="X11" i="1"/>
  <c r="Y11" i="1"/>
  <c r="Z11" i="1"/>
  <c r="AA11" i="1"/>
  <c r="AB11" i="1"/>
  <c r="AC11" i="1"/>
  <c r="AD11" i="1"/>
  <c r="AE11" i="1"/>
  <c r="AF11" i="1" s="1"/>
  <c r="T12" i="1"/>
  <c r="U12" i="1"/>
  <c r="W12" i="1"/>
  <c r="X12" i="1"/>
  <c r="Y12" i="1"/>
  <c r="Z12" i="1"/>
  <c r="AA12" i="1"/>
  <c r="AB12" i="1"/>
  <c r="AC12" i="1"/>
  <c r="AD12" i="1"/>
  <c r="AE12" i="1"/>
  <c r="AF12" i="1" s="1"/>
  <c r="T13" i="1"/>
  <c r="AE13" i="1" s="1"/>
  <c r="U13" i="1"/>
  <c r="V13" i="1"/>
  <c r="W13" i="1"/>
  <c r="X13" i="1"/>
  <c r="Y13" i="1"/>
  <c r="Z13" i="1"/>
  <c r="AA13" i="1"/>
  <c r="AB13" i="1"/>
  <c r="AC13" i="1"/>
  <c r="AD13" i="1"/>
  <c r="T14" i="1"/>
  <c r="U14" i="1"/>
  <c r="AE14" i="1" s="1"/>
  <c r="AF14" i="1" s="1"/>
  <c r="W14" i="1"/>
  <c r="X14" i="1"/>
  <c r="Y14" i="1"/>
  <c r="Z14" i="1"/>
  <c r="AA14" i="1"/>
  <c r="AB14" i="1"/>
  <c r="AC14" i="1"/>
  <c r="AD14" i="1"/>
  <c r="T15" i="1"/>
  <c r="U15" i="1"/>
  <c r="AE15" i="1" s="1"/>
  <c r="AF15" i="1" s="1"/>
  <c r="W15" i="1"/>
  <c r="X15" i="1"/>
  <c r="Y15" i="1"/>
  <c r="Z15" i="1"/>
  <c r="AA15" i="1"/>
  <c r="AB15" i="1"/>
  <c r="AC15" i="1"/>
  <c r="AD15" i="1"/>
  <c r="T16" i="1"/>
  <c r="U16" i="1"/>
  <c r="AE16" i="1" s="1"/>
  <c r="AF16" i="1" s="1"/>
  <c r="W16" i="1"/>
  <c r="X16" i="1"/>
  <c r="Y16" i="1"/>
  <c r="Z16" i="1"/>
  <c r="AA16" i="1"/>
  <c r="AB16" i="1"/>
  <c r="AC16" i="1"/>
  <c r="AD16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 s="1"/>
  <c r="T18" i="1"/>
  <c r="U18" i="1"/>
  <c r="W18" i="1"/>
  <c r="X18" i="1"/>
  <c r="Y18" i="1"/>
  <c r="Z18" i="1"/>
  <c r="AA18" i="1"/>
  <c r="AB18" i="1"/>
  <c r="AC18" i="1"/>
  <c r="AD18" i="1"/>
  <c r="AE18" i="1"/>
  <c r="AF18" i="1" s="1"/>
  <c r="T19" i="1"/>
  <c r="U19" i="1"/>
  <c r="W19" i="1"/>
  <c r="X19" i="1"/>
  <c r="Y19" i="1"/>
  <c r="Z19" i="1"/>
  <c r="AA19" i="1"/>
  <c r="AB19" i="1"/>
  <c r="AC19" i="1"/>
  <c r="AD19" i="1"/>
  <c r="AE19" i="1"/>
  <c r="AF19" i="1" s="1"/>
  <c r="T20" i="1"/>
  <c r="U20" i="1"/>
  <c r="W20" i="1"/>
  <c r="X20" i="1"/>
  <c r="Y20" i="1"/>
  <c r="Z20" i="1"/>
  <c r="AA20" i="1"/>
  <c r="AB20" i="1"/>
  <c r="AC20" i="1"/>
  <c r="AD20" i="1"/>
  <c r="AE20" i="1"/>
  <c r="AF20" i="1" s="1"/>
  <c r="T21" i="1"/>
  <c r="U21" i="1"/>
  <c r="W21" i="1"/>
  <c r="X21" i="1"/>
  <c r="Y21" i="1"/>
  <c r="Z21" i="1"/>
  <c r="AA21" i="1"/>
  <c r="AB21" i="1"/>
  <c r="AC21" i="1"/>
  <c r="AD21" i="1"/>
  <c r="AE21" i="1"/>
  <c r="AF21" i="1" s="1"/>
  <c r="T22" i="1"/>
  <c r="AE22" i="1" s="1"/>
  <c r="AF22" i="1" s="1"/>
  <c r="U22" i="1"/>
  <c r="V22" i="1"/>
  <c r="W22" i="1"/>
  <c r="X22" i="1"/>
  <c r="Y22" i="1"/>
  <c r="Z22" i="1"/>
  <c r="AA22" i="1"/>
  <c r="AB22" i="1"/>
  <c r="AC22" i="1"/>
  <c r="AD22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 s="1"/>
  <c r="T24" i="1"/>
  <c r="U24" i="1"/>
  <c r="W24" i="1"/>
  <c r="X24" i="1"/>
  <c r="Y24" i="1"/>
  <c r="Z24" i="1"/>
  <c r="AA24" i="1"/>
  <c r="AB24" i="1"/>
  <c r="AC24" i="1"/>
  <c r="AD24" i="1"/>
  <c r="AE24" i="1"/>
  <c r="AF24" i="1" s="1"/>
  <c r="T25" i="1"/>
  <c r="U25" i="1"/>
  <c r="W25" i="1"/>
  <c r="X25" i="1"/>
  <c r="Y25" i="1"/>
  <c r="Z25" i="1"/>
  <c r="AA25" i="1"/>
  <c r="AB25" i="1"/>
  <c r="AC25" i="1"/>
  <c r="AD25" i="1"/>
  <c r="AE25" i="1"/>
  <c r="AF25" i="1" s="1"/>
  <c r="T26" i="1"/>
  <c r="U26" i="1"/>
  <c r="W26" i="1"/>
  <c r="X26" i="1"/>
  <c r="Y26" i="1"/>
  <c r="Z26" i="1"/>
  <c r="AA26" i="1"/>
  <c r="AB26" i="1"/>
  <c r="AC26" i="1"/>
  <c r="AD26" i="1"/>
  <c r="AE26" i="1"/>
  <c r="AF26" i="1" s="1"/>
  <c r="T27" i="1"/>
  <c r="U27" i="1"/>
  <c r="W27" i="1"/>
  <c r="X27" i="1"/>
  <c r="Y27" i="1"/>
  <c r="Z27" i="1"/>
  <c r="AA27" i="1"/>
  <c r="AB27" i="1"/>
  <c r="AC27" i="1"/>
  <c r="AD27" i="1"/>
  <c r="AE27" i="1"/>
  <c r="AF27" i="1" s="1"/>
  <c r="T28" i="1"/>
  <c r="U28" i="1"/>
  <c r="W28" i="1"/>
  <c r="X28" i="1"/>
  <c r="Y28" i="1"/>
  <c r="Z28" i="1"/>
  <c r="AA28" i="1"/>
  <c r="AB28" i="1"/>
  <c r="AC28" i="1"/>
  <c r="AD28" i="1"/>
  <c r="AE28" i="1"/>
  <c r="AF28" i="1" s="1"/>
  <c r="T29" i="1"/>
  <c r="U29" i="1"/>
  <c r="W29" i="1"/>
  <c r="X29" i="1"/>
  <c r="Y29" i="1"/>
  <c r="Z29" i="1"/>
  <c r="AA29" i="1"/>
  <c r="AB29" i="1"/>
  <c r="AC29" i="1"/>
  <c r="AD29" i="1"/>
  <c r="AE29" i="1"/>
  <c r="AF29" i="1" s="1"/>
  <c r="W30" i="1"/>
  <c r="X30" i="1"/>
  <c r="Y30" i="1"/>
  <c r="Z30" i="1"/>
  <c r="AA30" i="1"/>
  <c r="AB30" i="1"/>
  <c r="AC30" i="1"/>
  <c r="AD30" i="1"/>
  <c r="AE30" i="1"/>
  <c r="AF30" i="1" s="1"/>
  <c r="T31" i="1"/>
  <c r="U31" i="1"/>
  <c r="W31" i="1"/>
  <c r="X31" i="1"/>
  <c r="Y31" i="1"/>
  <c r="Z31" i="1"/>
  <c r="AA31" i="1"/>
  <c r="AB31" i="1"/>
  <c r="AC31" i="1"/>
  <c r="AD31" i="1"/>
  <c r="AE31" i="1"/>
  <c r="AF31" i="1" s="1"/>
  <c r="T32" i="1"/>
  <c r="U32" i="1"/>
  <c r="W32" i="1"/>
  <c r="X32" i="1"/>
  <c r="Y32" i="1"/>
  <c r="Z32" i="1"/>
  <c r="AA32" i="1"/>
  <c r="AB32" i="1"/>
  <c r="AC32" i="1"/>
  <c r="AD32" i="1"/>
  <c r="AE32" i="1"/>
  <c r="AF32" i="1" s="1"/>
  <c r="T33" i="1"/>
  <c r="U33" i="1"/>
  <c r="W33" i="1"/>
  <c r="X33" i="1"/>
  <c r="Y33" i="1"/>
  <c r="Z33" i="1"/>
  <c r="AA33" i="1"/>
  <c r="AB33" i="1"/>
  <c r="AC33" i="1"/>
  <c r="AD33" i="1"/>
  <c r="AE33" i="1"/>
  <c r="AF33" i="1" s="1"/>
  <c r="T34" i="1"/>
  <c r="U34" i="1"/>
  <c r="W34" i="1"/>
  <c r="X34" i="1"/>
  <c r="Y34" i="1"/>
  <c r="Z34" i="1"/>
  <c r="AA34" i="1"/>
  <c r="AB34" i="1"/>
  <c r="AC34" i="1"/>
  <c r="AD34" i="1"/>
  <c r="AE34" i="1"/>
  <c r="AF34" i="1" s="1"/>
  <c r="T35" i="1"/>
  <c r="U35" i="1"/>
  <c r="W35" i="1"/>
  <c r="X35" i="1"/>
  <c r="Y35" i="1"/>
  <c r="Z35" i="1"/>
  <c r="AA35" i="1"/>
  <c r="AB35" i="1"/>
  <c r="AC35" i="1"/>
  <c r="AD35" i="1"/>
  <c r="AE35" i="1"/>
  <c r="AF35" i="1" s="1"/>
  <c r="T36" i="1"/>
  <c r="U36" i="1"/>
  <c r="W36" i="1"/>
  <c r="X36" i="1"/>
  <c r="Y36" i="1"/>
  <c r="Z36" i="1"/>
  <c r="AA36" i="1"/>
  <c r="AB36" i="1"/>
  <c r="AC36" i="1"/>
  <c r="AD36" i="1"/>
  <c r="AE36" i="1"/>
  <c r="AF36" i="1" s="1"/>
  <c r="T37" i="1"/>
  <c r="U37" i="1"/>
  <c r="W37" i="1"/>
  <c r="X37" i="1"/>
  <c r="Y37" i="1"/>
  <c r="Z37" i="1"/>
  <c r="AA37" i="1"/>
  <c r="AB37" i="1"/>
  <c r="AC37" i="1"/>
  <c r="AD37" i="1"/>
  <c r="AE37" i="1"/>
  <c r="AF37" i="1" s="1"/>
  <c r="T38" i="1"/>
  <c r="U38" i="1"/>
  <c r="W38" i="1"/>
  <c r="X38" i="1"/>
  <c r="Y38" i="1"/>
  <c r="Z38" i="1"/>
  <c r="AA38" i="1"/>
  <c r="AB38" i="1"/>
  <c r="AC38" i="1"/>
  <c r="AD38" i="1"/>
  <c r="AE38" i="1"/>
  <c r="AF38" i="1" s="1"/>
  <c r="T39" i="1"/>
  <c r="T65" i="1" s="1"/>
  <c r="T66" i="1" s="1"/>
  <c r="U39" i="1"/>
  <c r="W39" i="1"/>
  <c r="X39" i="1"/>
  <c r="Y39" i="1"/>
  <c r="Z39" i="1"/>
  <c r="AA39" i="1"/>
  <c r="AB39" i="1"/>
  <c r="AC39" i="1"/>
  <c r="AD39" i="1"/>
  <c r="AE39" i="1"/>
  <c r="AF39" i="1" s="1"/>
  <c r="T40" i="1"/>
  <c r="U40" i="1"/>
  <c r="W40" i="1"/>
  <c r="X40" i="1"/>
  <c r="Y40" i="1"/>
  <c r="Z40" i="1"/>
  <c r="AA40" i="1"/>
  <c r="AB40" i="1"/>
  <c r="AC40" i="1"/>
  <c r="AD40" i="1"/>
  <c r="AE40" i="1"/>
  <c r="AF40" i="1" s="1"/>
  <c r="T41" i="1"/>
  <c r="U41" i="1"/>
  <c r="W41" i="1"/>
  <c r="X41" i="1"/>
  <c r="Y41" i="1"/>
  <c r="Z41" i="1"/>
  <c r="AA41" i="1"/>
  <c r="AB41" i="1"/>
  <c r="AC41" i="1"/>
  <c r="AD41" i="1"/>
  <c r="AE41" i="1"/>
  <c r="AF41" i="1" s="1"/>
  <c r="T42" i="1"/>
  <c r="U42" i="1"/>
  <c r="W42" i="1"/>
  <c r="X42" i="1"/>
  <c r="Y42" i="1"/>
  <c r="Z42" i="1"/>
  <c r="AA42" i="1"/>
  <c r="AB42" i="1"/>
  <c r="AC42" i="1"/>
  <c r="AD42" i="1"/>
  <c r="AE42" i="1"/>
  <c r="AF42" i="1" s="1"/>
  <c r="T43" i="1"/>
  <c r="U43" i="1"/>
  <c r="W43" i="1"/>
  <c r="X43" i="1"/>
  <c r="Y43" i="1"/>
  <c r="Z43" i="1"/>
  <c r="AA43" i="1"/>
  <c r="AB43" i="1"/>
  <c r="AC43" i="1"/>
  <c r="AD43" i="1"/>
  <c r="AE43" i="1"/>
  <c r="AF43" i="1" s="1"/>
  <c r="T44" i="1"/>
  <c r="U44" i="1"/>
  <c r="W44" i="1"/>
  <c r="X44" i="1"/>
  <c r="Y44" i="1"/>
  <c r="Z44" i="1"/>
  <c r="AA44" i="1"/>
  <c r="AB44" i="1"/>
  <c r="AC44" i="1"/>
  <c r="AD44" i="1"/>
  <c r="AE44" i="1"/>
  <c r="AF44" i="1" s="1"/>
  <c r="T45" i="1"/>
  <c r="U45" i="1"/>
  <c r="W45" i="1"/>
  <c r="X45" i="1"/>
  <c r="Y45" i="1"/>
  <c r="Z45" i="1"/>
  <c r="AA45" i="1"/>
  <c r="AB45" i="1"/>
  <c r="AC45" i="1"/>
  <c r="AD45" i="1"/>
  <c r="AE45" i="1"/>
  <c r="AF45" i="1" s="1"/>
  <c r="T46" i="1"/>
  <c r="U46" i="1"/>
  <c r="W46" i="1"/>
  <c r="X46" i="1"/>
  <c r="Y46" i="1"/>
  <c r="Z46" i="1"/>
  <c r="AA46" i="1"/>
  <c r="AB46" i="1"/>
  <c r="AC46" i="1"/>
  <c r="AD46" i="1"/>
  <c r="AE46" i="1"/>
  <c r="AF46" i="1" s="1"/>
  <c r="T47" i="1"/>
  <c r="U47" i="1"/>
  <c r="W47" i="1"/>
  <c r="X47" i="1"/>
  <c r="Y47" i="1"/>
  <c r="Z47" i="1"/>
  <c r="AA47" i="1"/>
  <c r="AB47" i="1"/>
  <c r="AC47" i="1"/>
  <c r="AD47" i="1"/>
  <c r="AE47" i="1"/>
  <c r="AF47" i="1" s="1"/>
  <c r="W48" i="1"/>
  <c r="X48" i="1"/>
  <c r="Y48" i="1"/>
  <c r="Z48" i="1"/>
  <c r="AA48" i="1"/>
  <c r="AB48" i="1"/>
  <c r="AC48" i="1"/>
  <c r="AD48" i="1"/>
  <c r="AE48" i="1"/>
  <c r="AF48" i="1" s="1"/>
  <c r="T49" i="1"/>
  <c r="U49" i="1"/>
  <c r="W49" i="1"/>
  <c r="X49" i="1"/>
  <c r="Y49" i="1"/>
  <c r="Z49" i="1"/>
  <c r="AA49" i="1"/>
  <c r="AB49" i="1"/>
  <c r="AC49" i="1"/>
  <c r="AD49" i="1"/>
  <c r="AE49" i="1"/>
  <c r="AF49" i="1" s="1"/>
  <c r="T50" i="1"/>
  <c r="U50" i="1"/>
  <c r="W50" i="1"/>
  <c r="X50" i="1"/>
  <c r="Y50" i="1"/>
  <c r="Z50" i="1"/>
  <c r="AA50" i="1"/>
  <c r="AB50" i="1"/>
  <c r="AC50" i="1"/>
  <c r="AD50" i="1"/>
  <c r="AE50" i="1"/>
  <c r="AF50" i="1" s="1"/>
  <c r="T51" i="1"/>
  <c r="U51" i="1"/>
  <c r="W51" i="1"/>
  <c r="X51" i="1"/>
  <c r="Y51" i="1"/>
  <c r="Z51" i="1"/>
  <c r="AA51" i="1"/>
  <c r="AB51" i="1"/>
  <c r="AC51" i="1"/>
  <c r="AD51" i="1"/>
  <c r="AE51" i="1"/>
  <c r="AF51" i="1" s="1"/>
  <c r="W52" i="1"/>
  <c r="X52" i="1"/>
  <c r="Y52" i="1"/>
  <c r="Z52" i="1"/>
  <c r="AA52" i="1"/>
  <c r="AB52" i="1"/>
  <c r="AC52" i="1"/>
  <c r="AD52" i="1"/>
  <c r="AE52" i="1"/>
  <c r="AF52" i="1" s="1"/>
  <c r="T53" i="1"/>
  <c r="U53" i="1"/>
  <c r="W53" i="1"/>
  <c r="X53" i="1"/>
  <c r="Y53" i="1"/>
  <c r="Z53" i="1"/>
  <c r="AA53" i="1"/>
  <c r="AB53" i="1"/>
  <c r="AC53" i="1"/>
  <c r="AD53" i="1"/>
  <c r="AE53" i="1"/>
  <c r="AF53" i="1" s="1"/>
  <c r="T54" i="1"/>
  <c r="U54" i="1"/>
  <c r="W54" i="1"/>
  <c r="X54" i="1"/>
  <c r="Y54" i="1"/>
  <c r="Z54" i="1"/>
  <c r="AA54" i="1"/>
  <c r="AB54" i="1"/>
  <c r="AC54" i="1"/>
  <c r="AD54" i="1"/>
  <c r="AE54" i="1"/>
  <c r="AF54" i="1" s="1"/>
  <c r="W55" i="1"/>
  <c r="X55" i="1"/>
  <c r="Y55" i="1"/>
  <c r="Z55" i="1"/>
  <c r="AA55" i="1"/>
  <c r="AB55" i="1"/>
  <c r="AC55" i="1"/>
  <c r="AD55" i="1"/>
  <c r="AE55" i="1"/>
  <c r="AF55" i="1" s="1"/>
  <c r="T56" i="1"/>
  <c r="U56" i="1"/>
  <c r="W56" i="1"/>
  <c r="X56" i="1"/>
  <c r="Y56" i="1"/>
  <c r="Z56" i="1"/>
  <c r="AA56" i="1"/>
  <c r="AB56" i="1"/>
  <c r="AC56" i="1"/>
  <c r="AD56" i="1"/>
  <c r="AE56" i="1"/>
  <c r="AF56" i="1" s="1"/>
  <c r="T57" i="1"/>
  <c r="U57" i="1"/>
  <c r="W57" i="1"/>
  <c r="X57" i="1"/>
  <c r="Y57" i="1"/>
  <c r="Z57" i="1"/>
  <c r="AA57" i="1"/>
  <c r="AB57" i="1"/>
  <c r="AC57" i="1"/>
  <c r="AD57" i="1"/>
  <c r="AE57" i="1"/>
  <c r="AF57" i="1" s="1"/>
  <c r="T58" i="1"/>
  <c r="U58" i="1"/>
  <c r="W58" i="1"/>
  <c r="X58" i="1"/>
  <c r="Y58" i="1"/>
  <c r="Z58" i="1"/>
  <c r="AA58" i="1"/>
  <c r="AB58" i="1"/>
  <c r="AC58" i="1"/>
  <c r="AD58" i="1"/>
  <c r="AE58" i="1"/>
  <c r="AF58" i="1" s="1"/>
  <c r="T59" i="1"/>
  <c r="U59" i="1"/>
  <c r="W59" i="1"/>
  <c r="X59" i="1"/>
  <c r="Y59" i="1"/>
  <c r="Z59" i="1"/>
  <c r="AA59" i="1"/>
  <c r="AB59" i="1"/>
  <c r="AC59" i="1"/>
  <c r="AD59" i="1"/>
  <c r="AE59" i="1"/>
  <c r="AF59" i="1" s="1"/>
  <c r="T60" i="1"/>
  <c r="U60" i="1"/>
  <c r="W60" i="1"/>
  <c r="X60" i="1"/>
  <c r="Y60" i="1"/>
  <c r="Z60" i="1"/>
  <c r="AA60" i="1"/>
  <c r="AB60" i="1"/>
  <c r="AC60" i="1"/>
  <c r="AD60" i="1"/>
  <c r="AE60" i="1"/>
  <c r="AF60" i="1" s="1"/>
  <c r="T61" i="1"/>
  <c r="U61" i="1"/>
  <c r="W61" i="1"/>
  <c r="X61" i="1"/>
  <c r="Y61" i="1"/>
  <c r="Z61" i="1"/>
  <c r="AA61" i="1"/>
  <c r="AB61" i="1"/>
  <c r="AC61" i="1"/>
  <c r="AD61" i="1"/>
  <c r="AE61" i="1"/>
  <c r="AF61" i="1" s="1"/>
  <c r="T62" i="1"/>
  <c r="U62" i="1"/>
  <c r="W62" i="1"/>
  <c r="X62" i="1"/>
  <c r="Y62" i="1"/>
  <c r="Z62" i="1"/>
  <c r="AA62" i="1"/>
  <c r="AB62" i="1"/>
  <c r="AC62" i="1"/>
  <c r="AD62" i="1"/>
  <c r="AE62" i="1"/>
  <c r="AF62" i="1" s="1"/>
  <c r="W63" i="1"/>
  <c r="X63" i="1"/>
  <c r="Y63" i="1"/>
  <c r="Z63" i="1"/>
  <c r="AA63" i="1"/>
  <c r="AB63" i="1"/>
  <c r="AC63" i="1"/>
  <c r="AD63" i="1"/>
  <c r="AE63" i="1"/>
  <c r="AF63" i="1" s="1"/>
  <c r="W64" i="1"/>
  <c r="X64" i="1"/>
  <c r="Y64" i="1"/>
  <c r="Z64" i="1"/>
  <c r="AA64" i="1"/>
  <c r="AB64" i="1"/>
  <c r="AC64" i="1"/>
  <c r="AD64" i="1"/>
  <c r="AE64" i="1"/>
  <c r="AF64" i="1" s="1"/>
  <c r="R65" i="1"/>
  <c r="R66" i="1" s="1"/>
  <c r="U65" i="1"/>
  <c r="U66" i="1" s="1"/>
  <c r="V65" i="1"/>
  <c r="W65" i="1"/>
  <c r="W66" i="1" s="1"/>
  <c r="X65" i="1"/>
  <c r="Y65" i="1"/>
  <c r="Y66" i="1" s="1"/>
  <c r="Z65" i="1"/>
  <c r="AA65" i="1"/>
  <c r="AA66" i="1" s="1"/>
  <c r="AB65" i="1"/>
  <c r="AC65" i="1"/>
  <c r="AC66" i="1" s="1"/>
  <c r="AD65" i="1"/>
  <c r="B66" i="1"/>
  <c r="V66" i="1"/>
  <c r="X66" i="1"/>
  <c r="Z66" i="1"/>
  <c r="AB66" i="1"/>
  <c r="AD66" i="1"/>
  <c r="AF13" i="1" l="1"/>
  <c r="AF65" i="1" s="1"/>
  <c r="AE65" i="1"/>
  <c r="AE66" i="1" s="1"/>
</calcChain>
</file>

<file path=xl/sharedStrings.xml><?xml version="1.0" encoding="utf-8"?>
<sst xmlns="http://schemas.openxmlformats.org/spreadsheetml/2006/main" count="509" uniqueCount="187">
  <si>
    <t>ESTIMULO SOLO EN CASO DE VENIRLO OTORGANDO</t>
  </si>
  <si>
    <t>*</t>
  </si>
  <si>
    <t>PREVISIÓN PATRONAL PARA INCREMENTO SALARIAL</t>
  </si>
  <si>
    <t>IMPACTO AL SALARIO</t>
  </si>
  <si>
    <t>MONTO DE ESTA PRESTACIÓN PATRONAL</t>
  </si>
  <si>
    <t>PASAJE</t>
  </si>
  <si>
    <t>DESPENSA</t>
  </si>
  <si>
    <t>APORTACIÓN PATRONAL PARA SISTEMA DE AHORRO PARA EL RETIRO</t>
  </si>
  <si>
    <t>CUOTAS AL SAR</t>
  </si>
  <si>
    <t>APORTACIÓN PATRONAL AL SEGURO SOCIAL</t>
  </si>
  <si>
    <t>CUOTAS AL IMSS</t>
  </si>
  <si>
    <t>APORTACIÓN PATRONAL A PENSIONES DEL ESTADO PARA ESTE CONCEPTO</t>
  </si>
  <si>
    <t>VIVIENDA</t>
  </si>
  <si>
    <t>APORTACIÓN PATRONAL A PENSIONES DEL ESTADO</t>
  </si>
  <si>
    <t>CUOTAS A PENSIONES</t>
  </si>
  <si>
    <t>APORTACIÓN PATRONAL PARA AGUINALDO</t>
  </si>
  <si>
    <t>AGUINALDO</t>
  </si>
  <si>
    <t>MONTO ANUAL QUE OTORGA EL PATRÓN POR ESTE CONCEPTO</t>
  </si>
  <si>
    <t>PRIMA VACACIONAL</t>
  </si>
  <si>
    <t>APORTACIÓN PATRONAL POR AÑOS DE SERVICIO EFECTIVOS PRESTADOS</t>
  </si>
  <si>
    <t>QUINQUENIO</t>
  </si>
  <si>
    <t>ES LA SUMA DE SUELDO MAS SOBRESUELDO</t>
  </si>
  <si>
    <t>SUMA</t>
  </si>
  <si>
    <t>MONTO MENSUAL ADICIONAL PARA LAS PLAZAS QUE LABORAN EN ZONAS DE VIDA CARA (SEGÚN ZONA ECONÓMICA)</t>
  </si>
  <si>
    <t>SOBRESUELDO</t>
  </si>
  <si>
    <t>SUELDO BASE MENSUAL BRUTO</t>
  </si>
  <si>
    <t>SUELDO</t>
  </si>
  <si>
    <t>NUMERO DE LA ZONA ECONÓMICA DE LA PLAZA</t>
  </si>
  <si>
    <t>ZONA ECONÓMICA</t>
  </si>
  <si>
    <t>DIRECCIÓN DE LA QUE SE DESPRENDE EL ÁREA DE ADSCRIPCIÓN DIRECTA</t>
  </si>
  <si>
    <t>DIR. DE ADSCRIPCIÓN DEL PUESTO</t>
  </si>
  <si>
    <t>ÁREA DE ADSCRIPCIÓN DIRECTA DEL PUESTO</t>
  </si>
  <si>
    <t>AREA DE ADSCRIPCION DEL PUESTO</t>
  </si>
  <si>
    <t>DESCRIPCIÓN DEL NOMBRAMIENTO DEL BENEFICIARIO</t>
  </si>
  <si>
    <t>NOMBRE DEL PUESTO</t>
  </si>
  <si>
    <t>B= BASE       C= CONFIANZA</t>
  </si>
  <si>
    <t>CATEG.</t>
  </si>
  <si>
    <t>NUMERO DE HORAS QUE COMPRENDE LA JORNADA LABORAL DEL EMPLEADO (30 o 40) (SEMANAL) EN EL CASO DE DOCENTES POR No. DE HORAS</t>
  </si>
  <si>
    <t>JOR.</t>
  </si>
  <si>
    <t>NUMERO DE NIVEL DE LA PLAZA</t>
  </si>
  <si>
    <t>NIVEL</t>
  </si>
  <si>
    <t>FECHA DE INGRESO DEL BENEFICIARIO (DIA, MES Y AÑO)</t>
  </si>
  <si>
    <t>F-ING</t>
  </si>
  <si>
    <t>SEXO DEL BENEFICIARIO ANOTANDO M-PARA MUJER Y H-PARA HOMBRE</t>
  </si>
  <si>
    <t>SEXO</t>
  </si>
  <si>
    <t>RFC DEL BENEFICIARIO</t>
  </si>
  <si>
    <t>R.F.C.</t>
  </si>
  <si>
    <t>NOMBRE DE LA PERSONA QUE OCUPA EL PUESTO (APELLIDO PATERNO, MATERNO Y NOMBRE (S))</t>
  </si>
  <si>
    <t>NOMBRE DEL BENEFICIARIO</t>
  </si>
  <si>
    <t>NÚMERO DE IDENTIFICACIÓN DEL EMPLEADO-PUESTO</t>
  </si>
  <si>
    <t>CODIGO DEL PUESTO</t>
  </si>
  <si>
    <t>NUMERO DE LA UNIDAD EJECUTORA DEL GASTO</t>
  </si>
  <si>
    <t>UEG</t>
  </si>
  <si>
    <t>NUMERO DE PROCESO</t>
  </si>
  <si>
    <t>PC</t>
  </si>
  <si>
    <t>NUMERO DE PROGRAMA DE GOBIERNO</t>
  </si>
  <si>
    <t>PG</t>
  </si>
  <si>
    <t>NUMERO DE ORGANISMO</t>
  </si>
  <si>
    <t>ORG.</t>
  </si>
  <si>
    <t>DEPENDENCIA CABEZA DE SECTOR</t>
  </si>
  <si>
    <t>UP</t>
  </si>
  <si>
    <t>SIGLAS</t>
  </si>
  <si>
    <r>
      <t xml:space="preserve">DESCRIPCIÓN DE LOS CONCEPTOS DE LAS COLUMNAS.  </t>
    </r>
    <r>
      <rPr>
        <b/>
        <u/>
        <sz val="10"/>
        <color indexed="18"/>
        <rFont val="Arial"/>
        <family val="2"/>
      </rPr>
      <t>IMPORTANTE LLENAR CON LETRA MAYÚSCULA.</t>
    </r>
  </si>
  <si>
    <t>Total de plazas</t>
  </si>
  <si>
    <t>TOTAL MENSUAL POR CONCEPTO</t>
  </si>
  <si>
    <t>XXXXXX</t>
  </si>
  <si>
    <t>DIRECCION DE VINCULACION Y GESTION</t>
  </si>
  <si>
    <t>VINCULACION Y GESTION</t>
  </si>
  <si>
    <t>ENCARGADA DE RELACIONES EMPRESARIALES</t>
  </si>
  <si>
    <t>B</t>
  </si>
  <si>
    <t>M</t>
  </si>
  <si>
    <t>BAUTISTA RODRIGUEZ JOANNA DENYS</t>
  </si>
  <si>
    <t>COORDINADOR DE COMUNICACIÓN SOCIAL</t>
  </si>
  <si>
    <t>C</t>
  </si>
  <si>
    <t>H</t>
  </si>
  <si>
    <t>GARCIA SOTO AYAX FERNANDO</t>
  </si>
  <si>
    <t>COORDINADOR DE LIGAS Y EVENTOS DEPORTIVOS</t>
  </si>
  <si>
    <t>VALLE CASILLAS PEDRO</t>
  </si>
  <si>
    <t>DIRECCION GENERAL</t>
  </si>
  <si>
    <t>DIRECTOR DE VINCULACION Y GESTION</t>
  </si>
  <si>
    <t>GONZALEZ SILVA ANA MARIA</t>
  </si>
  <si>
    <t>DIRECCION OPERATIVA</t>
  </si>
  <si>
    <t>OPERATIVO</t>
  </si>
  <si>
    <t>TECNICO   "A"</t>
  </si>
  <si>
    <t>RUIZ PARTIDA ALEJANDRO RAMON</t>
  </si>
  <si>
    <t>DE LA CRUZ MARTINEZ HECTOR</t>
  </si>
  <si>
    <t>BUSTOS ROSALES CARLOS ARTURO</t>
  </si>
  <si>
    <t>ESPECIALISTA   "C"</t>
  </si>
  <si>
    <t>VAZQUEZ QUIRARTE JUAN FRANCISCO</t>
  </si>
  <si>
    <t>JEFE DEL DEPARTAMENTO DE INFRAESTRUCTURA Y CONSTRUCCION</t>
  </si>
  <si>
    <t>CUEVAS OCHOA LEONEL</t>
  </si>
  <si>
    <t>DIRECCION  ADMINISTRATIVA</t>
  </si>
  <si>
    <t>BENITES GODOY JAVIER</t>
  </si>
  <si>
    <t>BECERRA VILLALPANDO LEOBARDO</t>
  </si>
  <si>
    <t>DIAZ MENDEZ ALFREDO</t>
  </si>
  <si>
    <t>AUXILIAR OPERATIVO</t>
  </si>
  <si>
    <t>LOZANO HGERNANDEZ JONATHAN</t>
  </si>
  <si>
    <t>RAMOS GOMEZ JUAN IGNACIO</t>
  </si>
  <si>
    <t>FERNANDEZ NAVARRO DAVID</t>
  </si>
  <si>
    <t>BECERRA VILLALPANDO DAVID</t>
  </si>
  <si>
    <t>COORDINADOR GUARDA PARQUES</t>
  </si>
  <si>
    <t>VAZQUEZ MONTES DE OCA MIGUEL ANGEL</t>
  </si>
  <si>
    <t>MATA RIVERA JUAN PABLO</t>
  </si>
  <si>
    <t>ALFARO MENDEZ RUBEN ANGEL</t>
  </si>
  <si>
    <t>PALENCIA ALCARAZ GUILLERMO LEONEL</t>
  </si>
  <si>
    <t>RIVERA MARTINEZ GUILLERMO</t>
  </si>
  <si>
    <t>VAZQUEZ QUIRARTE JONATHAN EMMANUEL</t>
  </si>
  <si>
    <t>PARTIDA SANCHEZ HERIBERTO</t>
  </si>
  <si>
    <t>SANCHEZ CISNEROS CAYETANO</t>
  </si>
  <si>
    <t>ARREOLA VELAZQUEZ JOSE</t>
  </si>
  <si>
    <t>PARTIDA VARGAS MACLOVIO</t>
  </si>
  <si>
    <t>RUIZ PARTIDA JUAN</t>
  </si>
  <si>
    <t>RUIZ PARTIDA APOLONIO</t>
  </si>
  <si>
    <t>ORTA ESPINOZA J. JESUS</t>
  </si>
  <si>
    <t>VAZQUEZ HERNANDEZ MANUEL</t>
  </si>
  <si>
    <t>PEREZ OLMEDO EVERARDO</t>
  </si>
  <si>
    <t>BANDA HERNANDEZ MAURICIO</t>
  </si>
  <si>
    <t>GONZALEZ MADRIGAL GUILLERMO JESUS</t>
  </si>
  <si>
    <t>RODRIGUEZ CASTILLO HILARIO</t>
  </si>
  <si>
    <t>Torres Landa Rivera  Marco Antonio</t>
  </si>
  <si>
    <t>GOMEZ RAMIREZ SERGIO</t>
  </si>
  <si>
    <t>JEFE DEL DEPARTAMENTO TECNICO Y OPERATIVO</t>
  </si>
  <si>
    <t>LARIOS GOMEZ ARMANDO</t>
  </si>
  <si>
    <t>ASISTENTE OPERATIVO Y LOGISTICO</t>
  </si>
  <si>
    <t>PICHARDO DELGADO VICTOR MANUEL</t>
  </si>
  <si>
    <t>DIRECCION  GENERAL</t>
  </si>
  <si>
    <t>DIRECTOR OPERATIVO</t>
  </si>
  <si>
    <t>GONZALEZ TOVAR MARCONI</t>
  </si>
  <si>
    <t>DIRECCION DE AREA JURIDICA</t>
  </si>
  <si>
    <t>JURIDICO</t>
  </si>
  <si>
    <t>ABOGADO ESPECIALISTA</t>
  </si>
  <si>
    <t>ALFEREZ ESCOBAR JORGE</t>
  </si>
  <si>
    <t>DIRECTOR DE AREA JURIDICA</t>
  </si>
  <si>
    <t>VILLALVAZO LOPEZ JORGE FERNANDO</t>
  </si>
  <si>
    <t>ADMINISTRACION</t>
  </si>
  <si>
    <t>GUARDAPARQUES</t>
  </si>
  <si>
    <t>GUTIERREZ ARECHIGA PEDRO</t>
  </si>
  <si>
    <t>SILVA GOMEZ MIGUEL ANGEL</t>
  </si>
  <si>
    <t>VALLE RODRIGUEZ EDUARDO JAVIER</t>
  </si>
  <si>
    <t>CANAL ISIDRO JOSE GUADALUPE</t>
  </si>
  <si>
    <t>MADRIZ OROZCO MIRIAM JUDITH</t>
  </si>
  <si>
    <t>HERNANDEZ GUTIERREZ SALVADOR REYES</t>
  </si>
  <si>
    <t>ENRIQUEZ GOMEZ RICARDO</t>
  </si>
  <si>
    <t>FRANCO QUINTERO RODOLFO</t>
  </si>
  <si>
    <t>COORDINADOR DE GUARDAPARQUES</t>
  </si>
  <si>
    <t>JASO PALOMERA RENE ISRAEL</t>
  </si>
  <si>
    <t>MECANICO ESPECIALIZADO</t>
  </si>
  <si>
    <t>ALVARADO MACIAS CARLOS JOEL</t>
  </si>
  <si>
    <t xml:space="preserve">JEFE DEL DPTO. DE CONTROL DE ALMACENES Y SUMINISTROS </t>
  </si>
  <si>
    <t>MELGOZA GARCIA JOSE RAMON</t>
  </si>
  <si>
    <t>DIRECCION ADMINISTRATIVA</t>
  </si>
  <si>
    <t>ENCARGADA DE SERVICIO SOCIAL</t>
  </si>
  <si>
    <t>OCHOA VILLA AIDE DEL ROCIO</t>
  </si>
  <si>
    <t>ENCARGADA DE CONTABILIDAD</t>
  </si>
  <si>
    <t>GARCIA ROSALES CLOTILDE</t>
  </si>
  <si>
    <t>AUXILIAR DE INTENDENCIA</t>
  </si>
  <si>
    <t>RIVERA PEREZ GRACIELA</t>
  </si>
  <si>
    <t>ENCARGADA DE RECURSOS HUMANOS</t>
  </si>
  <si>
    <t>PALACIOS ALCALA MARIA ELENA</t>
  </si>
  <si>
    <t>DIRECTOR DE AREA ADMIISTRATIVA</t>
  </si>
  <si>
    <t>GONZALEZ VILLA MIGUEL ANGEL</t>
  </si>
  <si>
    <t>DIRECTOR GENERAL</t>
  </si>
  <si>
    <t>CORONA DIAZ MANUEL</t>
  </si>
  <si>
    <t>EJEMPLOS</t>
  </si>
  <si>
    <t>TOTAL ANUAL</t>
  </si>
  <si>
    <t>TOTAL MENSUAL</t>
  </si>
  <si>
    <t>SEDAR</t>
  </si>
  <si>
    <t>IPEJAL</t>
  </si>
  <si>
    <t>IMSS</t>
  </si>
  <si>
    <t>ESTIMULO</t>
  </si>
  <si>
    <t>QUINQUENIO
1301</t>
  </si>
  <si>
    <t>TRANSPORTE 
1101</t>
  </si>
  <si>
    <t>DESPENSA 
1101</t>
  </si>
  <si>
    <t>SOBRE
SUELDO
1101</t>
  </si>
  <si>
    <t>SUELDO
1101</t>
  </si>
  <si>
    <t>DIRECCIÓN DE ADSCRIPCIÓN DEL PUESTO</t>
  </si>
  <si>
    <t>AREA DE ADSCRIPCIÓN DEL PUESTO</t>
  </si>
  <si>
    <t>CATEG</t>
  </si>
  <si>
    <t>JOR</t>
  </si>
  <si>
    <t>FECHA DE INGRESO</t>
  </si>
  <si>
    <t>CÓDIGO  DEL PUESTO</t>
  </si>
  <si>
    <t>ORG</t>
  </si>
  <si>
    <t>No. Cons</t>
  </si>
  <si>
    <t>COLUMNAS ADICIONALES PARA CONCEPTOS PROPIOS CON PERIODICIDAD DIFERENTE A LA MENSUAL</t>
  </si>
  <si>
    <t>COLUMNAS ADICIONALES PARA CONCEPTOS MENSUALES PROPIOS DEL ORGANISMO</t>
  </si>
  <si>
    <t>PERCEPCIONES MENSUALES</t>
  </si>
  <si>
    <t>PLANTILLA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</si>
</sst>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#,##0.00_ ;[Red]\-#,##0.00\ "/>
    <numFmt numFmtId="166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0"/>
      <color indexed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MS Sans Serif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0"/>
      <name val="MS Sans Serif"/>
      <family val="2"/>
    </font>
    <font>
      <sz val="11"/>
      <name val="MS Sans Serif"/>
      <family val="2"/>
    </font>
    <font>
      <b/>
      <sz val="11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/>
  </cellStyleXfs>
  <cellXfs count="99">
    <xf numFmtId="0" fontId="0" fillId="0" borderId="0" xfId="0"/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4" fontId="2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43" fontId="2" fillId="0" borderId="0" xfId="1" applyFont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44" fontId="2" fillId="0" borderId="0" xfId="2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3" fontId="2" fillId="0" borderId="0" xfId="1" applyFont="1" applyAlignment="1">
      <alignment vertical="center"/>
    </xf>
    <xf numFmtId="44" fontId="2" fillId="0" borderId="0" xfId="2" applyFont="1" applyBorder="1" applyAlignment="1">
      <alignment vertical="center"/>
    </xf>
    <xf numFmtId="44" fontId="2" fillId="0" borderId="0" xfId="2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4" fontId="2" fillId="0" borderId="2" xfId="0" applyNumberFormat="1" applyFont="1" applyFill="1" applyBorder="1" applyAlignment="1">
      <alignment vertical="center"/>
    </xf>
    <xf numFmtId="44" fontId="2" fillId="0" borderId="3" xfId="2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165" fontId="2" fillId="0" borderId="0" xfId="0" applyNumberFormat="1" applyFont="1" applyFill="1" applyAlignment="1">
      <alignment vertical="center"/>
    </xf>
    <xf numFmtId="43" fontId="2" fillId="0" borderId="0" xfId="1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horizontal="center" vertical="center"/>
    </xf>
    <xf numFmtId="43" fontId="2" fillId="0" borderId="3" xfId="1" applyFont="1" applyFill="1" applyBorder="1" applyAlignment="1">
      <alignment wrapText="1"/>
    </xf>
    <xf numFmtId="43" fontId="1" fillId="0" borderId="3" xfId="1" applyFill="1" applyBorder="1" applyAlignment="1">
      <alignment horizontal="center" vertical="center"/>
    </xf>
    <xf numFmtId="165" fontId="8" fillId="3" borderId="2" xfId="0" applyNumberFormat="1" applyFont="1" applyFill="1" applyBorder="1" applyAlignment="1">
      <alignment vertical="center"/>
    </xf>
    <xf numFmtId="166" fontId="9" fillId="0" borderId="3" xfId="0" applyNumberFormat="1" applyFont="1" applyBorder="1" applyAlignment="1">
      <alignment horizontal="left" vertical="center"/>
    </xf>
    <xf numFmtId="4" fontId="3" fillId="3" borderId="2" xfId="0" applyNumberFormat="1" applyFont="1" applyFill="1" applyBorder="1" applyAlignment="1">
      <alignment vertical="center"/>
    </xf>
    <xf numFmtId="4" fontId="10" fillId="0" borderId="3" xfId="0" applyNumberFormat="1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3" applyFont="1" applyFill="1" applyBorder="1" applyAlignment="1">
      <alignment horizontal="center" vertical="center"/>
    </xf>
    <xf numFmtId="14" fontId="3" fillId="0" borderId="3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0" borderId="3" xfId="3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14" fontId="3" fillId="0" borderId="3" xfId="0" applyNumberFormat="1" applyFont="1" applyFill="1" applyBorder="1"/>
    <xf numFmtId="0" fontId="3" fillId="0" borderId="3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center" wrapText="1"/>
    </xf>
    <xf numFmtId="1" fontId="3" fillId="3" borderId="2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justify" vertical="center"/>
    </xf>
    <xf numFmtId="1" fontId="3" fillId="3" borderId="3" xfId="0" applyNumberFormat="1" applyFont="1" applyFill="1" applyBorder="1" applyAlignment="1">
      <alignment horizontal="justify" vertical="center" wrapText="1"/>
    </xf>
    <xf numFmtId="1" fontId="3" fillId="3" borderId="3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3" applyFont="1" applyFill="1" applyBorder="1" applyAlignment="1">
      <alignment horizontal="center" vertical="center"/>
    </xf>
    <xf numFmtId="14" fontId="3" fillId="0" borderId="7" xfId="0" applyNumberFormat="1" applyFont="1" applyFill="1" applyBorder="1" applyAlignment="1">
      <alignment horizontal="center"/>
    </xf>
    <xf numFmtId="0" fontId="3" fillId="0" borderId="9" xfId="3" applyFont="1" applyFill="1" applyBorder="1" applyAlignment="1">
      <alignment vertical="center"/>
    </xf>
    <xf numFmtId="0" fontId="14" fillId="0" borderId="0" xfId="0" applyNumberFormat="1" applyFont="1" applyFill="1" applyAlignment="1">
      <alignment vertical="center"/>
    </xf>
    <xf numFmtId="4" fontId="15" fillId="4" borderId="10" xfId="0" applyNumberFormat="1" applyFont="1" applyFill="1" applyBorder="1" applyAlignment="1">
      <alignment horizontal="center" vertical="center" wrapText="1"/>
    </xf>
    <xf numFmtId="4" fontId="15" fillId="4" borderId="11" xfId="0" applyNumberFormat="1" applyFont="1" applyFill="1" applyBorder="1" applyAlignment="1">
      <alignment horizontal="center" vertical="center" wrapText="1"/>
    </xf>
    <xf numFmtId="4" fontId="15" fillId="4" borderId="7" xfId="0" applyNumberFormat="1" applyFont="1" applyFill="1" applyBorder="1" applyAlignment="1">
      <alignment horizontal="center" vertical="center" wrapText="1"/>
    </xf>
    <xf numFmtId="4" fontId="15" fillId="4" borderId="12" xfId="0" applyNumberFormat="1" applyFont="1" applyFill="1" applyBorder="1" applyAlignment="1">
      <alignment horizontal="center" vertical="center" wrapText="1"/>
    </xf>
    <xf numFmtId="0" fontId="15" fillId="4" borderId="7" xfId="0" applyNumberFormat="1" applyFont="1" applyFill="1" applyBorder="1" applyAlignment="1">
      <alignment horizontal="center" vertical="center" wrapText="1"/>
    </xf>
    <xf numFmtId="0" fontId="15" fillId="4" borderId="10" xfId="0" applyNumberFormat="1" applyFont="1" applyFill="1" applyBorder="1" applyAlignment="1">
      <alignment horizontal="center" vertical="center" wrapText="1"/>
    </xf>
    <xf numFmtId="0" fontId="15" fillId="4" borderId="10" xfId="0" applyNumberFormat="1" applyFont="1" applyFill="1" applyBorder="1" applyAlignment="1">
      <alignment horizontal="center" vertical="center" textRotation="180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" fontId="17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4" fontId="2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13" fillId="4" borderId="7" xfId="0" applyNumberFormat="1" applyFont="1" applyFill="1" applyBorder="1" applyAlignment="1">
      <alignment horizontal="center" vertical="center" textRotation="255" wrapText="1"/>
    </xf>
    <xf numFmtId="0" fontId="12" fillId="0" borderId="6" xfId="0" applyFont="1" applyBorder="1" applyAlignment="1">
      <alignment horizontal="center" vertical="center" textRotation="255" wrapText="1"/>
    </xf>
    <xf numFmtId="0" fontId="3" fillId="0" borderId="0" xfId="0" applyFont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</cellXfs>
  <cellStyles count="4">
    <cellStyle name="Millares" xfId="1" builtinId="3"/>
    <cellStyle name="Moneda" xfId="2" builtinId="4"/>
    <cellStyle name="Normal" xfId="0" builtinId="0"/>
    <cellStyle name="Normal_~988511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19</xdr:col>
      <xdr:colOff>323850</xdr:colOff>
      <xdr:row>4</xdr:row>
      <xdr:rowOff>47625</xdr:rowOff>
    </xdr:to>
    <xdr:pic>
      <xdr:nvPicPr>
        <xdr:cNvPr id="2" name="2 Imagen" descr="http://www.parquemetropolitano.com.mx/images/logos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112966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J105"/>
  <sheetViews>
    <sheetView tabSelected="1" workbookViewId="0">
      <selection activeCell="A4" sqref="A4"/>
    </sheetView>
  </sheetViews>
  <sheetFormatPr baseColWidth="10" defaultColWidth="9.140625" defaultRowHeight="12.75" x14ac:dyDescent="0.25"/>
  <cols>
    <col min="1" max="1" width="5.5703125" style="1" customWidth="1"/>
    <col min="2" max="2" width="8.42578125" style="3" customWidth="1"/>
    <col min="3" max="3" width="4.5703125" style="3" customWidth="1"/>
    <col min="4" max="4" width="5.140625" style="3" customWidth="1"/>
    <col min="5" max="5" width="5.5703125" style="3" customWidth="1"/>
    <col min="6" max="6" width="5.28515625" style="3" customWidth="1"/>
    <col min="7" max="7" width="6.140625" style="4" customWidth="1"/>
    <col min="8" max="8" width="7.140625" style="4" customWidth="1"/>
    <col min="9" max="9" width="27" style="1" customWidth="1"/>
    <col min="10" max="10" width="3.7109375" style="1" customWidth="1"/>
    <col min="11" max="11" width="10" style="1" customWidth="1"/>
    <col min="12" max="12" width="3" style="3" bestFit="1" customWidth="1"/>
    <col min="13" max="13" width="3" style="3" customWidth="1"/>
    <col min="14" max="14" width="11" style="3" customWidth="1"/>
    <col min="15" max="15" width="19.7109375" style="1" customWidth="1"/>
    <col min="16" max="17" width="16.7109375" style="1" customWidth="1"/>
    <col min="18" max="18" width="14.85546875" style="3" bestFit="1" customWidth="1"/>
    <col min="19" max="19" width="12.85546875" style="2" customWidth="1"/>
    <col min="20" max="20" width="13.28515625" style="2" bestFit="1" customWidth="1"/>
    <col min="21" max="21" width="13.28515625" style="2" customWidth="1"/>
    <col min="22" max="22" width="14.7109375" style="2" customWidth="1"/>
    <col min="23" max="23" width="16.5703125" style="2" customWidth="1"/>
    <col min="24" max="24" width="14.5703125" style="2" customWidth="1"/>
    <col min="25" max="25" width="16" style="2" customWidth="1"/>
    <col min="26" max="26" width="13.42578125" style="1" customWidth="1"/>
    <col min="27" max="27" width="15.140625" style="1" customWidth="1"/>
    <col min="28" max="28" width="13.85546875" style="1" customWidth="1"/>
    <col min="29" max="29" width="13.7109375" style="1" customWidth="1"/>
    <col min="30" max="30" width="14.5703125" style="1" customWidth="1"/>
    <col min="31" max="31" width="16.42578125" style="1" customWidth="1"/>
    <col min="32" max="32" width="16" style="1" customWidth="1"/>
    <col min="33" max="16384" width="9.140625" style="1"/>
  </cols>
  <sheetData>
    <row r="1" spans="1:36" ht="23.25" x14ac:dyDescent="0.25"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</row>
    <row r="2" spans="1:36" ht="24" customHeight="1" x14ac:dyDescent="0.25">
      <c r="B2" s="84"/>
      <c r="C2" s="84"/>
      <c r="D2" s="80"/>
      <c r="E2" s="80"/>
      <c r="F2" s="85"/>
      <c r="G2" s="83"/>
      <c r="H2" s="83"/>
      <c r="I2" s="79"/>
      <c r="J2" s="15"/>
      <c r="K2" s="15"/>
      <c r="L2" s="14"/>
      <c r="M2" s="14"/>
      <c r="N2" s="14"/>
    </row>
    <row r="3" spans="1:36" ht="24" customHeight="1" x14ac:dyDescent="0.25">
      <c r="B3" s="84"/>
      <c r="C3"/>
      <c r="D3" s="80"/>
      <c r="E3" s="80"/>
      <c r="F3" s="80"/>
      <c r="G3" s="83"/>
      <c r="H3" s="83"/>
      <c r="I3" s="79"/>
      <c r="J3" s="15"/>
      <c r="K3" s="15"/>
      <c r="L3" s="14"/>
      <c r="M3" s="14"/>
      <c r="N3" s="14"/>
    </row>
    <row r="4" spans="1:36" ht="24" customHeight="1" x14ac:dyDescent="0.25">
      <c r="B4" s="82"/>
      <c r="C4" s="80"/>
      <c r="D4" s="80"/>
      <c r="E4" s="81"/>
      <c r="F4" s="80"/>
      <c r="G4" s="80"/>
      <c r="H4" s="80"/>
      <c r="I4" s="79"/>
    </row>
    <row r="5" spans="1:36" ht="66" customHeight="1" x14ac:dyDescent="0.25">
      <c r="B5" s="1"/>
      <c r="D5" s="98" t="s">
        <v>186</v>
      </c>
      <c r="J5" s="24"/>
      <c r="K5" s="24"/>
      <c r="R5" s="86" t="s">
        <v>185</v>
      </c>
      <c r="S5" s="87"/>
      <c r="T5" s="87"/>
      <c r="U5" s="87"/>
      <c r="V5" s="93"/>
      <c r="W5" s="94" t="s">
        <v>184</v>
      </c>
      <c r="X5" s="95"/>
      <c r="Y5" s="95"/>
      <c r="Z5" s="95"/>
      <c r="AA5" s="96"/>
      <c r="AB5" s="94" t="s">
        <v>183</v>
      </c>
      <c r="AC5" s="97"/>
      <c r="AD5" s="86"/>
      <c r="AE5" s="87"/>
      <c r="AF5" s="87"/>
    </row>
    <row r="6" spans="1:36" s="70" customFormat="1" ht="54" customHeight="1" thickBot="1" x14ac:dyDescent="0.3">
      <c r="B6" s="78" t="s">
        <v>182</v>
      </c>
      <c r="C6" s="78" t="s">
        <v>60</v>
      </c>
      <c r="D6" s="78" t="s">
        <v>181</v>
      </c>
      <c r="E6" s="78" t="s">
        <v>56</v>
      </c>
      <c r="F6" s="78" t="s">
        <v>54</v>
      </c>
      <c r="G6" s="78" t="s">
        <v>52</v>
      </c>
      <c r="H6" s="76" t="s">
        <v>180</v>
      </c>
      <c r="I6" s="76" t="s">
        <v>48</v>
      </c>
      <c r="J6" s="77" t="s">
        <v>44</v>
      </c>
      <c r="K6" s="77" t="s">
        <v>179</v>
      </c>
      <c r="L6" s="77" t="s">
        <v>40</v>
      </c>
      <c r="M6" s="77" t="s">
        <v>178</v>
      </c>
      <c r="N6" s="77" t="s">
        <v>177</v>
      </c>
      <c r="O6" s="76" t="s">
        <v>34</v>
      </c>
      <c r="P6" s="76" t="s">
        <v>176</v>
      </c>
      <c r="Q6" s="76" t="s">
        <v>175</v>
      </c>
      <c r="R6" s="75" t="s">
        <v>174</v>
      </c>
      <c r="S6" s="73" t="s">
        <v>173</v>
      </c>
      <c r="T6" s="73" t="s">
        <v>172</v>
      </c>
      <c r="U6" s="73" t="s">
        <v>171</v>
      </c>
      <c r="V6" s="73" t="s">
        <v>170</v>
      </c>
      <c r="W6" s="71" t="s">
        <v>16</v>
      </c>
      <c r="X6" s="71" t="s">
        <v>18</v>
      </c>
      <c r="Y6" s="71" t="s">
        <v>169</v>
      </c>
      <c r="Z6" s="74" t="s">
        <v>168</v>
      </c>
      <c r="AA6" s="73" t="s">
        <v>167</v>
      </c>
      <c r="AB6" s="72" t="s">
        <v>12</v>
      </c>
      <c r="AC6" s="71" t="s">
        <v>166</v>
      </c>
      <c r="AD6" s="71" t="s">
        <v>3</v>
      </c>
      <c r="AE6" s="71" t="s">
        <v>165</v>
      </c>
      <c r="AF6" s="71" t="s">
        <v>164</v>
      </c>
    </row>
    <row r="7" spans="1:36" s="36" customFormat="1" ht="84" customHeight="1" x14ac:dyDescent="0.2">
      <c r="A7" s="88" t="s">
        <v>163</v>
      </c>
      <c r="B7" s="40">
        <v>1</v>
      </c>
      <c r="C7" s="40">
        <v>5</v>
      </c>
      <c r="D7" s="40">
        <v>5</v>
      </c>
      <c r="E7" s="42">
        <v>1</v>
      </c>
      <c r="F7" s="42">
        <v>2</v>
      </c>
      <c r="G7" s="42">
        <v>132</v>
      </c>
      <c r="H7" s="42">
        <v>1171</v>
      </c>
      <c r="I7" s="69" t="s">
        <v>162</v>
      </c>
      <c r="J7" s="64" t="s">
        <v>74</v>
      </c>
      <c r="K7" s="68">
        <v>41339</v>
      </c>
      <c r="L7" s="67">
        <v>26</v>
      </c>
      <c r="M7" s="67">
        <v>40</v>
      </c>
      <c r="N7" s="67" t="s">
        <v>73</v>
      </c>
      <c r="O7" s="66" t="s">
        <v>161</v>
      </c>
      <c r="P7" s="63" t="s">
        <v>78</v>
      </c>
      <c r="Q7" s="65" t="s">
        <v>125</v>
      </c>
      <c r="R7" s="48">
        <v>52579.8</v>
      </c>
      <c r="S7" s="49" t="s">
        <v>65</v>
      </c>
      <c r="T7" s="48">
        <f>1028.5*2</f>
        <v>2057</v>
      </c>
      <c r="U7" s="48">
        <f>728*2</f>
        <v>1456</v>
      </c>
      <c r="V7" s="48">
        <v>85</v>
      </c>
      <c r="W7" s="47">
        <f t="shared" ref="W7:W38" si="0">(R7/30)*50/12</f>
        <v>7302.75</v>
      </c>
      <c r="X7" s="47">
        <f t="shared" ref="X7:X38" si="1">(R7/30)*5/12</f>
        <v>730.27500000000009</v>
      </c>
      <c r="Y7" s="47"/>
      <c r="Z7" s="45">
        <f t="shared" ref="Z7:Z38" si="2">+R7*0.065</f>
        <v>3417.6870000000004</v>
      </c>
      <c r="AA7" s="46">
        <f t="shared" ref="AA7:AA38" si="3">+R7*0.175</f>
        <v>9201.4650000000001</v>
      </c>
      <c r="AB7" s="45">
        <f t="shared" ref="AB7:AB38" si="4">+R7*0.03</f>
        <v>1577.394</v>
      </c>
      <c r="AC7" s="45">
        <f t="shared" ref="AC7:AC38" si="5">+R7*0.02</f>
        <v>1051.596</v>
      </c>
      <c r="AD7" s="44">
        <f t="shared" ref="AD7:AD38" si="6">+R7*0.055</f>
        <v>2891.8890000000001</v>
      </c>
      <c r="AE7" s="43">
        <f t="shared" ref="AE7:AE38" si="7">R7+T7+U7+V7+W7+X7+Y7+Z7+AA7+AB7+AC7+AD7</f>
        <v>82350.856</v>
      </c>
      <c r="AF7" s="43">
        <f t="shared" ref="AF7:AF38" si="8">+AE7*12</f>
        <v>988210.272</v>
      </c>
      <c r="AG7" s="37"/>
      <c r="AH7" s="37"/>
      <c r="AI7" s="37"/>
      <c r="AJ7" s="37"/>
    </row>
    <row r="8" spans="1:36" s="36" customFormat="1" ht="84" customHeight="1" thickBot="1" x14ac:dyDescent="0.25">
      <c r="A8" s="89"/>
      <c r="B8" s="56">
        <v>2</v>
      </c>
      <c r="C8" s="40">
        <v>5</v>
      </c>
      <c r="D8" s="40">
        <v>5</v>
      </c>
      <c r="E8" s="42">
        <v>1</v>
      </c>
      <c r="F8" s="42">
        <v>2</v>
      </c>
      <c r="G8" s="42">
        <v>132</v>
      </c>
      <c r="H8" s="55">
        <v>1123</v>
      </c>
      <c r="I8" s="54" t="s">
        <v>160</v>
      </c>
      <c r="J8" s="64" t="s">
        <v>74</v>
      </c>
      <c r="K8" s="52">
        <v>38108</v>
      </c>
      <c r="L8" s="51">
        <v>20</v>
      </c>
      <c r="M8" s="51">
        <v>40</v>
      </c>
      <c r="N8" s="51" t="s">
        <v>73</v>
      </c>
      <c r="O8" s="50" t="s">
        <v>159</v>
      </c>
      <c r="P8" s="63" t="s">
        <v>134</v>
      </c>
      <c r="Q8" s="50" t="s">
        <v>78</v>
      </c>
      <c r="R8" s="48">
        <v>26627</v>
      </c>
      <c r="S8" s="49" t="s">
        <v>65</v>
      </c>
      <c r="T8" s="48">
        <f>822*2</f>
        <v>1644</v>
      </c>
      <c r="U8" s="48">
        <f>552*2</f>
        <v>1104</v>
      </c>
      <c r="V8" s="48">
        <f>85*2</f>
        <v>170</v>
      </c>
      <c r="W8" s="47">
        <f t="shared" si="0"/>
        <v>3698.1944444444448</v>
      </c>
      <c r="X8" s="47">
        <f t="shared" si="1"/>
        <v>369.81944444444451</v>
      </c>
      <c r="Y8" s="47">
        <f t="shared" ref="Y8:Y39" si="9">(R8/30)*15/12</f>
        <v>1109.4583333333333</v>
      </c>
      <c r="Z8" s="45">
        <f t="shared" si="2"/>
        <v>1730.7550000000001</v>
      </c>
      <c r="AA8" s="46">
        <f t="shared" si="3"/>
        <v>4659.7249999999995</v>
      </c>
      <c r="AB8" s="45">
        <f t="shared" si="4"/>
        <v>798.81</v>
      </c>
      <c r="AC8" s="45">
        <f t="shared" si="5"/>
        <v>532.54</v>
      </c>
      <c r="AD8" s="44">
        <f t="shared" si="6"/>
        <v>1464.4849999999999</v>
      </c>
      <c r="AE8" s="43">
        <f t="shared" si="7"/>
        <v>43908.787222222221</v>
      </c>
      <c r="AF8" s="43">
        <f t="shared" si="8"/>
        <v>526905.44666666666</v>
      </c>
      <c r="AG8" s="37"/>
      <c r="AH8" s="37"/>
      <c r="AI8" s="37"/>
      <c r="AJ8" s="37"/>
    </row>
    <row r="9" spans="1:36" s="36" customFormat="1" ht="54.75" customHeight="1" x14ac:dyDescent="0.2">
      <c r="B9" s="40">
        <v>3</v>
      </c>
      <c r="C9" s="40">
        <v>5</v>
      </c>
      <c r="D9" s="40">
        <v>5</v>
      </c>
      <c r="E9" s="42">
        <v>1</v>
      </c>
      <c r="F9" s="42">
        <v>2</v>
      </c>
      <c r="G9" s="42">
        <v>132</v>
      </c>
      <c r="H9" s="55">
        <v>1145</v>
      </c>
      <c r="I9" s="54" t="s">
        <v>158</v>
      </c>
      <c r="J9" s="53" t="s">
        <v>70</v>
      </c>
      <c r="K9" s="52">
        <v>40179</v>
      </c>
      <c r="L9" s="51">
        <v>8</v>
      </c>
      <c r="M9" s="51">
        <v>40</v>
      </c>
      <c r="N9" s="51" t="s">
        <v>69</v>
      </c>
      <c r="O9" s="50" t="s">
        <v>157</v>
      </c>
      <c r="P9" s="62" t="s">
        <v>134</v>
      </c>
      <c r="Q9" s="50" t="s">
        <v>150</v>
      </c>
      <c r="R9" s="48">
        <v>11855</v>
      </c>
      <c r="S9" s="49" t="s">
        <v>65</v>
      </c>
      <c r="T9" s="48">
        <f>450.5*2</f>
        <v>901</v>
      </c>
      <c r="U9" s="48">
        <f>322.5*2</f>
        <v>645</v>
      </c>
      <c r="V9" s="48">
        <v>85</v>
      </c>
      <c r="W9" s="47">
        <f t="shared" si="0"/>
        <v>1646.5277777777781</v>
      </c>
      <c r="X9" s="47">
        <f t="shared" si="1"/>
        <v>164.6527777777778</v>
      </c>
      <c r="Y9" s="47">
        <f t="shared" si="9"/>
        <v>493.95833333333331</v>
      </c>
      <c r="Z9" s="45">
        <f t="shared" si="2"/>
        <v>770.57500000000005</v>
      </c>
      <c r="AA9" s="46">
        <f t="shared" si="3"/>
        <v>2074.625</v>
      </c>
      <c r="AB9" s="45">
        <f t="shared" si="4"/>
        <v>355.65</v>
      </c>
      <c r="AC9" s="45">
        <f t="shared" si="5"/>
        <v>237.1</v>
      </c>
      <c r="AD9" s="44">
        <f t="shared" si="6"/>
        <v>652.02499999999998</v>
      </c>
      <c r="AE9" s="43">
        <f t="shared" si="7"/>
        <v>19881.113888888889</v>
      </c>
      <c r="AF9" s="43">
        <f t="shared" si="8"/>
        <v>238573.36666666667</v>
      </c>
      <c r="AG9" s="37"/>
      <c r="AH9" s="37"/>
      <c r="AI9" s="37"/>
      <c r="AJ9" s="37"/>
    </row>
    <row r="10" spans="1:36" s="36" customFormat="1" ht="54.75" customHeight="1" x14ac:dyDescent="0.2">
      <c r="B10" s="56">
        <v>4</v>
      </c>
      <c r="C10" s="40">
        <v>5</v>
      </c>
      <c r="D10" s="40">
        <v>5</v>
      </c>
      <c r="E10" s="42">
        <v>1</v>
      </c>
      <c r="F10" s="42">
        <v>2</v>
      </c>
      <c r="G10" s="42">
        <v>132</v>
      </c>
      <c r="H10" s="55">
        <v>1143</v>
      </c>
      <c r="I10" s="54" t="s">
        <v>156</v>
      </c>
      <c r="J10" s="64" t="s">
        <v>70</v>
      </c>
      <c r="K10" s="52">
        <v>40452</v>
      </c>
      <c r="L10" s="51">
        <v>1</v>
      </c>
      <c r="M10" s="51">
        <v>40</v>
      </c>
      <c r="N10" s="51" t="s">
        <v>69</v>
      </c>
      <c r="O10" s="50" t="s">
        <v>155</v>
      </c>
      <c r="P10" s="63" t="s">
        <v>134</v>
      </c>
      <c r="Q10" s="50" t="s">
        <v>91</v>
      </c>
      <c r="R10" s="48">
        <v>10397</v>
      </c>
      <c r="S10" s="49" t="s">
        <v>65</v>
      </c>
      <c r="T10" s="48">
        <f>387.5*2</f>
        <v>775</v>
      </c>
      <c r="U10" s="48">
        <f>248*2</f>
        <v>496</v>
      </c>
      <c r="V10" s="48">
        <v>85</v>
      </c>
      <c r="W10" s="47">
        <f t="shared" si="0"/>
        <v>1444.0277777777776</v>
      </c>
      <c r="X10" s="47">
        <f t="shared" si="1"/>
        <v>144.40277777777777</v>
      </c>
      <c r="Y10" s="47">
        <f t="shared" si="9"/>
        <v>433.20833333333331</v>
      </c>
      <c r="Z10" s="45">
        <f t="shared" si="2"/>
        <v>675.80500000000006</v>
      </c>
      <c r="AA10" s="46">
        <f t="shared" si="3"/>
        <v>1819.4749999999999</v>
      </c>
      <c r="AB10" s="45">
        <f t="shared" si="4"/>
        <v>311.90999999999997</v>
      </c>
      <c r="AC10" s="45">
        <f t="shared" si="5"/>
        <v>207.94</v>
      </c>
      <c r="AD10" s="44">
        <f t="shared" si="6"/>
        <v>571.83500000000004</v>
      </c>
      <c r="AE10" s="43">
        <f t="shared" si="7"/>
        <v>17361.603888888887</v>
      </c>
      <c r="AF10" s="43">
        <f t="shared" si="8"/>
        <v>208339.24666666664</v>
      </c>
      <c r="AG10" s="37"/>
      <c r="AH10" s="37"/>
      <c r="AI10" s="37"/>
      <c r="AJ10" s="37"/>
    </row>
    <row r="11" spans="1:36" s="36" customFormat="1" ht="54.75" customHeight="1" x14ac:dyDescent="0.2">
      <c r="B11" s="40">
        <v>5</v>
      </c>
      <c r="C11" s="40">
        <v>5</v>
      </c>
      <c r="D11" s="40">
        <v>5</v>
      </c>
      <c r="E11" s="42">
        <v>1</v>
      </c>
      <c r="F11" s="42">
        <v>2</v>
      </c>
      <c r="G11" s="42">
        <v>132</v>
      </c>
      <c r="H11" s="55">
        <v>1135</v>
      </c>
      <c r="I11" s="54" t="s">
        <v>154</v>
      </c>
      <c r="J11" s="61" t="s">
        <v>70</v>
      </c>
      <c r="K11" s="52">
        <v>39326</v>
      </c>
      <c r="L11" s="51">
        <v>9</v>
      </c>
      <c r="M11" s="51">
        <v>40</v>
      </c>
      <c r="N11" s="51" t="s">
        <v>69</v>
      </c>
      <c r="O11" s="50" t="s">
        <v>153</v>
      </c>
      <c r="P11" s="63" t="s">
        <v>134</v>
      </c>
      <c r="Q11" s="50" t="s">
        <v>150</v>
      </c>
      <c r="R11" s="48">
        <v>12535</v>
      </c>
      <c r="S11" s="49" t="s">
        <v>65</v>
      </c>
      <c r="T11" s="48">
        <f>458.5*2</f>
        <v>917</v>
      </c>
      <c r="U11" s="48">
        <f>330.5*2</f>
        <v>661</v>
      </c>
      <c r="V11" s="48">
        <v>170</v>
      </c>
      <c r="W11" s="47">
        <f t="shared" si="0"/>
        <v>1740.9722222222219</v>
      </c>
      <c r="X11" s="47">
        <f t="shared" si="1"/>
        <v>174.0972222222222</v>
      </c>
      <c r="Y11" s="47">
        <f t="shared" si="9"/>
        <v>522.29166666666663</v>
      </c>
      <c r="Z11" s="45">
        <f t="shared" si="2"/>
        <v>814.77499999999998</v>
      </c>
      <c r="AA11" s="46">
        <f t="shared" si="3"/>
        <v>2193.625</v>
      </c>
      <c r="AB11" s="45">
        <f t="shared" si="4"/>
        <v>376.05</v>
      </c>
      <c r="AC11" s="45">
        <f t="shared" si="5"/>
        <v>250.70000000000002</v>
      </c>
      <c r="AD11" s="44">
        <f t="shared" si="6"/>
        <v>689.42499999999995</v>
      </c>
      <c r="AE11" s="43">
        <f t="shared" si="7"/>
        <v>21044.936111111114</v>
      </c>
      <c r="AF11" s="43">
        <f t="shared" si="8"/>
        <v>252539.23333333337</v>
      </c>
      <c r="AG11" s="37"/>
      <c r="AH11" s="37"/>
      <c r="AI11" s="37"/>
      <c r="AJ11" s="37"/>
    </row>
    <row r="12" spans="1:36" s="36" customFormat="1" ht="54.75" customHeight="1" x14ac:dyDescent="0.2">
      <c r="B12" s="56">
        <v>6</v>
      </c>
      <c r="C12" s="40">
        <v>5</v>
      </c>
      <c r="D12" s="40">
        <v>5</v>
      </c>
      <c r="E12" s="42">
        <v>1</v>
      </c>
      <c r="F12" s="42">
        <v>2</v>
      </c>
      <c r="G12" s="42">
        <v>132</v>
      </c>
      <c r="H12" s="55">
        <v>1148</v>
      </c>
      <c r="I12" s="54" t="s">
        <v>152</v>
      </c>
      <c r="J12" s="53" t="s">
        <v>70</v>
      </c>
      <c r="K12" s="52">
        <v>38519</v>
      </c>
      <c r="L12" s="51">
        <v>9</v>
      </c>
      <c r="M12" s="51">
        <v>40</v>
      </c>
      <c r="N12" s="51" t="s">
        <v>69</v>
      </c>
      <c r="O12" s="50" t="s">
        <v>151</v>
      </c>
      <c r="P12" s="62" t="s">
        <v>134</v>
      </c>
      <c r="Q12" s="50" t="s">
        <v>150</v>
      </c>
      <c r="R12" s="48">
        <v>12535</v>
      </c>
      <c r="S12" s="49" t="s">
        <v>65</v>
      </c>
      <c r="T12" s="48">
        <f>458.5*2</f>
        <v>917</v>
      </c>
      <c r="U12" s="48">
        <f>330.5*2</f>
        <v>661</v>
      </c>
      <c r="V12" s="48">
        <v>170</v>
      </c>
      <c r="W12" s="47">
        <f t="shared" si="0"/>
        <v>1740.9722222222219</v>
      </c>
      <c r="X12" s="47">
        <f t="shared" si="1"/>
        <v>174.0972222222222</v>
      </c>
      <c r="Y12" s="47">
        <f t="shared" si="9"/>
        <v>522.29166666666663</v>
      </c>
      <c r="Z12" s="45">
        <f t="shared" si="2"/>
        <v>814.77499999999998</v>
      </c>
      <c r="AA12" s="46">
        <f t="shared" si="3"/>
        <v>2193.625</v>
      </c>
      <c r="AB12" s="45">
        <f t="shared" si="4"/>
        <v>376.05</v>
      </c>
      <c r="AC12" s="45">
        <f t="shared" si="5"/>
        <v>250.70000000000002</v>
      </c>
      <c r="AD12" s="44">
        <f t="shared" si="6"/>
        <v>689.42499999999995</v>
      </c>
      <c r="AE12" s="43">
        <f t="shared" si="7"/>
        <v>21044.936111111114</v>
      </c>
      <c r="AF12" s="43">
        <f t="shared" si="8"/>
        <v>252539.23333333337</v>
      </c>
      <c r="AG12" s="37"/>
      <c r="AH12" s="37"/>
      <c r="AI12" s="37"/>
      <c r="AJ12" s="37"/>
    </row>
    <row r="13" spans="1:36" s="36" customFormat="1" ht="54.75" customHeight="1" x14ac:dyDescent="0.2">
      <c r="B13" s="40">
        <v>7</v>
      </c>
      <c r="C13" s="40">
        <v>5</v>
      </c>
      <c r="D13" s="40">
        <v>5</v>
      </c>
      <c r="E13" s="42">
        <v>1</v>
      </c>
      <c r="F13" s="42">
        <v>2</v>
      </c>
      <c r="G13" s="42">
        <v>132</v>
      </c>
      <c r="H13" s="55">
        <v>1026</v>
      </c>
      <c r="I13" s="54" t="s">
        <v>149</v>
      </c>
      <c r="J13" s="61" t="s">
        <v>74</v>
      </c>
      <c r="K13" s="52">
        <v>39676</v>
      </c>
      <c r="L13" s="51">
        <v>13</v>
      </c>
      <c r="M13" s="51">
        <v>40</v>
      </c>
      <c r="N13" s="51" t="s">
        <v>73</v>
      </c>
      <c r="O13" s="50" t="s">
        <v>148</v>
      </c>
      <c r="P13" s="60" t="s">
        <v>134</v>
      </c>
      <c r="Q13" s="50" t="s">
        <v>91</v>
      </c>
      <c r="R13" s="48">
        <v>13464</v>
      </c>
      <c r="S13" s="49" t="s">
        <v>65</v>
      </c>
      <c r="T13" s="48">
        <f>544*2</f>
        <v>1088</v>
      </c>
      <c r="U13" s="48">
        <f>331.5*2</f>
        <v>663</v>
      </c>
      <c r="V13" s="48">
        <f>85*4</f>
        <v>340</v>
      </c>
      <c r="W13" s="47">
        <f t="shared" si="0"/>
        <v>1870</v>
      </c>
      <c r="X13" s="47">
        <f t="shared" si="1"/>
        <v>187</v>
      </c>
      <c r="Y13" s="47">
        <f t="shared" si="9"/>
        <v>561</v>
      </c>
      <c r="Z13" s="45">
        <f t="shared" si="2"/>
        <v>875.16000000000008</v>
      </c>
      <c r="AA13" s="46">
        <f t="shared" si="3"/>
        <v>2356.1999999999998</v>
      </c>
      <c r="AB13" s="45">
        <f t="shared" si="4"/>
        <v>403.91999999999996</v>
      </c>
      <c r="AC13" s="45">
        <f t="shared" si="5"/>
        <v>269.28000000000003</v>
      </c>
      <c r="AD13" s="44">
        <f t="shared" si="6"/>
        <v>740.52</v>
      </c>
      <c r="AE13" s="43">
        <f t="shared" si="7"/>
        <v>22818.079999999998</v>
      </c>
      <c r="AF13" s="43">
        <f t="shared" si="8"/>
        <v>273816.95999999996</v>
      </c>
      <c r="AG13" s="37"/>
      <c r="AH13" s="37"/>
      <c r="AI13" s="37"/>
      <c r="AJ13" s="37"/>
    </row>
    <row r="14" spans="1:36" s="36" customFormat="1" ht="54.75" customHeight="1" x14ac:dyDescent="0.2">
      <c r="B14" s="56">
        <v>8</v>
      </c>
      <c r="C14" s="40">
        <v>5</v>
      </c>
      <c r="D14" s="40">
        <v>5</v>
      </c>
      <c r="E14" s="42">
        <v>1</v>
      </c>
      <c r="F14" s="42">
        <v>2</v>
      </c>
      <c r="G14" s="42">
        <v>132</v>
      </c>
      <c r="H14" s="55">
        <v>1017</v>
      </c>
      <c r="I14" s="54" t="s">
        <v>147</v>
      </c>
      <c r="J14" s="53" t="s">
        <v>74</v>
      </c>
      <c r="K14" s="52">
        <v>35827</v>
      </c>
      <c r="L14" s="51">
        <v>10</v>
      </c>
      <c r="M14" s="51">
        <v>40</v>
      </c>
      <c r="N14" s="51" t="s">
        <v>69</v>
      </c>
      <c r="O14" s="50" t="s">
        <v>146</v>
      </c>
      <c r="P14" s="59" t="s">
        <v>134</v>
      </c>
      <c r="Q14" s="50" t="s">
        <v>91</v>
      </c>
      <c r="R14" s="48">
        <v>12905</v>
      </c>
      <c r="S14" s="49" t="s">
        <v>65</v>
      </c>
      <c r="T14" s="48">
        <f>422*2</f>
        <v>844</v>
      </c>
      <c r="U14" s="48">
        <f>333*2</f>
        <v>666</v>
      </c>
      <c r="V14" s="48">
        <v>340</v>
      </c>
      <c r="W14" s="47">
        <f t="shared" si="0"/>
        <v>1792.3611111111113</v>
      </c>
      <c r="X14" s="47">
        <f t="shared" si="1"/>
        <v>179.23611111111111</v>
      </c>
      <c r="Y14" s="47">
        <f t="shared" si="9"/>
        <v>537.70833333333337</v>
      </c>
      <c r="Z14" s="45">
        <f t="shared" si="2"/>
        <v>838.82500000000005</v>
      </c>
      <c r="AA14" s="46">
        <f t="shared" si="3"/>
        <v>2258.375</v>
      </c>
      <c r="AB14" s="45">
        <f t="shared" si="4"/>
        <v>387.15</v>
      </c>
      <c r="AC14" s="45">
        <f t="shared" si="5"/>
        <v>258.10000000000002</v>
      </c>
      <c r="AD14" s="44">
        <f t="shared" si="6"/>
        <v>709.77499999999998</v>
      </c>
      <c r="AE14" s="43">
        <f t="shared" si="7"/>
        <v>21716.530555555553</v>
      </c>
      <c r="AF14" s="43">
        <f t="shared" si="8"/>
        <v>260598.36666666664</v>
      </c>
      <c r="AG14" s="37"/>
      <c r="AH14" s="37"/>
      <c r="AI14" s="37"/>
      <c r="AJ14" s="37"/>
    </row>
    <row r="15" spans="1:36" s="36" customFormat="1" ht="54.75" customHeight="1" x14ac:dyDescent="0.2">
      <c r="B15" s="40">
        <v>9</v>
      </c>
      <c r="C15" s="40">
        <v>5</v>
      </c>
      <c r="D15" s="40">
        <v>5</v>
      </c>
      <c r="E15" s="42">
        <v>1</v>
      </c>
      <c r="F15" s="42">
        <v>2</v>
      </c>
      <c r="G15" s="42">
        <v>132</v>
      </c>
      <c r="H15" s="55">
        <v>1149</v>
      </c>
      <c r="I15" s="54" t="s">
        <v>145</v>
      </c>
      <c r="J15" s="53" t="s">
        <v>74</v>
      </c>
      <c r="K15" s="52">
        <v>40072</v>
      </c>
      <c r="L15" s="51">
        <v>12</v>
      </c>
      <c r="M15" s="51">
        <v>40</v>
      </c>
      <c r="N15" s="51" t="s">
        <v>69</v>
      </c>
      <c r="O15" s="50" t="s">
        <v>144</v>
      </c>
      <c r="P15" s="59" t="s">
        <v>134</v>
      </c>
      <c r="Q15" s="50" t="s">
        <v>91</v>
      </c>
      <c r="R15" s="48">
        <v>13447</v>
      </c>
      <c r="S15" s="49" t="s">
        <v>65</v>
      </c>
      <c r="T15" s="48">
        <f>529.5*2</f>
        <v>1059</v>
      </c>
      <c r="U15" s="48">
        <f>324.5*2</f>
        <v>649</v>
      </c>
      <c r="V15" s="48">
        <v>85</v>
      </c>
      <c r="W15" s="47">
        <f t="shared" si="0"/>
        <v>1867.6388888888889</v>
      </c>
      <c r="X15" s="47">
        <f t="shared" si="1"/>
        <v>186.76388888888891</v>
      </c>
      <c r="Y15" s="47">
        <f t="shared" si="9"/>
        <v>560.29166666666663</v>
      </c>
      <c r="Z15" s="45">
        <f t="shared" si="2"/>
        <v>874.05500000000006</v>
      </c>
      <c r="AA15" s="46">
        <f t="shared" si="3"/>
        <v>2353.2249999999999</v>
      </c>
      <c r="AB15" s="45">
        <f t="shared" si="4"/>
        <v>403.40999999999997</v>
      </c>
      <c r="AC15" s="45">
        <f t="shared" si="5"/>
        <v>268.94</v>
      </c>
      <c r="AD15" s="44">
        <f t="shared" si="6"/>
        <v>739.58500000000004</v>
      </c>
      <c r="AE15" s="43">
        <f t="shared" si="7"/>
        <v>22493.909444444445</v>
      </c>
      <c r="AF15" s="43">
        <f t="shared" si="8"/>
        <v>269926.91333333333</v>
      </c>
      <c r="AG15" s="37"/>
      <c r="AH15" s="37"/>
      <c r="AI15" s="37"/>
      <c r="AJ15" s="37"/>
    </row>
    <row r="16" spans="1:36" s="36" customFormat="1" ht="54.75" customHeight="1" x14ac:dyDescent="0.2">
      <c r="B16" s="56">
        <v>10</v>
      </c>
      <c r="C16" s="40">
        <v>5</v>
      </c>
      <c r="D16" s="40">
        <v>5</v>
      </c>
      <c r="E16" s="42">
        <v>1</v>
      </c>
      <c r="F16" s="42">
        <v>2</v>
      </c>
      <c r="G16" s="42">
        <v>132</v>
      </c>
      <c r="H16" s="55">
        <v>1169</v>
      </c>
      <c r="I16" s="54" t="s">
        <v>143</v>
      </c>
      <c r="J16" s="53" t="s">
        <v>74</v>
      </c>
      <c r="K16" s="52">
        <v>43070</v>
      </c>
      <c r="L16" s="51">
        <v>7</v>
      </c>
      <c r="M16" s="51">
        <v>40</v>
      </c>
      <c r="N16" s="51" t="s">
        <v>69</v>
      </c>
      <c r="O16" s="50" t="s">
        <v>135</v>
      </c>
      <c r="P16" s="59" t="s">
        <v>134</v>
      </c>
      <c r="Q16" s="50" t="s">
        <v>91</v>
      </c>
      <c r="R16" s="48">
        <v>11405</v>
      </c>
      <c r="S16" s="49" t="s">
        <v>65</v>
      </c>
      <c r="T16" s="48">
        <f t="shared" ref="T16:T23" si="10">443*2</f>
        <v>886</v>
      </c>
      <c r="U16" s="48">
        <f t="shared" ref="U16:U23" si="11">295*2</f>
        <v>590</v>
      </c>
      <c r="V16" s="48">
        <v>0</v>
      </c>
      <c r="W16" s="47">
        <f t="shared" si="0"/>
        <v>1584.0277777777781</v>
      </c>
      <c r="X16" s="47">
        <f t="shared" si="1"/>
        <v>158.4027777777778</v>
      </c>
      <c r="Y16" s="47">
        <f t="shared" si="9"/>
        <v>475.20833333333331</v>
      </c>
      <c r="Z16" s="45">
        <f t="shared" si="2"/>
        <v>741.32500000000005</v>
      </c>
      <c r="AA16" s="46">
        <f t="shared" si="3"/>
        <v>1995.8749999999998</v>
      </c>
      <c r="AB16" s="45">
        <f t="shared" si="4"/>
        <v>342.15</v>
      </c>
      <c r="AC16" s="45">
        <f t="shared" si="5"/>
        <v>228.1</v>
      </c>
      <c r="AD16" s="44">
        <f t="shared" si="6"/>
        <v>627.27499999999998</v>
      </c>
      <c r="AE16" s="43">
        <f t="shared" si="7"/>
        <v>19033.363888888889</v>
      </c>
      <c r="AF16" s="43">
        <f t="shared" si="8"/>
        <v>228400.36666666667</v>
      </c>
      <c r="AG16" s="37"/>
      <c r="AH16" s="37"/>
      <c r="AI16" s="37"/>
      <c r="AJ16" s="37"/>
    </row>
    <row r="17" spans="2:36" s="36" customFormat="1" ht="54.75" customHeight="1" x14ac:dyDescent="0.2">
      <c r="B17" s="40">
        <v>11</v>
      </c>
      <c r="C17" s="40">
        <v>5</v>
      </c>
      <c r="D17" s="40">
        <v>5</v>
      </c>
      <c r="E17" s="42">
        <v>1</v>
      </c>
      <c r="F17" s="42">
        <v>2</v>
      </c>
      <c r="G17" s="42">
        <v>132</v>
      </c>
      <c r="H17" s="55">
        <v>1118</v>
      </c>
      <c r="I17" s="54" t="s">
        <v>142</v>
      </c>
      <c r="J17" s="53" t="s">
        <v>74</v>
      </c>
      <c r="K17" s="52">
        <v>37727</v>
      </c>
      <c r="L17" s="51">
        <v>7</v>
      </c>
      <c r="M17" s="51">
        <v>40</v>
      </c>
      <c r="N17" s="51" t="s">
        <v>69</v>
      </c>
      <c r="O17" s="50" t="s">
        <v>135</v>
      </c>
      <c r="P17" s="59" t="s">
        <v>134</v>
      </c>
      <c r="Q17" s="50" t="s">
        <v>91</v>
      </c>
      <c r="R17" s="48">
        <v>11405</v>
      </c>
      <c r="S17" s="49" t="s">
        <v>65</v>
      </c>
      <c r="T17" s="48">
        <f t="shared" si="10"/>
        <v>886</v>
      </c>
      <c r="U17" s="48">
        <f t="shared" si="11"/>
        <v>590</v>
      </c>
      <c r="V17" s="48">
        <f>85*4</f>
        <v>340</v>
      </c>
      <c r="W17" s="47">
        <f t="shared" si="0"/>
        <v>1584.0277777777781</v>
      </c>
      <c r="X17" s="47">
        <f t="shared" si="1"/>
        <v>158.4027777777778</v>
      </c>
      <c r="Y17" s="47">
        <f t="shared" si="9"/>
        <v>475.20833333333331</v>
      </c>
      <c r="Z17" s="45">
        <f t="shared" si="2"/>
        <v>741.32500000000005</v>
      </c>
      <c r="AA17" s="46">
        <f t="shared" si="3"/>
        <v>1995.8749999999998</v>
      </c>
      <c r="AB17" s="45">
        <f t="shared" si="4"/>
        <v>342.15</v>
      </c>
      <c r="AC17" s="45">
        <f t="shared" si="5"/>
        <v>228.1</v>
      </c>
      <c r="AD17" s="44">
        <f t="shared" si="6"/>
        <v>627.27499999999998</v>
      </c>
      <c r="AE17" s="43">
        <f t="shared" si="7"/>
        <v>19373.363888888889</v>
      </c>
      <c r="AF17" s="43">
        <f t="shared" si="8"/>
        <v>232480.36666666667</v>
      </c>
      <c r="AG17" s="37"/>
      <c r="AH17" s="37"/>
      <c r="AI17" s="37"/>
      <c r="AJ17" s="37"/>
    </row>
    <row r="18" spans="2:36" s="36" customFormat="1" ht="54.75" customHeight="1" x14ac:dyDescent="0.2">
      <c r="B18" s="56">
        <v>12</v>
      </c>
      <c r="C18" s="40">
        <v>5</v>
      </c>
      <c r="D18" s="40">
        <v>5</v>
      </c>
      <c r="E18" s="42">
        <v>1</v>
      </c>
      <c r="F18" s="42">
        <v>2</v>
      </c>
      <c r="G18" s="42">
        <v>132</v>
      </c>
      <c r="H18" s="55">
        <v>1133</v>
      </c>
      <c r="I18" s="54" t="s">
        <v>141</v>
      </c>
      <c r="J18" s="53" t="s">
        <v>74</v>
      </c>
      <c r="K18" s="52">
        <v>38488</v>
      </c>
      <c r="L18" s="51">
        <v>7</v>
      </c>
      <c r="M18" s="51">
        <v>40</v>
      </c>
      <c r="N18" s="51" t="s">
        <v>69</v>
      </c>
      <c r="O18" s="50" t="s">
        <v>135</v>
      </c>
      <c r="P18" s="59" t="s">
        <v>134</v>
      </c>
      <c r="Q18" s="50" t="s">
        <v>91</v>
      </c>
      <c r="R18" s="48">
        <v>11405</v>
      </c>
      <c r="S18" s="49" t="s">
        <v>65</v>
      </c>
      <c r="T18" s="48">
        <f t="shared" si="10"/>
        <v>886</v>
      </c>
      <c r="U18" s="48">
        <f t="shared" si="11"/>
        <v>590</v>
      </c>
      <c r="V18" s="48">
        <v>170</v>
      </c>
      <c r="W18" s="47">
        <f t="shared" si="0"/>
        <v>1584.0277777777781</v>
      </c>
      <c r="X18" s="47">
        <f t="shared" si="1"/>
        <v>158.4027777777778</v>
      </c>
      <c r="Y18" s="47">
        <f t="shared" si="9"/>
        <v>475.20833333333331</v>
      </c>
      <c r="Z18" s="45">
        <f t="shared" si="2"/>
        <v>741.32500000000005</v>
      </c>
      <c r="AA18" s="46">
        <f t="shared" si="3"/>
        <v>1995.8749999999998</v>
      </c>
      <c r="AB18" s="45">
        <f t="shared" si="4"/>
        <v>342.15</v>
      </c>
      <c r="AC18" s="45">
        <f t="shared" si="5"/>
        <v>228.1</v>
      </c>
      <c r="AD18" s="44">
        <f t="shared" si="6"/>
        <v>627.27499999999998</v>
      </c>
      <c r="AE18" s="43">
        <f t="shared" si="7"/>
        <v>19203.363888888889</v>
      </c>
      <c r="AF18" s="43">
        <f t="shared" si="8"/>
        <v>230440.36666666667</v>
      </c>
      <c r="AG18" s="37"/>
      <c r="AH18" s="37"/>
      <c r="AI18" s="37"/>
      <c r="AJ18" s="37"/>
    </row>
    <row r="19" spans="2:36" s="36" customFormat="1" ht="54.75" customHeight="1" x14ac:dyDescent="0.2">
      <c r="B19" s="40">
        <v>13</v>
      </c>
      <c r="C19" s="40">
        <v>5</v>
      </c>
      <c r="D19" s="40">
        <v>5</v>
      </c>
      <c r="E19" s="42">
        <v>1</v>
      </c>
      <c r="F19" s="42">
        <v>2</v>
      </c>
      <c r="G19" s="42">
        <v>132</v>
      </c>
      <c r="H19" s="55">
        <v>1180</v>
      </c>
      <c r="I19" s="54" t="s">
        <v>140</v>
      </c>
      <c r="J19" s="53" t="s">
        <v>70</v>
      </c>
      <c r="K19" s="52">
        <v>42373</v>
      </c>
      <c r="L19" s="51">
        <v>7</v>
      </c>
      <c r="M19" s="51">
        <v>40</v>
      </c>
      <c r="N19" s="51" t="s">
        <v>69</v>
      </c>
      <c r="O19" s="50" t="s">
        <v>135</v>
      </c>
      <c r="P19" s="59" t="s">
        <v>134</v>
      </c>
      <c r="Q19" s="50" t="s">
        <v>91</v>
      </c>
      <c r="R19" s="48">
        <v>11405</v>
      </c>
      <c r="S19" s="49" t="s">
        <v>65</v>
      </c>
      <c r="T19" s="48">
        <f t="shared" si="10"/>
        <v>886</v>
      </c>
      <c r="U19" s="48">
        <f t="shared" si="11"/>
        <v>590</v>
      </c>
      <c r="V19" s="48">
        <v>0</v>
      </c>
      <c r="W19" s="47">
        <f t="shared" si="0"/>
        <v>1584.0277777777781</v>
      </c>
      <c r="X19" s="47">
        <f t="shared" si="1"/>
        <v>158.4027777777778</v>
      </c>
      <c r="Y19" s="47">
        <f t="shared" si="9"/>
        <v>475.20833333333331</v>
      </c>
      <c r="Z19" s="45">
        <f t="shared" si="2"/>
        <v>741.32500000000005</v>
      </c>
      <c r="AA19" s="46">
        <f t="shared" si="3"/>
        <v>1995.8749999999998</v>
      </c>
      <c r="AB19" s="45">
        <f t="shared" si="4"/>
        <v>342.15</v>
      </c>
      <c r="AC19" s="45">
        <f t="shared" si="5"/>
        <v>228.1</v>
      </c>
      <c r="AD19" s="44">
        <f t="shared" si="6"/>
        <v>627.27499999999998</v>
      </c>
      <c r="AE19" s="43">
        <f t="shared" si="7"/>
        <v>19033.363888888889</v>
      </c>
      <c r="AF19" s="43">
        <f t="shared" si="8"/>
        <v>228400.36666666667</v>
      </c>
      <c r="AG19" s="37"/>
      <c r="AH19" s="37"/>
      <c r="AI19" s="37"/>
      <c r="AJ19" s="37"/>
    </row>
    <row r="20" spans="2:36" s="36" customFormat="1" ht="54.75" customHeight="1" x14ac:dyDescent="0.2">
      <c r="B20" s="56">
        <v>14</v>
      </c>
      <c r="C20" s="40">
        <v>5</v>
      </c>
      <c r="D20" s="40">
        <v>5</v>
      </c>
      <c r="E20" s="42">
        <v>1</v>
      </c>
      <c r="F20" s="42">
        <v>2</v>
      </c>
      <c r="G20" s="42">
        <v>132</v>
      </c>
      <c r="H20" s="55">
        <v>1165</v>
      </c>
      <c r="I20" s="54" t="s">
        <v>139</v>
      </c>
      <c r="J20" s="53" t="s">
        <v>74</v>
      </c>
      <c r="K20" s="52">
        <v>40924</v>
      </c>
      <c r="L20" s="51">
        <v>7</v>
      </c>
      <c r="M20" s="51">
        <v>40</v>
      </c>
      <c r="N20" s="51" t="s">
        <v>69</v>
      </c>
      <c r="O20" s="50" t="s">
        <v>135</v>
      </c>
      <c r="P20" s="59" t="s">
        <v>134</v>
      </c>
      <c r="Q20" s="50" t="s">
        <v>91</v>
      </c>
      <c r="R20" s="48">
        <v>11405</v>
      </c>
      <c r="S20" s="49" t="s">
        <v>65</v>
      </c>
      <c r="T20" s="48">
        <f t="shared" si="10"/>
        <v>886</v>
      </c>
      <c r="U20" s="48">
        <f t="shared" si="11"/>
        <v>590</v>
      </c>
      <c r="V20" s="48">
        <v>85</v>
      </c>
      <c r="W20" s="47">
        <f t="shared" si="0"/>
        <v>1584.0277777777781</v>
      </c>
      <c r="X20" s="47">
        <f t="shared" si="1"/>
        <v>158.4027777777778</v>
      </c>
      <c r="Y20" s="47">
        <f t="shared" si="9"/>
        <v>475.20833333333331</v>
      </c>
      <c r="Z20" s="45">
        <f t="shared" si="2"/>
        <v>741.32500000000005</v>
      </c>
      <c r="AA20" s="46">
        <f t="shared" si="3"/>
        <v>1995.8749999999998</v>
      </c>
      <c r="AB20" s="45">
        <f t="shared" si="4"/>
        <v>342.15</v>
      </c>
      <c r="AC20" s="45">
        <f t="shared" si="5"/>
        <v>228.1</v>
      </c>
      <c r="AD20" s="44">
        <f t="shared" si="6"/>
        <v>627.27499999999998</v>
      </c>
      <c r="AE20" s="43">
        <f t="shared" si="7"/>
        <v>19118.363888888889</v>
      </c>
      <c r="AF20" s="43">
        <f t="shared" si="8"/>
        <v>229420.36666666667</v>
      </c>
      <c r="AG20" s="37"/>
      <c r="AH20" s="37"/>
      <c r="AI20" s="37"/>
      <c r="AJ20" s="37"/>
    </row>
    <row r="21" spans="2:36" s="36" customFormat="1" ht="54.75" customHeight="1" x14ac:dyDescent="0.2">
      <c r="B21" s="40">
        <v>15</v>
      </c>
      <c r="C21" s="40">
        <v>5</v>
      </c>
      <c r="D21" s="40">
        <v>5</v>
      </c>
      <c r="E21" s="42">
        <v>1</v>
      </c>
      <c r="F21" s="42">
        <v>2</v>
      </c>
      <c r="G21" s="42">
        <v>132</v>
      </c>
      <c r="H21" s="55">
        <v>1159</v>
      </c>
      <c r="I21" s="54" t="s">
        <v>138</v>
      </c>
      <c r="J21" s="53" t="s">
        <v>74</v>
      </c>
      <c r="K21" s="52">
        <v>40603</v>
      </c>
      <c r="L21" s="51">
        <v>7</v>
      </c>
      <c r="M21" s="51">
        <v>40</v>
      </c>
      <c r="N21" s="51" t="s">
        <v>69</v>
      </c>
      <c r="O21" s="50" t="s">
        <v>135</v>
      </c>
      <c r="P21" s="59" t="s">
        <v>134</v>
      </c>
      <c r="Q21" s="50" t="s">
        <v>91</v>
      </c>
      <c r="R21" s="48">
        <v>11405</v>
      </c>
      <c r="S21" s="49" t="s">
        <v>65</v>
      </c>
      <c r="T21" s="48">
        <f t="shared" si="10"/>
        <v>886</v>
      </c>
      <c r="U21" s="48">
        <f t="shared" si="11"/>
        <v>590</v>
      </c>
      <c r="V21" s="48">
        <v>85</v>
      </c>
      <c r="W21" s="47">
        <f t="shared" si="0"/>
        <v>1584.0277777777781</v>
      </c>
      <c r="X21" s="47">
        <f t="shared" si="1"/>
        <v>158.4027777777778</v>
      </c>
      <c r="Y21" s="47">
        <f t="shared" si="9"/>
        <v>475.20833333333331</v>
      </c>
      <c r="Z21" s="45">
        <f t="shared" si="2"/>
        <v>741.32500000000005</v>
      </c>
      <c r="AA21" s="46">
        <f t="shared" si="3"/>
        <v>1995.8749999999998</v>
      </c>
      <c r="AB21" s="45">
        <f t="shared" si="4"/>
        <v>342.15</v>
      </c>
      <c r="AC21" s="45">
        <f t="shared" si="5"/>
        <v>228.1</v>
      </c>
      <c r="AD21" s="44">
        <f t="shared" si="6"/>
        <v>627.27499999999998</v>
      </c>
      <c r="AE21" s="43">
        <f t="shared" si="7"/>
        <v>19118.363888888889</v>
      </c>
      <c r="AF21" s="43">
        <f t="shared" si="8"/>
        <v>229420.36666666667</v>
      </c>
      <c r="AG21" s="37"/>
      <c r="AH21" s="37"/>
      <c r="AI21" s="37"/>
      <c r="AJ21" s="37"/>
    </row>
    <row r="22" spans="2:36" s="36" customFormat="1" ht="54.75" customHeight="1" x14ac:dyDescent="0.2">
      <c r="B22" s="56">
        <v>16</v>
      </c>
      <c r="C22" s="40">
        <v>5</v>
      </c>
      <c r="D22" s="40">
        <v>5</v>
      </c>
      <c r="E22" s="42">
        <v>1</v>
      </c>
      <c r="F22" s="42">
        <v>2</v>
      </c>
      <c r="G22" s="42">
        <v>132</v>
      </c>
      <c r="H22" s="55">
        <v>1112</v>
      </c>
      <c r="I22" s="54" t="s">
        <v>137</v>
      </c>
      <c r="J22" s="53" t="s">
        <v>74</v>
      </c>
      <c r="K22" s="52">
        <v>37712</v>
      </c>
      <c r="L22" s="51">
        <v>7</v>
      </c>
      <c r="M22" s="51">
        <v>40</v>
      </c>
      <c r="N22" s="51" t="s">
        <v>69</v>
      </c>
      <c r="O22" s="50" t="s">
        <v>135</v>
      </c>
      <c r="P22" s="59" t="s">
        <v>134</v>
      </c>
      <c r="Q22" s="50" t="s">
        <v>91</v>
      </c>
      <c r="R22" s="48">
        <v>11405</v>
      </c>
      <c r="S22" s="49" t="s">
        <v>65</v>
      </c>
      <c r="T22" s="48">
        <f t="shared" si="10"/>
        <v>886</v>
      </c>
      <c r="U22" s="48">
        <f t="shared" si="11"/>
        <v>590</v>
      </c>
      <c r="V22" s="48">
        <f>85*4</f>
        <v>340</v>
      </c>
      <c r="W22" s="47">
        <f t="shared" si="0"/>
        <v>1584.0277777777781</v>
      </c>
      <c r="X22" s="47">
        <f t="shared" si="1"/>
        <v>158.4027777777778</v>
      </c>
      <c r="Y22" s="47">
        <f t="shared" si="9"/>
        <v>475.20833333333331</v>
      </c>
      <c r="Z22" s="45">
        <f t="shared" si="2"/>
        <v>741.32500000000005</v>
      </c>
      <c r="AA22" s="46">
        <f t="shared" si="3"/>
        <v>1995.8749999999998</v>
      </c>
      <c r="AB22" s="45">
        <f t="shared" si="4"/>
        <v>342.15</v>
      </c>
      <c r="AC22" s="45">
        <f t="shared" si="5"/>
        <v>228.1</v>
      </c>
      <c r="AD22" s="44">
        <f t="shared" si="6"/>
        <v>627.27499999999998</v>
      </c>
      <c r="AE22" s="43">
        <f t="shared" si="7"/>
        <v>19373.363888888889</v>
      </c>
      <c r="AF22" s="43">
        <f t="shared" si="8"/>
        <v>232480.36666666667</v>
      </c>
      <c r="AG22" s="37"/>
      <c r="AH22" s="37"/>
      <c r="AI22" s="37"/>
      <c r="AJ22" s="37"/>
    </row>
    <row r="23" spans="2:36" s="36" customFormat="1" ht="54.75" customHeight="1" x14ac:dyDescent="0.2">
      <c r="B23" s="40">
        <v>17</v>
      </c>
      <c r="C23" s="40">
        <v>5</v>
      </c>
      <c r="D23" s="40">
        <v>5</v>
      </c>
      <c r="E23" s="42">
        <v>1</v>
      </c>
      <c r="F23" s="42">
        <v>2</v>
      </c>
      <c r="G23" s="42">
        <v>132</v>
      </c>
      <c r="H23" s="55">
        <v>1113</v>
      </c>
      <c r="I23" s="54" t="s">
        <v>136</v>
      </c>
      <c r="J23" s="53" t="s">
        <v>74</v>
      </c>
      <c r="K23" s="52">
        <v>37712</v>
      </c>
      <c r="L23" s="51">
        <v>7</v>
      </c>
      <c r="M23" s="51">
        <v>40</v>
      </c>
      <c r="N23" s="51" t="s">
        <v>69</v>
      </c>
      <c r="O23" s="50" t="s">
        <v>135</v>
      </c>
      <c r="P23" s="59" t="s">
        <v>134</v>
      </c>
      <c r="Q23" s="50" t="s">
        <v>91</v>
      </c>
      <c r="R23" s="48">
        <v>11405</v>
      </c>
      <c r="S23" s="49" t="s">
        <v>65</v>
      </c>
      <c r="T23" s="48">
        <f t="shared" si="10"/>
        <v>886</v>
      </c>
      <c r="U23" s="48">
        <f t="shared" si="11"/>
        <v>590</v>
      </c>
      <c r="V23" s="48">
        <f>85*4</f>
        <v>340</v>
      </c>
      <c r="W23" s="47">
        <f t="shared" si="0"/>
        <v>1584.0277777777781</v>
      </c>
      <c r="X23" s="47">
        <f t="shared" si="1"/>
        <v>158.4027777777778</v>
      </c>
      <c r="Y23" s="47">
        <f t="shared" si="9"/>
        <v>475.20833333333331</v>
      </c>
      <c r="Z23" s="45">
        <f t="shared" si="2"/>
        <v>741.32500000000005</v>
      </c>
      <c r="AA23" s="46">
        <f t="shared" si="3"/>
        <v>1995.8749999999998</v>
      </c>
      <c r="AB23" s="45">
        <f t="shared" si="4"/>
        <v>342.15</v>
      </c>
      <c r="AC23" s="45">
        <f t="shared" si="5"/>
        <v>228.1</v>
      </c>
      <c r="AD23" s="44">
        <f t="shared" si="6"/>
        <v>627.27499999999998</v>
      </c>
      <c r="AE23" s="43">
        <f t="shared" si="7"/>
        <v>19373.363888888889</v>
      </c>
      <c r="AF23" s="43">
        <f t="shared" si="8"/>
        <v>232480.36666666667</v>
      </c>
      <c r="AG23" s="37"/>
      <c r="AH23" s="37"/>
      <c r="AI23" s="37"/>
      <c r="AJ23" s="37"/>
    </row>
    <row r="24" spans="2:36" s="36" customFormat="1" ht="54.75" customHeight="1" x14ac:dyDescent="0.2">
      <c r="B24" s="56">
        <v>18</v>
      </c>
      <c r="C24" s="40">
        <v>5</v>
      </c>
      <c r="D24" s="40">
        <v>5</v>
      </c>
      <c r="E24" s="42">
        <v>1</v>
      </c>
      <c r="F24" s="42">
        <v>2</v>
      </c>
      <c r="G24" s="42">
        <v>132</v>
      </c>
      <c r="H24" s="55">
        <v>1142</v>
      </c>
      <c r="I24" s="54" t="s">
        <v>133</v>
      </c>
      <c r="J24" s="53" t="s">
        <v>74</v>
      </c>
      <c r="K24" s="52">
        <v>39218</v>
      </c>
      <c r="L24" s="51">
        <v>20</v>
      </c>
      <c r="M24" s="51">
        <v>40</v>
      </c>
      <c r="N24" s="51" t="s">
        <v>73</v>
      </c>
      <c r="O24" s="50" t="s">
        <v>132</v>
      </c>
      <c r="P24" s="57" t="s">
        <v>129</v>
      </c>
      <c r="Q24" s="50" t="s">
        <v>125</v>
      </c>
      <c r="R24" s="48">
        <v>26627</v>
      </c>
      <c r="S24" s="49" t="s">
        <v>65</v>
      </c>
      <c r="T24" s="48">
        <f>822*2</f>
        <v>1644</v>
      </c>
      <c r="U24" s="48">
        <f>552*2</f>
        <v>1104</v>
      </c>
      <c r="V24" s="48">
        <v>170</v>
      </c>
      <c r="W24" s="47">
        <f t="shared" si="0"/>
        <v>3698.1944444444448</v>
      </c>
      <c r="X24" s="47">
        <f t="shared" si="1"/>
        <v>369.81944444444451</v>
      </c>
      <c r="Y24" s="47">
        <f t="shared" si="9"/>
        <v>1109.4583333333333</v>
      </c>
      <c r="Z24" s="45">
        <f t="shared" si="2"/>
        <v>1730.7550000000001</v>
      </c>
      <c r="AA24" s="46">
        <f t="shared" si="3"/>
        <v>4659.7249999999995</v>
      </c>
      <c r="AB24" s="45">
        <f t="shared" si="4"/>
        <v>798.81</v>
      </c>
      <c r="AC24" s="45">
        <f t="shared" si="5"/>
        <v>532.54</v>
      </c>
      <c r="AD24" s="44">
        <f t="shared" si="6"/>
        <v>1464.4849999999999</v>
      </c>
      <c r="AE24" s="43">
        <f t="shared" si="7"/>
        <v>43908.787222222221</v>
      </c>
      <c r="AF24" s="43">
        <f t="shared" si="8"/>
        <v>526905.44666666666</v>
      </c>
      <c r="AG24" s="37"/>
      <c r="AH24" s="37"/>
      <c r="AI24" s="37"/>
      <c r="AJ24" s="37"/>
    </row>
    <row r="25" spans="2:36" s="36" customFormat="1" ht="54.75" customHeight="1" x14ac:dyDescent="0.2">
      <c r="B25" s="40">
        <v>19</v>
      </c>
      <c r="C25" s="40">
        <v>5</v>
      </c>
      <c r="D25" s="40">
        <v>5</v>
      </c>
      <c r="E25" s="42">
        <v>1</v>
      </c>
      <c r="F25" s="42">
        <v>2</v>
      </c>
      <c r="G25" s="42">
        <v>132</v>
      </c>
      <c r="H25" s="55">
        <v>1099</v>
      </c>
      <c r="I25" s="54" t="s">
        <v>131</v>
      </c>
      <c r="J25" s="53" t="s">
        <v>74</v>
      </c>
      <c r="K25" s="52">
        <v>37097</v>
      </c>
      <c r="L25" s="51">
        <v>13</v>
      </c>
      <c r="M25" s="51">
        <v>40</v>
      </c>
      <c r="N25" s="51" t="s">
        <v>69</v>
      </c>
      <c r="O25" s="50" t="s">
        <v>130</v>
      </c>
      <c r="P25" s="57" t="s">
        <v>129</v>
      </c>
      <c r="Q25" s="50" t="s">
        <v>128</v>
      </c>
      <c r="R25" s="48">
        <v>13464</v>
      </c>
      <c r="S25" s="49" t="s">
        <v>65</v>
      </c>
      <c r="T25" s="48">
        <f>544*2</f>
        <v>1088</v>
      </c>
      <c r="U25" s="48">
        <f>331.5*2</f>
        <v>663</v>
      </c>
      <c r="V25" s="48">
        <v>340</v>
      </c>
      <c r="W25" s="47">
        <f t="shared" si="0"/>
        <v>1870</v>
      </c>
      <c r="X25" s="47">
        <f t="shared" si="1"/>
        <v>187</v>
      </c>
      <c r="Y25" s="47">
        <f t="shared" si="9"/>
        <v>561</v>
      </c>
      <c r="Z25" s="45">
        <f t="shared" si="2"/>
        <v>875.16000000000008</v>
      </c>
      <c r="AA25" s="46">
        <f t="shared" si="3"/>
        <v>2356.1999999999998</v>
      </c>
      <c r="AB25" s="45">
        <f t="shared" si="4"/>
        <v>403.91999999999996</v>
      </c>
      <c r="AC25" s="45">
        <f t="shared" si="5"/>
        <v>269.28000000000003</v>
      </c>
      <c r="AD25" s="44">
        <f t="shared" si="6"/>
        <v>740.52</v>
      </c>
      <c r="AE25" s="43">
        <f t="shared" si="7"/>
        <v>22818.079999999998</v>
      </c>
      <c r="AF25" s="43">
        <f t="shared" si="8"/>
        <v>273816.95999999996</v>
      </c>
      <c r="AG25" s="37"/>
      <c r="AH25" s="37"/>
      <c r="AI25" s="37"/>
      <c r="AJ25" s="37"/>
    </row>
    <row r="26" spans="2:36" s="36" customFormat="1" ht="54.75" customHeight="1" x14ac:dyDescent="0.2">
      <c r="B26" s="56">
        <v>20</v>
      </c>
      <c r="C26" s="40">
        <v>5</v>
      </c>
      <c r="D26" s="40">
        <v>5</v>
      </c>
      <c r="E26" s="42">
        <v>1</v>
      </c>
      <c r="F26" s="42">
        <v>2</v>
      </c>
      <c r="G26" s="42">
        <v>132</v>
      </c>
      <c r="H26" s="55">
        <v>1174</v>
      </c>
      <c r="I26" s="54" t="s">
        <v>127</v>
      </c>
      <c r="J26" s="53" t="s">
        <v>74</v>
      </c>
      <c r="K26" s="52">
        <v>41487</v>
      </c>
      <c r="L26" s="51">
        <v>20</v>
      </c>
      <c r="M26" s="51">
        <v>40</v>
      </c>
      <c r="N26" s="51" t="s">
        <v>73</v>
      </c>
      <c r="O26" s="50" t="s">
        <v>126</v>
      </c>
      <c r="P26" s="57" t="s">
        <v>82</v>
      </c>
      <c r="Q26" s="50" t="s">
        <v>125</v>
      </c>
      <c r="R26" s="48">
        <v>26627</v>
      </c>
      <c r="S26" s="49" t="s">
        <v>65</v>
      </c>
      <c r="T26" s="48">
        <f>822*2</f>
        <v>1644</v>
      </c>
      <c r="U26" s="48">
        <f>552*2</f>
        <v>1104</v>
      </c>
      <c r="V26" s="48">
        <v>85</v>
      </c>
      <c r="W26" s="47">
        <f t="shared" si="0"/>
        <v>3698.1944444444448</v>
      </c>
      <c r="X26" s="47">
        <f t="shared" si="1"/>
        <v>369.81944444444451</v>
      </c>
      <c r="Y26" s="47">
        <f t="shared" si="9"/>
        <v>1109.4583333333333</v>
      </c>
      <c r="Z26" s="45">
        <f t="shared" si="2"/>
        <v>1730.7550000000001</v>
      </c>
      <c r="AA26" s="46">
        <f t="shared" si="3"/>
        <v>4659.7249999999995</v>
      </c>
      <c r="AB26" s="45">
        <f t="shared" si="4"/>
        <v>798.81</v>
      </c>
      <c r="AC26" s="45">
        <f t="shared" si="5"/>
        <v>532.54</v>
      </c>
      <c r="AD26" s="44">
        <f t="shared" si="6"/>
        <v>1464.4849999999999</v>
      </c>
      <c r="AE26" s="43">
        <f t="shared" si="7"/>
        <v>43823.787222222221</v>
      </c>
      <c r="AF26" s="43">
        <f t="shared" si="8"/>
        <v>525885.44666666666</v>
      </c>
      <c r="AG26" s="37"/>
      <c r="AH26" s="37"/>
      <c r="AI26" s="37"/>
      <c r="AJ26" s="37"/>
    </row>
    <row r="27" spans="2:36" s="36" customFormat="1" ht="54.75" customHeight="1" x14ac:dyDescent="0.2">
      <c r="B27" s="40">
        <v>21</v>
      </c>
      <c r="C27" s="40">
        <v>5</v>
      </c>
      <c r="D27" s="40">
        <v>5</v>
      </c>
      <c r="E27" s="42">
        <v>1</v>
      </c>
      <c r="F27" s="42">
        <v>2</v>
      </c>
      <c r="G27" s="42">
        <v>132</v>
      </c>
      <c r="H27" s="55">
        <v>1129</v>
      </c>
      <c r="I27" s="54" t="s">
        <v>124</v>
      </c>
      <c r="J27" s="53" t="s">
        <v>74</v>
      </c>
      <c r="K27" s="52">
        <v>38184</v>
      </c>
      <c r="L27" s="51">
        <v>7</v>
      </c>
      <c r="M27" s="51">
        <v>40</v>
      </c>
      <c r="N27" s="51" t="s">
        <v>69</v>
      </c>
      <c r="O27" s="50" t="s">
        <v>123</v>
      </c>
      <c r="P27" s="57" t="s">
        <v>82</v>
      </c>
      <c r="Q27" s="50" t="s">
        <v>81</v>
      </c>
      <c r="R27" s="48">
        <v>11405</v>
      </c>
      <c r="S27" s="49" t="s">
        <v>65</v>
      </c>
      <c r="T27" s="48">
        <f>443*2</f>
        <v>886</v>
      </c>
      <c r="U27" s="48">
        <f>295*2</f>
        <v>590</v>
      </c>
      <c r="V27" s="48">
        <v>170</v>
      </c>
      <c r="W27" s="47">
        <f t="shared" si="0"/>
        <v>1584.0277777777781</v>
      </c>
      <c r="X27" s="47">
        <f t="shared" si="1"/>
        <v>158.4027777777778</v>
      </c>
      <c r="Y27" s="47">
        <f t="shared" si="9"/>
        <v>475.20833333333331</v>
      </c>
      <c r="Z27" s="45">
        <f t="shared" si="2"/>
        <v>741.32500000000005</v>
      </c>
      <c r="AA27" s="46">
        <f t="shared" si="3"/>
        <v>1995.8749999999998</v>
      </c>
      <c r="AB27" s="45">
        <f t="shared" si="4"/>
        <v>342.15</v>
      </c>
      <c r="AC27" s="45">
        <f t="shared" si="5"/>
        <v>228.1</v>
      </c>
      <c r="AD27" s="44">
        <f t="shared" si="6"/>
        <v>627.27499999999998</v>
      </c>
      <c r="AE27" s="43">
        <f t="shared" si="7"/>
        <v>19203.363888888889</v>
      </c>
      <c r="AF27" s="43">
        <f t="shared" si="8"/>
        <v>230440.36666666667</v>
      </c>
      <c r="AG27" s="37"/>
      <c r="AH27" s="37"/>
      <c r="AI27" s="37"/>
      <c r="AJ27" s="37"/>
    </row>
    <row r="28" spans="2:36" s="36" customFormat="1" ht="54.75" customHeight="1" x14ac:dyDescent="0.2">
      <c r="B28" s="56">
        <v>22</v>
      </c>
      <c r="C28" s="40">
        <v>5</v>
      </c>
      <c r="D28" s="40">
        <v>5</v>
      </c>
      <c r="E28" s="42">
        <v>1</v>
      </c>
      <c r="F28" s="42">
        <v>2</v>
      </c>
      <c r="G28" s="42">
        <v>132</v>
      </c>
      <c r="H28" s="55">
        <v>1088</v>
      </c>
      <c r="I28" s="54" t="s">
        <v>122</v>
      </c>
      <c r="J28" s="53" t="s">
        <v>74</v>
      </c>
      <c r="K28" s="52">
        <v>37062</v>
      </c>
      <c r="L28" s="51">
        <v>16</v>
      </c>
      <c r="M28" s="51">
        <v>40</v>
      </c>
      <c r="N28" s="51" t="s">
        <v>73</v>
      </c>
      <c r="O28" s="50" t="s">
        <v>121</v>
      </c>
      <c r="P28" s="57" t="s">
        <v>82</v>
      </c>
      <c r="Q28" s="50" t="s">
        <v>81</v>
      </c>
      <c r="R28" s="48">
        <v>17213</v>
      </c>
      <c r="S28" s="49" t="s">
        <v>65</v>
      </c>
      <c r="T28" s="48">
        <f>603.5*2</f>
        <v>1207</v>
      </c>
      <c r="U28" s="48">
        <f>369.5*2</f>
        <v>739</v>
      </c>
      <c r="V28" s="48">
        <v>340</v>
      </c>
      <c r="W28" s="47">
        <f t="shared" si="0"/>
        <v>2390.6944444444443</v>
      </c>
      <c r="X28" s="47">
        <f t="shared" si="1"/>
        <v>239.06944444444443</v>
      </c>
      <c r="Y28" s="47">
        <f t="shared" si="9"/>
        <v>717.20833333333337</v>
      </c>
      <c r="Z28" s="45">
        <f t="shared" si="2"/>
        <v>1118.845</v>
      </c>
      <c r="AA28" s="46">
        <f t="shared" si="3"/>
        <v>3012.2749999999996</v>
      </c>
      <c r="AB28" s="45">
        <f t="shared" si="4"/>
        <v>516.39</v>
      </c>
      <c r="AC28" s="45">
        <f t="shared" si="5"/>
        <v>344.26</v>
      </c>
      <c r="AD28" s="44">
        <f t="shared" si="6"/>
        <v>946.71500000000003</v>
      </c>
      <c r="AE28" s="43">
        <f t="shared" si="7"/>
        <v>28784.45722222222</v>
      </c>
      <c r="AF28" s="43">
        <f t="shared" si="8"/>
        <v>345413.48666666663</v>
      </c>
      <c r="AG28" s="37"/>
      <c r="AH28" s="37"/>
      <c r="AI28" s="37"/>
      <c r="AJ28" s="37"/>
    </row>
    <row r="29" spans="2:36" s="36" customFormat="1" ht="54.75" customHeight="1" x14ac:dyDescent="0.2">
      <c r="B29" s="40">
        <v>23</v>
      </c>
      <c r="C29" s="40">
        <v>5</v>
      </c>
      <c r="D29" s="40">
        <v>5</v>
      </c>
      <c r="E29" s="42">
        <v>1</v>
      </c>
      <c r="F29" s="42">
        <v>2</v>
      </c>
      <c r="G29" s="42">
        <v>132</v>
      </c>
      <c r="H29" s="55">
        <v>1082</v>
      </c>
      <c r="I29" s="54" t="s">
        <v>120</v>
      </c>
      <c r="J29" s="53" t="s">
        <v>74</v>
      </c>
      <c r="K29" s="52">
        <v>36876</v>
      </c>
      <c r="L29" s="51">
        <v>7</v>
      </c>
      <c r="M29" s="51">
        <v>40</v>
      </c>
      <c r="N29" s="51" t="s">
        <v>69</v>
      </c>
      <c r="O29" s="50" t="s">
        <v>87</v>
      </c>
      <c r="P29" s="57" t="s">
        <v>82</v>
      </c>
      <c r="Q29" s="50" t="s">
        <v>81</v>
      </c>
      <c r="R29" s="48">
        <v>11405</v>
      </c>
      <c r="S29" s="49" t="s">
        <v>65</v>
      </c>
      <c r="T29" s="48">
        <f>443*2</f>
        <v>886</v>
      </c>
      <c r="U29" s="48">
        <f>295*2</f>
        <v>590</v>
      </c>
      <c r="V29" s="48">
        <v>340</v>
      </c>
      <c r="W29" s="47">
        <f t="shared" si="0"/>
        <v>1584.0277777777781</v>
      </c>
      <c r="X29" s="47">
        <f t="shared" si="1"/>
        <v>158.4027777777778</v>
      </c>
      <c r="Y29" s="47">
        <f t="shared" si="9"/>
        <v>475.20833333333331</v>
      </c>
      <c r="Z29" s="45">
        <f t="shared" si="2"/>
        <v>741.32500000000005</v>
      </c>
      <c r="AA29" s="46">
        <f t="shared" si="3"/>
        <v>1995.8749999999998</v>
      </c>
      <c r="AB29" s="45">
        <f t="shared" si="4"/>
        <v>342.15</v>
      </c>
      <c r="AC29" s="45">
        <f t="shared" si="5"/>
        <v>228.1</v>
      </c>
      <c r="AD29" s="44">
        <f t="shared" si="6"/>
        <v>627.27499999999998</v>
      </c>
      <c r="AE29" s="43">
        <f t="shared" si="7"/>
        <v>19373.363888888889</v>
      </c>
      <c r="AF29" s="43">
        <f t="shared" si="8"/>
        <v>232480.36666666667</v>
      </c>
      <c r="AG29" s="37"/>
      <c r="AH29" s="37"/>
      <c r="AI29" s="37"/>
      <c r="AJ29" s="37"/>
    </row>
    <row r="30" spans="2:36" s="36" customFormat="1" ht="54.75" customHeight="1" x14ac:dyDescent="0.2">
      <c r="B30" s="56">
        <v>24</v>
      </c>
      <c r="C30" s="40">
        <v>5</v>
      </c>
      <c r="D30" s="40">
        <v>5</v>
      </c>
      <c r="E30" s="42">
        <v>1</v>
      </c>
      <c r="F30" s="42">
        <v>2</v>
      </c>
      <c r="G30" s="42">
        <v>132</v>
      </c>
      <c r="H30" s="55">
        <v>1183</v>
      </c>
      <c r="I30" s="54" t="s">
        <v>119</v>
      </c>
      <c r="J30" s="53" t="s">
        <v>74</v>
      </c>
      <c r="K30" s="52">
        <v>42856</v>
      </c>
      <c r="L30" s="51">
        <v>7</v>
      </c>
      <c r="M30" s="51">
        <v>40</v>
      </c>
      <c r="N30" s="51" t="s">
        <v>69</v>
      </c>
      <c r="O30" s="50" t="s">
        <v>95</v>
      </c>
      <c r="P30" s="57" t="s">
        <v>82</v>
      </c>
      <c r="Q30" s="50" t="s">
        <v>81</v>
      </c>
      <c r="R30" s="48">
        <v>9106</v>
      </c>
      <c r="S30" s="49" t="s">
        <v>65</v>
      </c>
      <c r="T30" s="48">
        <v>681</v>
      </c>
      <c r="U30" s="48">
        <v>447</v>
      </c>
      <c r="V30" s="48">
        <v>0</v>
      </c>
      <c r="W30" s="47">
        <f t="shared" si="0"/>
        <v>1264.7222222222224</v>
      </c>
      <c r="X30" s="47">
        <f t="shared" si="1"/>
        <v>126.47222222222223</v>
      </c>
      <c r="Y30" s="47">
        <f t="shared" si="9"/>
        <v>379.41666666666669</v>
      </c>
      <c r="Z30" s="45">
        <f t="shared" si="2"/>
        <v>591.89</v>
      </c>
      <c r="AA30" s="46">
        <f t="shared" si="3"/>
        <v>1593.55</v>
      </c>
      <c r="AB30" s="45">
        <f t="shared" si="4"/>
        <v>273.18</v>
      </c>
      <c r="AC30" s="45">
        <f t="shared" si="5"/>
        <v>182.12</v>
      </c>
      <c r="AD30" s="44">
        <f t="shared" si="6"/>
        <v>500.83</v>
      </c>
      <c r="AE30" s="43">
        <f t="shared" si="7"/>
        <v>15146.181111111111</v>
      </c>
      <c r="AF30" s="43">
        <f t="shared" si="8"/>
        <v>181754.17333333334</v>
      </c>
      <c r="AG30" s="37"/>
      <c r="AH30" s="37"/>
      <c r="AI30" s="37"/>
      <c r="AJ30" s="37"/>
    </row>
    <row r="31" spans="2:36" s="36" customFormat="1" ht="54.75" customHeight="1" x14ac:dyDescent="0.2">
      <c r="B31" s="40">
        <v>25</v>
      </c>
      <c r="C31" s="40">
        <v>5</v>
      </c>
      <c r="D31" s="40">
        <v>5</v>
      </c>
      <c r="E31" s="42">
        <v>1</v>
      </c>
      <c r="F31" s="42">
        <v>2</v>
      </c>
      <c r="G31" s="42">
        <v>132</v>
      </c>
      <c r="H31" s="55">
        <v>1100</v>
      </c>
      <c r="I31" s="54" t="s">
        <v>118</v>
      </c>
      <c r="J31" s="53" t="s">
        <v>74</v>
      </c>
      <c r="K31" s="52">
        <v>37104</v>
      </c>
      <c r="L31" s="51">
        <v>7</v>
      </c>
      <c r="M31" s="51">
        <v>40</v>
      </c>
      <c r="N31" s="51" t="s">
        <v>69</v>
      </c>
      <c r="O31" s="50" t="s">
        <v>87</v>
      </c>
      <c r="P31" s="57" t="s">
        <v>82</v>
      </c>
      <c r="Q31" s="50" t="s">
        <v>81</v>
      </c>
      <c r="R31" s="48">
        <v>11405</v>
      </c>
      <c r="S31" s="49" t="s">
        <v>65</v>
      </c>
      <c r="T31" s="48">
        <f>443*2</f>
        <v>886</v>
      </c>
      <c r="U31" s="48">
        <f>295*2</f>
        <v>590</v>
      </c>
      <c r="V31" s="48">
        <v>340</v>
      </c>
      <c r="W31" s="47">
        <f t="shared" si="0"/>
        <v>1584.0277777777781</v>
      </c>
      <c r="X31" s="47">
        <f t="shared" si="1"/>
        <v>158.4027777777778</v>
      </c>
      <c r="Y31" s="47">
        <f t="shared" si="9"/>
        <v>475.20833333333331</v>
      </c>
      <c r="Z31" s="45">
        <f t="shared" si="2"/>
        <v>741.32500000000005</v>
      </c>
      <c r="AA31" s="46">
        <f t="shared" si="3"/>
        <v>1995.8749999999998</v>
      </c>
      <c r="AB31" s="45">
        <f t="shared" si="4"/>
        <v>342.15</v>
      </c>
      <c r="AC31" s="45">
        <f t="shared" si="5"/>
        <v>228.1</v>
      </c>
      <c r="AD31" s="44">
        <f t="shared" si="6"/>
        <v>627.27499999999998</v>
      </c>
      <c r="AE31" s="43">
        <f t="shared" si="7"/>
        <v>19373.363888888889</v>
      </c>
      <c r="AF31" s="43">
        <f t="shared" si="8"/>
        <v>232480.36666666667</v>
      </c>
      <c r="AG31" s="37"/>
      <c r="AH31" s="37"/>
      <c r="AI31" s="37"/>
      <c r="AJ31" s="37"/>
    </row>
    <row r="32" spans="2:36" s="36" customFormat="1" ht="54.75" customHeight="1" x14ac:dyDescent="0.2">
      <c r="B32" s="56">
        <v>26</v>
      </c>
      <c r="C32" s="40">
        <v>5</v>
      </c>
      <c r="D32" s="40">
        <v>5</v>
      </c>
      <c r="E32" s="42">
        <v>1</v>
      </c>
      <c r="F32" s="42">
        <v>2</v>
      </c>
      <c r="G32" s="42">
        <v>132</v>
      </c>
      <c r="H32" s="55">
        <v>1103</v>
      </c>
      <c r="I32" s="54" t="s">
        <v>117</v>
      </c>
      <c r="J32" s="53" t="s">
        <v>74</v>
      </c>
      <c r="K32" s="52">
        <v>37165</v>
      </c>
      <c r="L32" s="51">
        <v>7</v>
      </c>
      <c r="M32" s="51">
        <v>40</v>
      </c>
      <c r="N32" s="51" t="s">
        <v>69</v>
      </c>
      <c r="O32" s="50" t="s">
        <v>87</v>
      </c>
      <c r="P32" s="57" t="s">
        <v>82</v>
      </c>
      <c r="Q32" s="50" t="s">
        <v>81</v>
      </c>
      <c r="R32" s="48">
        <v>11405</v>
      </c>
      <c r="S32" s="49" t="s">
        <v>65</v>
      </c>
      <c r="T32" s="48">
        <f>443*2</f>
        <v>886</v>
      </c>
      <c r="U32" s="48">
        <f>295*2</f>
        <v>590</v>
      </c>
      <c r="V32" s="48">
        <v>340</v>
      </c>
      <c r="W32" s="47">
        <f t="shared" si="0"/>
        <v>1584.0277777777781</v>
      </c>
      <c r="X32" s="47">
        <f t="shared" si="1"/>
        <v>158.4027777777778</v>
      </c>
      <c r="Y32" s="47">
        <f t="shared" si="9"/>
        <v>475.20833333333331</v>
      </c>
      <c r="Z32" s="45">
        <f t="shared" si="2"/>
        <v>741.32500000000005</v>
      </c>
      <c r="AA32" s="46">
        <f t="shared" si="3"/>
        <v>1995.8749999999998</v>
      </c>
      <c r="AB32" s="45">
        <f t="shared" si="4"/>
        <v>342.15</v>
      </c>
      <c r="AC32" s="45">
        <f t="shared" si="5"/>
        <v>228.1</v>
      </c>
      <c r="AD32" s="44">
        <f t="shared" si="6"/>
        <v>627.27499999999998</v>
      </c>
      <c r="AE32" s="43">
        <f t="shared" si="7"/>
        <v>19373.363888888889</v>
      </c>
      <c r="AF32" s="43">
        <f t="shared" si="8"/>
        <v>232480.36666666667</v>
      </c>
      <c r="AG32" s="37"/>
      <c r="AH32" s="37"/>
      <c r="AI32" s="37"/>
      <c r="AJ32" s="37"/>
    </row>
    <row r="33" spans="2:36" s="36" customFormat="1" ht="54.75" customHeight="1" x14ac:dyDescent="0.2">
      <c r="B33" s="40">
        <v>27</v>
      </c>
      <c r="C33" s="40">
        <v>5</v>
      </c>
      <c r="D33" s="40">
        <v>5</v>
      </c>
      <c r="E33" s="42">
        <v>1</v>
      </c>
      <c r="F33" s="42">
        <v>2</v>
      </c>
      <c r="G33" s="42">
        <v>132</v>
      </c>
      <c r="H33" s="55">
        <v>1115</v>
      </c>
      <c r="I33" s="54" t="s">
        <v>116</v>
      </c>
      <c r="J33" s="53" t="s">
        <v>74</v>
      </c>
      <c r="K33" s="52">
        <v>37712</v>
      </c>
      <c r="L33" s="51">
        <v>7</v>
      </c>
      <c r="M33" s="51">
        <v>40</v>
      </c>
      <c r="N33" s="51" t="s">
        <v>69</v>
      </c>
      <c r="O33" s="50" t="s">
        <v>87</v>
      </c>
      <c r="P33" s="57" t="s">
        <v>82</v>
      </c>
      <c r="Q33" s="50" t="s">
        <v>81</v>
      </c>
      <c r="R33" s="48">
        <v>11405</v>
      </c>
      <c r="S33" s="49" t="s">
        <v>65</v>
      </c>
      <c r="T33" s="48">
        <f>443*2</f>
        <v>886</v>
      </c>
      <c r="U33" s="48">
        <f>295*2</f>
        <v>590</v>
      </c>
      <c r="V33" s="48">
        <v>0</v>
      </c>
      <c r="W33" s="47">
        <f t="shared" si="0"/>
        <v>1584.0277777777781</v>
      </c>
      <c r="X33" s="47">
        <f t="shared" si="1"/>
        <v>158.4027777777778</v>
      </c>
      <c r="Y33" s="47">
        <f t="shared" si="9"/>
        <v>475.20833333333331</v>
      </c>
      <c r="Z33" s="45">
        <f t="shared" si="2"/>
        <v>741.32500000000005</v>
      </c>
      <c r="AA33" s="46">
        <f t="shared" si="3"/>
        <v>1995.8749999999998</v>
      </c>
      <c r="AB33" s="45">
        <f t="shared" si="4"/>
        <v>342.15</v>
      </c>
      <c r="AC33" s="45">
        <f t="shared" si="5"/>
        <v>228.1</v>
      </c>
      <c r="AD33" s="44">
        <f t="shared" si="6"/>
        <v>627.27499999999998</v>
      </c>
      <c r="AE33" s="43">
        <f t="shared" si="7"/>
        <v>19033.363888888889</v>
      </c>
      <c r="AF33" s="43">
        <f t="shared" si="8"/>
        <v>228400.36666666667</v>
      </c>
      <c r="AG33" s="37"/>
      <c r="AH33" s="37"/>
      <c r="AI33" s="37"/>
      <c r="AJ33" s="37"/>
    </row>
    <row r="34" spans="2:36" s="36" customFormat="1" ht="54.75" customHeight="1" x14ac:dyDescent="0.2">
      <c r="B34" s="56">
        <v>28</v>
      </c>
      <c r="C34" s="40">
        <v>5</v>
      </c>
      <c r="D34" s="40">
        <v>5</v>
      </c>
      <c r="E34" s="42">
        <v>1</v>
      </c>
      <c r="F34" s="42">
        <v>2</v>
      </c>
      <c r="G34" s="42">
        <v>132</v>
      </c>
      <c r="H34" s="55">
        <v>1095</v>
      </c>
      <c r="I34" s="54" t="s">
        <v>115</v>
      </c>
      <c r="J34" s="53" t="s">
        <v>74</v>
      </c>
      <c r="K34" s="52">
        <v>37095</v>
      </c>
      <c r="L34" s="51">
        <v>7</v>
      </c>
      <c r="M34" s="51">
        <v>40</v>
      </c>
      <c r="N34" s="51" t="s">
        <v>69</v>
      </c>
      <c r="O34" s="50" t="s">
        <v>87</v>
      </c>
      <c r="P34" s="57" t="s">
        <v>82</v>
      </c>
      <c r="Q34" s="50" t="s">
        <v>81</v>
      </c>
      <c r="R34" s="48">
        <v>11405</v>
      </c>
      <c r="S34" s="49" t="s">
        <v>65</v>
      </c>
      <c r="T34" s="48">
        <f>443*2</f>
        <v>886</v>
      </c>
      <c r="U34" s="48">
        <f>295*2</f>
        <v>590</v>
      </c>
      <c r="V34" s="48">
        <v>340</v>
      </c>
      <c r="W34" s="47">
        <f t="shared" si="0"/>
        <v>1584.0277777777781</v>
      </c>
      <c r="X34" s="47">
        <f t="shared" si="1"/>
        <v>158.4027777777778</v>
      </c>
      <c r="Y34" s="47">
        <f t="shared" si="9"/>
        <v>475.20833333333331</v>
      </c>
      <c r="Z34" s="45">
        <f t="shared" si="2"/>
        <v>741.32500000000005</v>
      </c>
      <c r="AA34" s="46">
        <f t="shared" si="3"/>
        <v>1995.8749999999998</v>
      </c>
      <c r="AB34" s="45">
        <f t="shared" si="4"/>
        <v>342.15</v>
      </c>
      <c r="AC34" s="45">
        <f t="shared" si="5"/>
        <v>228.1</v>
      </c>
      <c r="AD34" s="44">
        <f t="shared" si="6"/>
        <v>627.27499999999998</v>
      </c>
      <c r="AE34" s="43">
        <f t="shared" si="7"/>
        <v>19373.363888888889</v>
      </c>
      <c r="AF34" s="43">
        <f t="shared" si="8"/>
        <v>232480.36666666667</v>
      </c>
      <c r="AG34" s="37"/>
      <c r="AH34" s="37"/>
      <c r="AI34" s="37"/>
      <c r="AJ34" s="37"/>
    </row>
    <row r="35" spans="2:36" s="36" customFormat="1" ht="54.75" customHeight="1" x14ac:dyDescent="0.2">
      <c r="B35" s="40">
        <v>29</v>
      </c>
      <c r="C35" s="40">
        <v>5</v>
      </c>
      <c r="D35" s="40">
        <v>5</v>
      </c>
      <c r="E35" s="42">
        <v>1</v>
      </c>
      <c r="F35" s="42">
        <v>2</v>
      </c>
      <c r="G35" s="42">
        <v>132</v>
      </c>
      <c r="H35" s="55">
        <v>1107</v>
      </c>
      <c r="I35" s="54" t="s">
        <v>114</v>
      </c>
      <c r="J35" s="53" t="s">
        <v>74</v>
      </c>
      <c r="K35" s="52">
        <v>37211</v>
      </c>
      <c r="L35" s="51">
        <v>5</v>
      </c>
      <c r="M35" s="51">
        <v>40</v>
      </c>
      <c r="N35" s="51" t="s">
        <v>69</v>
      </c>
      <c r="O35" s="50" t="s">
        <v>83</v>
      </c>
      <c r="P35" s="57" t="s">
        <v>82</v>
      </c>
      <c r="Q35" s="50" t="s">
        <v>81</v>
      </c>
      <c r="R35" s="48">
        <v>10397</v>
      </c>
      <c r="S35" s="49" t="s">
        <v>65</v>
      </c>
      <c r="T35" s="48">
        <f t="shared" ref="T35:T43" si="12">387.5*2</f>
        <v>775</v>
      </c>
      <c r="U35" s="48">
        <f t="shared" ref="U35:U43" si="13">248*2</f>
        <v>496</v>
      </c>
      <c r="V35" s="48">
        <v>340</v>
      </c>
      <c r="W35" s="47">
        <f t="shared" si="0"/>
        <v>1444.0277777777776</v>
      </c>
      <c r="X35" s="47">
        <f t="shared" si="1"/>
        <v>144.40277777777777</v>
      </c>
      <c r="Y35" s="47">
        <f t="shared" si="9"/>
        <v>433.20833333333331</v>
      </c>
      <c r="Z35" s="45">
        <f t="shared" si="2"/>
        <v>675.80500000000006</v>
      </c>
      <c r="AA35" s="46">
        <f t="shared" si="3"/>
        <v>1819.4749999999999</v>
      </c>
      <c r="AB35" s="45">
        <f t="shared" si="4"/>
        <v>311.90999999999997</v>
      </c>
      <c r="AC35" s="45">
        <f t="shared" si="5"/>
        <v>207.94</v>
      </c>
      <c r="AD35" s="44">
        <f t="shared" si="6"/>
        <v>571.83500000000004</v>
      </c>
      <c r="AE35" s="43">
        <f t="shared" si="7"/>
        <v>17616.603888888887</v>
      </c>
      <c r="AF35" s="43">
        <f t="shared" si="8"/>
        <v>211399.24666666664</v>
      </c>
      <c r="AG35" s="37"/>
      <c r="AH35" s="37"/>
      <c r="AI35" s="37"/>
      <c r="AJ35" s="37"/>
    </row>
    <row r="36" spans="2:36" s="36" customFormat="1" ht="54.75" customHeight="1" x14ac:dyDescent="0.2">
      <c r="B36" s="56">
        <v>30</v>
      </c>
      <c r="C36" s="40">
        <v>5</v>
      </c>
      <c r="D36" s="40">
        <v>5</v>
      </c>
      <c r="E36" s="42">
        <v>1</v>
      </c>
      <c r="F36" s="42">
        <v>2</v>
      </c>
      <c r="G36" s="42">
        <v>132</v>
      </c>
      <c r="H36" s="55">
        <v>1044</v>
      </c>
      <c r="I36" s="54" t="s">
        <v>113</v>
      </c>
      <c r="J36" s="53" t="s">
        <v>74</v>
      </c>
      <c r="K36" s="52">
        <v>36449</v>
      </c>
      <c r="L36" s="51">
        <v>5</v>
      </c>
      <c r="M36" s="51">
        <v>40</v>
      </c>
      <c r="N36" s="51" t="s">
        <v>69</v>
      </c>
      <c r="O36" s="50" t="s">
        <v>83</v>
      </c>
      <c r="P36" s="57" t="s">
        <v>82</v>
      </c>
      <c r="Q36" s="50" t="s">
        <v>81</v>
      </c>
      <c r="R36" s="48">
        <v>10397</v>
      </c>
      <c r="S36" s="49" t="s">
        <v>65</v>
      </c>
      <c r="T36" s="48">
        <f t="shared" si="12"/>
        <v>775</v>
      </c>
      <c r="U36" s="48">
        <f t="shared" si="13"/>
        <v>496</v>
      </c>
      <c r="V36" s="48">
        <v>340</v>
      </c>
      <c r="W36" s="47">
        <f t="shared" si="0"/>
        <v>1444.0277777777776</v>
      </c>
      <c r="X36" s="47">
        <f t="shared" si="1"/>
        <v>144.40277777777777</v>
      </c>
      <c r="Y36" s="47">
        <f t="shared" si="9"/>
        <v>433.20833333333331</v>
      </c>
      <c r="Z36" s="45">
        <f t="shared" si="2"/>
        <v>675.80500000000006</v>
      </c>
      <c r="AA36" s="46">
        <f t="shared" si="3"/>
        <v>1819.4749999999999</v>
      </c>
      <c r="AB36" s="45">
        <f t="shared" si="4"/>
        <v>311.90999999999997</v>
      </c>
      <c r="AC36" s="45">
        <f t="shared" si="5"/>
        <v>207.94</v>
      </c>
      <c r="AD36" s="44">
        <f t="shared" si="6"/>
        <v>571.83500000000004</v>
      </c>
      <c r="AE36" s="43">
        <f t="shared" si="7"/>
        <v>17616.603888888887</v>
      </c>
      <c r="AF36" s="43">
        <f t="shared" si="8"/>
        <v>211399.24666666664</v>
      </c>
      <c r="AG36" s="37"/>
      <c r="AH36" s="37"/>
      <c r="AI36" s="37"/>
      <c r="AJ36" s="37"/>
    </row>
    <row r="37" spans="2:36" s="36" customFormat="1" ht="54.75" customHeight="1" x14ac:dyDescent="0.2">
      <c r="B37" s="40">
        <v>31</v>
      </c>
      <c r="C37" s="40">
        <v>5</v>
      </c>
      <c r="D37" s="40">
        <v>5</v>
      </c>
      <c r="E37" s="42">
        <v>1</v>
      </c>
      <c r="F37" s="42">
        <v>2</v>
      </c>
      <c r="G37" s="42">
        <v>132</v>
      </c>
      <c r="H37" s="55">
        <v>1052</v>
      </c>
      <c r="I37" s="54" t="s">
        <v>112</v>
      </c>
      <c r="J37" s="53" t="s">
        <v>74</v>
      </c>
      <c r="K37" s="52">
        <v>36540</v>
      </c>
      <c r="L37" s="51">
        <v>5</v>
      </c>
      <c r="M37" s="51">
        <v>40</v>
      </c>
      <c r="N37" s="51" t="s">
        <v>69</v>
      </c>
      <c r="O37" s="50" t="s">
        <v>83</v>
      </c>
      <c r="P37" s="57" t="s">
        <v>82</v>
      </c>
      <c r="Q37" s="50" t="s">
        <v>81</v>
      </c>
      <c r="R37" s="48">
        <v>10397</v>
      </c>
      <c r="S37" s="49" t="s">
        <v>65</v>
      </c>
      <c r="T37" s="48">
        <f t="shared" si="12"/>
        <v>775</v>
      </c>
      <c r="U37" s="48">
        <f t="shared" si="13"/>
        <v>496</v>
      </c>
      <c r="V37" s="48">
        <v>340</v>
      </c>
      <c r="W37" s="47">
        <f t="shared" si="0"/>
        <v>1444.0277777777776</v>
      </c>
      <c r="X37" s="47">
        <f t="shared" si="1"/>
        <v>144.40277777777777</v>
      </c>
      <c r="Y37" s="47">
        <f t="shared" si="9"/>
        <v>433.20833333333331</v>
      </c>
      <c r="Z37" s="45">
        <f t="shared" si="2"/>
        <v>675.80500000000006</v>
      </c>
      <c r="AA37" s="46">
        <f t="shared" si="3"/>
        <v>1819.4749999999999</v>
      </c>
      <c r="AB37" s="45">
        <f t="shared" si="4"/>
        <v>311.90999999999997</v>
      </c>
      <c r="AC37" s="45">
        <f t="shared" si="5"/>
        <v>207.94</v>
      </c>
      <c r="AD37" s="44">
        <f t="shared" si="6"/>
        <v>571.83500000000004</v>
      </c>
      <c r="AE37" s="43">
        <f t="shared" si="7"/>
        <v>17616.603888888887</v>
      </c>
      <c r="AF37" s="43">
        <f t="shared" si="8"/>
        <v>211399.24666666664</v>
      </c>
      <c r="AG37" s="37"/>
      <c r="AH37" s="37"/>
      <c r="AI37" s="37"/>
      <c r="AJ37" s="37"/>
    </row>
    <row r="38" spans="2:36" s="36" customFormat="1" ht="54.75" customHeight="1" x14ac:dyDescent="0.2">
      <c r="B38" s="56">
        <v>32</v>
      </c>
      <c r="C38" s="40">
        <v>5</v>
      </c>
      <c r="D38" s="40">
        <v>5</v>
      </c>
      <c r="E38" s="42">
        <v>1</v>
      </c>
      <c r="F38" s="42">
        <v>2</v>
      </c>
      <c r="G38" s="42">
        <v>132</v>
      </c>
      <c r="H38" s="55">
        <v>1055</v>
      </c>
      <c r="I38" s="54" t="s">
        <v>111</v>
      </c>
      <c r="J38" s="53" t="s">
        <v>74</v>
      </c>
      <c r="K38" s="52">
        <v>36540</v>
      </c>
      <c r="L38" s="51">
        <v>5</v>
      </c>
      <c r="M38" s="51">
        <v>40</v>
      </c>
      <c r="N38" s="51" t="s">
        <v>69</v>
      </c>
      <c r="O38" s="50" t="s">
        <v>83</v>
      </c>
      <c r="P38" s="57" t="s">
        <v>82</v>
      </c>
      <c r="Q38" s="50" t="s">
        <v>81</v>
      </c>
      <c r="R38" s="48">
        <v>10397</v>
      </c>
      <c r="S38" s="49" t="s">
        <v>65</v>
      </c>
      <c r="T38" s="48">
        <f t="shared" si="12"/>
        <v>775</v>
      </c>
      <c r="U38" s="48">
        <f t="shared" si="13"/>
        <v>496</v>
      </c>
      <c r="V38" s="48">
        <v>340</v>
      </c>
      <c r="W38" s="47">
        <f t="shared" si="0"/>
        <v>1444.0277777777776</v>
      </c>
      <c r="X38" s="47">
        <f t="shared" si="1"/>
        <v>144.40277777777777</v>
      </c>
      <c r="Y38" s="47">
        <f t="shared" si="9"/>
        <v>433.20833333333331</v>
      </c>
      <c r="Z38" s="45">
        <f t="shared" si="2"/>
        <v>675.80500000000006</v>
      </c>
      <c r="AA38" s="46">
        <f t="shared" si="3"/>
        <v>1819.4749999999999</v>
      </c>
      <c r="AB38" s="45">
        <f t="shared" si="4"/>
        <v>311.90999999999997</v>
      </c>
      <c r="AC38" s="45">
        <f t="shared" si="5"/>
        <v>207.94</v>
      </c>
      <c r="AD38" s="44">
        <f t="shared" si="6"/>
        <v>571.83500000000004</v>
      </c>
      <c r="AE38" s="43">
        <f t="shared" si="7"/>
        <v>17616.603888888887</v>
      </c>
      <c r="AF38" s="43">
        <f t="shared" si="8"/>
        <v>211399.24666666664</v>
      </c>
      <c r="AG38" s="37"/>
      <c r="AH38" s="37"/>
      <c r="AI38" s="37"/>
      <c r="AJ38" s="37"/>
    </row>
    <row r="39" spans="2:36" s="36" customFormat="1" ht="54.75" customHeight="1" x14ac:dyDescent="0.2">
      <c r="B39" s="40">
        <v>33</v>
      </c>
      <c r="C39" s="40">
        <v>5</v>
      </c>
      <c r="D39" s="40">
        <v>5</v>
      </c>
      <c r="E39" s="42">
        <v>1</v>
      </c>
      <c r="F39" s="42">
        <v>2</v>
      </c>
      <c r="G39" s="42">
        <v>132</v>
      </c>
      <c r="H39" s="55">
        <v>1057</v>
      </c>
      <c r="I39" s="54" t="s">
        <v>110</v>
      </c>
      <c r="J39" s="53" t="s">
        <v>74</v>
      </c>
      <c r="K39" s="52">
        <v>36540</v>
      </c>
      <c r="L39" s="51">
        <v>5</v>
      </c>
      <c r="M39" s="51">
        <v>40</v>
      </c>
      <c r="N39" s="51" t="s">
        <v>69</v>
      </c>
      <c r="O39" s="50" t="s">
        <v>83</v>
      </c>
      <c r="P39" s="57" t="s">
        <v>82</v>
      </c>
      <c r="Q39" s="50" t="s">
        <v>81</v>
      </c>
      <c r="R39" s="48">
        <v>10397</v>
      </c>
      <c r="S39" s="49" t="s">
        <v>65</v>
      </c>
      <c r="T39" s="48">
        <f t="shared" si="12"/>
        <v>775</v>
      </c>
      <c r="U39" s="48">
        <f t="shared" si="13"/>
        <v>496</v>
      </c>
      <c r="V39" s="48">
        <v>340</v>
      </c>
      <c r="W39" s="47">
        <f t="shared" ref="W39:W64" si="14">(R39/30)*50/12</f>
        <v>1444.0277777777776</v>
      </c>
      <c r="X39" s="47">
        <f t="shared" ref="X39:X64" si="15">(R39/30)*5/12</f>
        <v>144.40277777777777</v>
      </c>
      <c r="Y39" s="47">
        <f t="shared" si="9"/>
        <v>433.20833333333331</v>
      </c>
      <c r="Z39" s="45">
        <f t="shared" ref="Z39:Z64" si="16">+R39*0.065</f>
        <v>675.80500000000006</v>
      </c>
      <c r="AA39" s="46">
        <f t="shared" ref="AA39:AA64" si="17">+R39*0.175</f>
        <v>1819.4749999999999</v>
      </c>
      <c r="AB39" s="45">
        <f t="shared" ref="AB39:AB64" si="18">+R39*0.03</f>
        <v>311.90999999999997</v>
      </c>
      <c r="AC39" s="45">
        <f t="shared" ref="AC39:AC64" si="19">+R39*0.02</f>
        <v>207.94</v>
      </c>
      <c r="AD39" s="44">
        <f t="shared" ref="AD39:AD64" si="20">+R39*0.055</f>
        <v>571.83500000000004</v>
      </c>
      <c r="AE39" s="43">
        <f t="shared" ref="AE39:AE70" si="21">R39+T39+U39+V39+W39+X39+Y39+Z39+AA39+AB39+AC39+AD39</f>
        <v>17616.603888888887</v>
      </c>
      <c r="AF39" s="43">
        <f t="shared" ref="AF39:AF70" si="22">+AE39*12</f>
        <v>211399.24666666664</v>
      </c>
      <c r="AG39" s="37"/>
      <c r="AH39" s="37"/>
      <c r="AI39" s="37"/>
      <c r="AJ39" s="37"/>
    </row>
    <row r="40" spans="2:36" s="36" customFormat="1" ht="54.75" customHeight="1" x14ac:dyDescent="0.2">
      <c r="B40" s="56">
        <v>34</v>
      </c>
      <c r="C40" s="40">
        <v>5</v>
      </c>
      <c r="D40" s="40">
        <v>5</v>
      </c>
      <c r="E40" s="42">
        <v>1</v>
      </c>
      <c r="F40" s="42">
        <v>2</v>
      </c>
      <c r="G40" s="42">
        <v>132</v>
      </c>
      <c r="H40" s="55">
        <v>1058</v>
      </c>
      <c r="I40" s="54" t="s">
        <v>109</v>
      </c>
      <c r="J40" s="53" t="s">
        <v>74</v>
      </c>
      <c r="K40" s="52">
        <v>36540</v>
      </c>
      <c r="L40" s="51">
        <v>5</v>
      </c>
      <c r="M40" s="51">
        <v>40</v>
      </c>
      <c r="N40" s="51" t="s">
        <v>69</v>
      </c>
      <c r="O40" s="50" t="s">
        <v>83</v>
      </c>
      <c r="P40" s="57" t="s">
        <v>82</v>
      </c>
      <c r="Q40" s="50" t="s">
        <v>81</v>
      </c>
      <c r="R40" s="48">
        <v>10397</v>
      </c>
      <c r="S40" s="49" t="s">
        <v>65</v>
      </c>
      <c r="T40" s="48">
        <f t="shared" si="12"/>
        <v>775</v>
      </c>
      <c r="U40" s="48">
        <f t="shared" si="13"/>
        <v>496</v>
      </c>
      <c r="V40" s="48">
        <v>340</v>
      </c>
      <c r="W40" s="47">
        <f t="shared" si="14"/>
        <v>1444.0277777777776</v>
      </c>
      <c r="X40" s="47">
        <f t="shared" si="15"/>
        <v>144.40277777777777</v>
      </c>
      <c r="Y40" s="47">
        <f t="shared" ref="Y40:Y64" si="23">(R40/30)*15/12</f>
        <v>433.20833333333331</v>
      </c>
      <c r="Z40" s="45">
        <f t="shared" si="16"/>
        <v>675.80500000000006</v>
      </c>
      <c r="AA40" s="46">
        <f t="shared" si="17"/>
        <v>1819.4749999999999</v>
      </c>
      <c r="AB40" s="45">
        <f t="shared" si="18"/>
        <v>311.90999999999997</v>
      </c>
      <c r="AC40" s="45">
        <f t="shared" si="19"/>
        <v>207.94</v>
      </c>
      <c r="AD40" s="44">
        <f t="shared" si="20"/>
        <v>571.83500000000004</v>
      </c>
      <c r="AE40" s="43">
        <f t="shared" si="21"/>
        <v>17616.603888888887</v>
      </c>
      <c r="AF40" s="43">
        <f t="shared" si="22"/>
        <v>211399.24666666664</v>
      </c>
      <c r="AG40" s="37"/>
      <c r="AH40" s="37"/>
      <c r="AI40" s="37"/>
      <c r="AJ40" s="37"/>
    </row>
    <row r="41" spans="2:36" s="36" customFormat="1" ht="54.75" customHeight="1" x14ac:dyDescent="0.2">
      <c r="B41" s="40">
        <v>35</v>
      </c>
      <c r="C41" s="40">
        <v>5</v>
      </c>
      <c r="D41" s="40">
        <v>5</v>
      </c>
      <c r="E41" s="42">
        <v>1</v>
      </c>
      <c r="F41" s="42">
        <v>2</v>
      </c>
      <c r="G41" s="42">
        <v>132</v>
      </c>
      <c r="H41" s="55">
        <v>1059</v>
      </c>
      <c r="I41" s="54" t="s">
        <v>108</v>
      </c>
      <c r="J41" s="53" t="s">
        <v>74</v>
      </c>
      <c r="K41" s="52">
        <v>36540</v>
      </c>
      <c r="L41" s="51">
        <v>5</v>
      </c>
      <c r="M41" s="51">
        <v>40</v>
      </c>
      <c r="N41" s="51" t="s">
        <v>69</v>
      </c>
      <c r="O41" s="50" t="s">
        <v>83</v>
      </c>
      <c r="P41" s="57" t="s">
        <v>82</v>
      </c>
      <c r="Q41" s="50" t="s">
        <v>81</v>
      </c>
      <c r="R41" s="48">
        <v>10397</v>
      </c>
      <c r="S41" s="49" t="s">
        <v>65</v>
      </c>
      <c r="T41" s="48">
        <f t="shared" si="12"/>
        <v>775</v>
      </c>
      <c r="U41" s="48">
        <f t="shared" si="13"/>
        <v>496</v>
      </c>
      <c r="V41" s="48">
        <v>340</v>
      </c>
      <c r="W41" s="47">
        <f t="shared" si="14"/>
        <v>1444.0277777777776</v>
      </c>
      <c r="X41" s="47">
        <f t="shared" si="15"/>
        <v>144.40277777777777</v>
      </c>
      <c r="Y41" s="47">
        <f t="shared" si="23"/>
        <v>433.20833333333331</v>
      </c>
      <c r="Z41" s="45">
        <f t="shared" si="16"/>
        <v>675.80500000000006</v>
      </c>
      <c r="AA41" s="46">
        <f t="shared" si="17"/>
        <v>1819.4749999999999</v>
      </c>
      <c r="AB41" s="45">
        <f t="shared" si="18"/>
        <v>311.90999999999997</v>
      </c>
      <c r="AC41" s="45">
        <f t="shared" si="19"/>
        <v>207.94</v>
      </c>
      <c r="AD41" s="44">
        <f t="shared" si="20"/>
        <v>571.83500000000004</v>
      </c>
      <c r="AE41" s="43">
        <f t="shared" si="21"/>
        <v>17616.603888888887</v>
      </c>
      <c r="AF41" s="43">
        <f t="shared" si="22"/>
        <v>211399.24666666664</v>
      </c>
      <c r="AG41" s="37"/>
      <c r="AH41" s="37"/>
      <c r="AI41" s="37"/>
      <c r="AJ41" s="37"/>
    </row>
    <row r="42" spans="2:36" s="36" customFormat="1" ht="54.75" customHeight="1" x14ac:dyDescent="0.2">
      <c r="B42" s="56">
        <v>36</v>
      </c>
      <c r="C42" s="40">
        <v>5</v>
      </c>
      <c r="D42" s="40">
        <v>5</v>
      </c>
      <c r="E42" s="42">
        <v>1</v>
      </c>
      <c r="F42" s="42">
        <v>2</v>
      </c>
      <c r="G42" s="42">
        <v>132</v>
      </c>
      <c r="H42" s="55">
        <v>1067</v>
      </c>
      <c r="I42" s="54" t="s">
        <v>107</v>
      </c>
      <c r="J42" s="53" t="s">
        <v>74</v>
      </c>
      <c r="K42" s="52">
        <v>36586</v>
      </c>
      <c r="L42" s="51">
        <v>5</v>
      </c>
      <c r="M42" s="51">
        <v>40</v>
      </c>
      <c r="N42" s="51" t="s">
        <v>69</v>
      </c>
      <c r="O42" s="50" t="s">
        <v>83</v>
      </c>
      <c r="P42" s="57" t="s">
        <v>82</v>
      </c>
      <c r="Q42" s="50" t="s">
        <v>81</v>
      </c>
      <c r="R42" s="48">
        <v>10397</v>
      </c>
      <c r="S42" s="49" t="s">
        <v>65</v>
      </c>
      <c r="T42" s="48">
        <f t="shared" si="12"/>
        <v>775</v>
      </c>
      <c r="U42" s="48">
        <f t="shared" si="13"/>
        <v>496</v>
      </c>
      <c r="V42" s="48">
        <v>340</v>
      </c>
      <c r="W42" s="47">
        <f t="shared" si="14"/>
        <v>1444.0277777777776</v>
      </c>
      <c r="X42" s="47">
        <f t="shared" si="15"/>
        <v>144.40277777777777</v>
      </c>
      <c r="Y42" s="47">
        <f t="shared" si="23"/>
        <v>433.20833333333331</v>
      </c>
      <c r="Z42" s="45">
        <f t="shared" si="16"/>
        <v>675.80500000000006</v>
      </c>
      <c r="AA42" s="46">
        <f t="shared" si="17"/>
        <v>1819.4749999999999</v>
      </c>
      <c r="AB42" s="45">
        <f t="shared" si="18"/>
        <v>311.90999999999997</v>
      </c>
      <c r="AC42" s="45">
        <f t="shared" si="19"/>
        <v>207.94</v>
      </c>
      <c r="AD42" s="44">
        <f t="shared" si="20"/>
        <v>571.83500000000004</v>
      </c>
      <c r="AE42" s="43">
        <f t="shared" si="21"/>
        <v>17616.603888888887</v>
      </c>
      <c r="AF42" s="43">
        <f t="shared" si="22"/>
        <v>211399.24666666664</v>
      </c>
      <c r="AG42" s="37"/>
      <c r="AH42" s="37"/>
      <c r="AI42" s="37"/>
      <c r="AJ42" s="37"/>
    </row>
    <row r="43" spans="2:36" s="36" customFormat="1" ht="54.75" customHeight="1" x14ac:dyDescent="0.2">
      <c r="B43" s="40">
        <v>37</v>
      </c>
      <c r="C43" s="40">
        <v>5</v>
      </c>
      <c r="D43" s="40">
        <v>5</v>
      </c>
      <c r="E43" s="42">
        <v>1</v>
      </c>
      <c r="F43" s="42">
        <v>2</v>
      </c>
      <c r="G43" s="42">
        <v>132</v>
      </c>
      <c r="H43" s="55">
        <v>1136</v>
      </c>
      <c r="I43" s="54" t="s">
        <v>106</v>
      </c>
      <c r="J43" s="53" t="s">
        <v>74</v>
      </c>
      <c r="K43" s="52">
        <v>38549</v>
      </c>
      <c r="L43" s="51">
        <v>5</v>
      </c>
      <c r="M43" s="51">
        <v>40</v>
      </c>
      <c r="N43" s="51" t="s">
        <v>69</v>
      </c>
      <c r="O43" s="50" t="s">
        <v>83</v>
      </c>
      <c r="P43" s="57" t="s">
        <v>82</v>
      </c>
      <c r="Q43" s="50" t="s">
        <v>81</v>
      </c>
      <c r="R43" s="48">
        <v>10397</v>
      </c>
      <c r="S43" s="49" t="s">
        <v>65</v>
      </c>
      <c r="T43" s="48">
        <f t="shared" si="12"/>
        <v>775</v>
      </c>
      <c r="U43" s="48">
        <f t="shared" si="13"/>
        <v>496</v>
      </c>
      <c r="V43" s="48">
        <v>170</v>
      </c>
      <c r="W43" s="47">
        <f t="shared" si="14"/>
        <v>1444.0277777777776</v>
      </c>
      <c r="X43" s="47">
        <f t="shared" si="15"/>
        <v>144.40277777777777</v>
      </c>
      <c r="Y43" s="47">
        <f t="shared" si="23"/>
        <v>433.20833333333331</v>
      </c>
      <c r="Z43" s="45">
        <f t="shared" si="16"/>
        <v>675.80500000000006</v>
      </c>
      <c r="AA43" s="46">
        <f t="shared" si="17"/>
        <v>1819.4749999999999</v>
      </c>
      <c r="AB43" s="45">
        <f t="shared" si="18"/>
        <v>311.90999999999997</v>
      </c>
      <c r="AC43" s="45">
        <f t="shared" si="19"/>
        <v>207.94</v>
      </c>
      <c r="AD43" s="44">
        <f t="shared" si="20"/>
        <v>571.83500000000004</v>
      </c>
      <c r="AE43" s="43">
        <f t="shared" si="21"/>
        <v>17446.603888888887</v>
      </c>
      <c r="AF43" s="43">
        <f t="shared" si="22"/>
        <v>209359.24666666664</v>
      </c>
      <c r="AG43" s="37"/>
      <c r="AH43" s="37"/>
      <c r="AI43" s="37"/>
      <c r="AJ43" s="37"/>
    </row>
    <row r="44" spans="2:36" s="36" customFormat="1" ht="54.75" customHeight="1" x14ac:dyDescent="0.2">
      <c r="B44" s="56">
        <v>38</v>
      </c>
      <c r="C44" s="40">
        <v>5</v>
      </c>
      <c r="D44" s="40">
        <v>5</v>
      </c>
      <c r="E44" s="42">
        <v>1</v>
      </c>
      <c r="F44" s="42">
        <v>2</v>
      </c>
      <c r="G44" s="42">
        <v>132</v>
      </c>
      <c r="H44" s="55">
        <v>1164</v>
      </c>
      <c r="I44" s="54" t="s">
        <v>105</v>
      </c>
      <c r="J44" s="53" t="s">
        <v>74</v>
      </c>
      <c r="K44" s="52">
        <v>40924</v>
      </c>
      <c r="L44" s="51">
        <v>7</v>
      </c>
      <c r="M44" s="51">
        <v>40</v>
      </c>
      <c r="N44" s="51" t="s">
        <v>69</v>
      </c>
      <c r="O44" s="50" t="s">
        <v>87</v>
      </c>
      <c r="P44" s="57" t="s">
        <v>82</v>
      </c>
      <c r="Q44" s="50" t="s">
        <v>81</v>
      </c>
      <c r="R44" s="48">
        <v>11405</v>
      </c>
      <c r="S44" s="49" t="s">
        <v>65</v>
      </c>
      <c r="T44" s="48">
        <f>443*2</f>
        <v>886</v>
      </c>
      <c r="U44" s="48">
        <f>295*2</f>
        <v>590</v>
      </c>
      <c r="V44" s="48">
        <v>85</v>
      </c>
      <c r="W44" s="47">
        <f t="shared" si="14"/>
        <v>1584.0277777777781</v>
      </c>
      <c r="X44" s="47">
        <f t="shared" si="15"/>
        <v>158.4027777777778</v>
      </c>
      <c r="Y44" s="47">
        <f t="shared" si="23"/>
        <v>475.20833333333331</v>
      </c>
      <c r="Z44" s="45">
        <f t="shared" si="16"/>
        <v>741.32500000000005</v>
      </c>
      <c r="AA44" s="46">
        <f t="shared" si="17"/>
        <v>1995.8749999999998</v>
      </c>
      <c r="AB44" s="45">
        <f t="shared" si="18"/>
        <v>342.15</v>
      </c>
      <c r="AC44" s="45">
        <f t="shared" si="19"/>
        <v>228.1</v>
      </c>
      <c r="AD44" s="44">
        <f t="shared" si="20"/>
        <v>627.27499999999998</v>
      </c>
      <c r="AE44" s="43">
        <f t="shared" si="21"/>
        <v>19118.363888888889</v>
      </c>
      <c r="AF44" s="43">
        <f t="shared" si="22"/>
        <v>229420.36666666667</v>
      </c>
      <c r="AG44" s="37"/>
      <c r="AH44" s="37"/>
      <c r="AI44" s="37"/>
      <c r="AJ44" s="37"/>
    </row>
    <row r="45" spans="2:36" s="36" customFormat="1" ht="54.75" customHeight="1" x14ac:dyDescent="0.2">
      <c r="B45" s="40">
        <v>39</v>
      </c>
      <c r="C45" s="40">
        <v>5</v>
      </c>
      <c r="D45" s="40">
        <v>5</v>
      </c>
      <c r="E45" s="42">
        <v>1</v>
      </c>
      <c r="F45" s="42">
        <v>2</v>
      </c>
      <c r="G45" s="42">
        <v>132</v>
      </c>
      <c r="H45" s="55">
        <v>1132</v>
      </c>
      <c r="I45" s="54" t="s">
        <v>104</v>
      </c>
      <c r="J45" s="53" t="s">
        <v>74</v>
      </c>
      <c r="K45" s="52">
        <v>38399</v>
      </c>
      <c r="L45" s="51">
        <v>7</v>
      </c>
      <c r="M45" s="51">
        <v>40</v>
      </c>
      <c r="N45" s="51" t="s">
        <v>69</v>
      </c>
      <c r="O45" s="50" t="s">
        <v>87</v>
      </c>
      <c r="P45" s="57" t="s">
        <v>82</v>
      </c>
      <c r="Q45" s="50" t="s">
        <v>81</v>
      </c>
      <c r="R45" s="48">
        <v>11405</v>
      </c>
      <c r="S45" s="49" t="s">
        <v>65</v>
      </c>
      <c r="T45" s="48">
        <f>443*2</f>
        <v>886</v>
      </c>
      <c r="U45" s="48">
        <f>295*2</f>
        <v>590</v>
      </c>
      <c r="V45" s="48">
        <v>170</v>
      </c>
      <c r="W45" s="47">
        <f t="shared" si="14"/>
        <v>1584.0277777777781</v>
      </c>
      <c r="X45" s="47">
        <f t="shared" si="15"/>
        <v>158.4027777777778</v>
      </c>
      <c r="Y45" s="47">
        <f t="shared" si="23"/>
        <v>475.20833333333331</v>
      </c>
      <c r="Z45" s="45">
        <f t="shared" si="16"/>
        <v>741.32500000000005</v>
      </c>
      <c r="AA45" s="46">
        <f t="shared" si="17"/>
        <v>1995.8749999999998</v>
      </c>
      <c r="AB45" s="45">
        <f t="shared" si="18"/>
        <v>342.15</v>
      </c>
      <c r="AC45" s="45">
        <f t="shared" si="19"/>
        <v>228.1</v>
      </c>
      <c r="AD45" s="44">
        <f t="shared" si="20"/>
        <v>627.27499999999998</v>
      </c>
      <c r="AE45" s="43">
        <f t="shared" si="21"/>
        <v>19203.363888888889</v>
      </c>
      <c r="AF45" s="43">
        <f t="shared" si="22"/>
        <v>230440.36666666667</v>
      </c>
      <c r="AG45" s="37"/>
      <c r="AH45" s="37"/>
      <c r="AI45" s="37"/>
      <c r="AJ45" s="37"/>
    </row>
    <row r="46" spans="2:36" s="36" customFormat="1" ht="54.75" customHeight="1" x14ac:dyDescent="0.2">
      <c r="B46" s="56">
        <v>40</v>
      </c>
      <c r="C46" s="40">
        <v>5</v>
      </c>
      <c r="D46" s="40">
        <v>5</v>
      </c>
      <c r="E46" s="42">
        <v>1</v>
      </c>
      <c r="F46" s="42">
        <v>2</v>
      </c>
      <c r="G46" s="42">
        <v>132</v>
      </c>
      <c r="H46" s="55">
        <v>1182</v>
      </c>
      <c r="I46" s="54" t="s">
        <v>103</v>
      </c>
      <c r="J46" s="53" t="s">
        <v>74</v>
      </c>
      <c r="K46" s="52">
        <v>42767</v>
      </c>
      <c r="L46" s="51">
        <v>1</v>
      </c>
      <c r="M46" s="51">
        <v>40</v>
      </c>
      <c r="N46" s="51" t="s">
        <v>69</v>
      </c>
      <c r="O46" s="50" t="s">
        <v>95</v>
      </c>
      <c r="P46" s="57" t="s">
        <v>82</v>
      </c>
      <c r="Q46" s="50" t="s">
        <v>81</v>
      </c>
      <c r="R46" s="48">
        <v>10397</v>
      </c>
      <c r="S46" s="49" t="s">
        <v>65</v>
      </c>
      <c r="T46" s="48">
        <f>340.5*2</f>
        <v>681</v>
      </c>
      <c r="U46" s="48">
        <f>223.5*2</f>
        <v>447</v>
      </c>
      <c r="V46" s="48">
        <v>85</v>
      </c>
      <c r="W46" s="47">
        <f t="shared" si="14"/>
        <v>1444.0277777777776</v>
      </c>
      <c r="X46" s="47">
        <f t="shared" si="15"/>
        <v>144.40277777777777</v>
      </c>
      <c r="Y46" s="47">
        <f t="shared" si="23"/>
        <v>433.20833333333331</v>
      </c>
      <c r="Z46" s="45">
        <f t="shared" si="16"/>
        <v>675.80500000000006</v>
      </c>
      <c r="AA46" s="46">
        <f t="shared" si="17"/>
        <v>1819.4749999999999</v>
      </c>
      <c r="AB46" s="45">
        <f t="shared" si="18"/>
        <v>311.90999999999997</v>
      </c>
      <c r="AC46" s="45">
        <f t="shared" si="19"/>
        <v>207.94</v>
      </c>
      <c r="AD46" s="44">
        <f t="shared" si="20"/>
        <v>571.83500000000004</v>
      </c>
      <c r="AE46" s="43">
        <f t="shared" si="21"/>
        <v>17218.603888888887</v>
      </c>
      <c r="AF46" s="43">
        <f t="shared" si="22"/>
        <v>206623.24666666664</v>
      </c>
      <c r="AG46" s="37"/>
      <c r="AH46" s="37"/>
      <c r="AI46" s="37"/>
      <c r="AJ46" s="37"/>
    </row>
    <row r="47" spans="2:36" s="36" customFormat="1" ht="54.75" customHeight="1" x14ac:dyDescent="0.2">
      <c r="B47" s="40">
        <v>41</v>
      </c>
      <c r="C47" s="40">
        <v>5</v>
      </c>
      <c r="D47" s="40">
        <v>5</v>
      </c>
      <c r="E47" s="42">
        <v>1</v>
      </c>
      <c r="F47" s="42">
        <v>2</v>
      </c>
      <c r="G47" s="42">
        <v>132</v>
      </c>
      <c r="H47" s="55">
        <v>1157</v>
      </c>
      <c r="I47" s="54" t="s">
        <v>102</v>
      </c>
      <c r="J47" s="53" t="s">
        <v>74</v>
      </c>
      <c r="K47" s="52">
        <v>41183</v>
      </c>
      <c r="L47" s="51">
        <v>5</v>
      </c>
      <c r="M47" s="51">
        <v>40</v>
      </c>
      <c r="N47" s="51" t="s">
        <v>69</v>
      </c>
      <c r="O47" s="50" t="s">
        <v>83</v>
      </c>
      <c r="P47" s="57" t="s">
        <v>82</v>
      </c>
      <c r="Q47" s="50" t="s">
        <v>81</v>
      </c>
      <c r="R47" s="48">
        <v>10397</v>
      </c>
      <c r="S47" s="49" t="s">
        <v>65</v>
      </c>
      <c r="T47" s="48">
        <f>387.5*2</f>
        <v>775</v>
      </c>
      <c r="U47" s="48">
        <f>248*2</f>
        <v>496</v>
      </c>
      <c r="V47" s="48">
        <v>0</v>
      </c>
      <c r="W47" s="47">
        <f t="shared" si="14"/>
        <v>1444.0277777777776</v>
      </c>
      <c r="X47" s="47">
        <f t="shared" si="15"/>
        <v>144.40277777777777</v>
      </c>
      <c r="Y47" s="47">
        <f t="shared" si="23"/>
        <v>433.20833333333331</v>
      </c>
      <c r="Z47" s="45">
        <f t="shared" si="16"/>
        <v>675.80500000000006</v>
      </c>
      <c r="AA47" s="46">
        <f t="shared" si="17"/>
        <v>1819.4749999999999</v>
      </c>
      <c r="AB47" s="45">
        <f t="shared" si="18"/>
        <v>311.90999999999997</v>
      </c>
      <c r="AC47" s="45">
        <f t="shared" si="19"/>
        <v>207.94</v>
      </c>
      <c r="AD47" s="44">
        <f t="shared" si="20"/>
        <v>571.83500000000004</v>
      </c>
      <c r="AE47" s="43">
        <f t="shared" si="21"/>
        <v>17276.603888888887</v>
      </c>
      <c r="AF47" s="43">
        <f t="shared" si="22"/>
        <v>207319.24666666664</v>
      </c>
      <c r="AG47" s="37"/>
      <c r="AH47" s="37"/>
      <c r="AI47" s="37"/>
      <c r="AJ47" s="37"/>
    </row>
    <row r="48" spans="2:36" s="36" customFormat="1" ht="54.75" customHeight="1" x14ac:dyDescent="0.2">
      <c r="B48" s="56">
        <v>42</v>
      </c>
      <c r="C48" s="40">
        <v>5</v>
      </c>
      <c r="D48" s="40">
        <v>5</v>
      </c>
      <c r="E48" s="42">
        <v>1</v>
      </c>
      <c r="F48" s="42">
        <v>2</v>
      </c>
      <c r="G48" s="42">
        <v>132</v>
      </c>
      <c r="H48" s="55">
        <v>1179</v>
      </c>
      <c r="I48" s="54" t="s">
        <v>101</v>
      </c>
      <c r="J48" s="53" t="s">
        <v>74</v>
      </c>
      <c r="K48" s="58">
        <v>42036</v>
      </c>
      <c r="L48" s="51">
        <v>14</v>
      </c>
      <c r="M48" s="51">
        <v>40</v>
      </c>
      <c r="N48" s="51" t="s">
        <v>69</v>
      </c>
      <c r="O48" s="50" t="s">
        <v>100</v>
      </c>
      <c r="P48" s="57" t="s">
        <v>82</v>
      </c>
      <c r="Q48" s="50" t="s">
        <v>81</v>
      </c>
      <c r="R48" s="48">
        <v>13965.6</v>
      </c>
      <c r="S48" s="49" t="s">
        <v>65</v>
      </c>
      <c r="T48" s="48">
        <v>1123</v>
      </c>
      <c r="U48" s="48">
        <v>682</v>
      </c>
      <c r="V48" s="48">
        <v>0</v>
      </c>
      <c r="W48" s="47">
        <f t="shared" si="14"/>
        <v>1939.666666666667</v>
      </c>
      <c r="X48" s="47">
        <f t="shared" si="15"/>
        <v>193.9666666666667</v>
      </c>
      <c r="Y48" s="47">
        <f t="shared" si="23"/>
        <v>581.9</v>
      </c>
      <c r="Z48" s="45">
        <f t="shared" si="16"/>
        <v>907.76400000000001</v>
      </c>
      <c r="AA48" s="46">
        <f t="shared" si="17"/>
        <v>2443.98</v>
      </c>
      <c r="AB48" s="45">
        <f t="shared" si="18"/>
        <v>418.96800000000002</v>
      </c>
      <c r="AC48" s="45">
        <f t="shared" si="19"/>
        <v>279.31200000000001</v>
      </c>
      <c r="AD48" s="44">
        <f t="shared" si="20"/>
        <v>768.10800000000006</v>
      </c>
      <c r="AE48" s="43">
        <f t="shared" si="21"/>
        <v>23304.265333333336</v>
      </c>
      <c r="AF48" s="43">
        <f t="shared" si="22"/>
        <v>279651.18400000001</v>
      </c>
      <c r="AG48" s="37"/>
      <c r="AH48" s="37"/>
      <c r="AI48" s="37"/>
      <c r="AJ48" s="37"/>
    </row>
    <row r="49" spans="2:36" s="36" customFormat="1" ht="54.75" customHeight="1" x14ac:dyDescent="0.2">
      <c r="B49" s="40">
        <v>43</v>
      </c>
      <c r="C49" s="40">
        <v>5</v>
      </c>
      <c r="D49" s="40">
        <v>5</v>
      </c>
      <c r="E49" s="42">
        <v>1</v>
      </c>
      <c r="F49" s="42">
        <v>2</v>
      </c>
      <c r="G49" s="42">
        <v>132</v>
      </c>
      <c r="H49" s="55">
        <v>1155</v>
      </c>
      <c r="I49" s="54" t="s">
        <v>99</v>
      </c>
      <c r="J49" s="53" t="s">
        <v>74</v>
      </c>
      <c r="K49" s="52">
        <v>40194</v>
      </c>
      <c r="L49" s="51">
        <v>7</v>
      </c>
      <c r="M49" s="51">
        <v>40</v>
      </c>
      <c r="N49" s="51" t="s">
        <v>69</v>
      </c>
      <c r="O49" s="50" t="s">
        <v>87</v>
      </c>
      <c r="P49" s="57" t="s">
        <v>82</v>
      </c>
      <c r="Q49" s="50" t="s">
        <v>81</v>
      </c>
      <c r="R49" s="48">
        <v>11405</v>
      </c>
      <c r="S49" s="49" t="s">
        <v>65</v>
      </c>
      <c r="T49" s="48">
        <f>443*2</f>
        <v>886</v>
      </c>
      <c r="U49" s="48">
        <f>295*2</f>
        <v>590</v>
      </c>
      <c r="V49" s="48">
        <v>85</v>
      </c>
      <c r="W49" s="47">
        <f t="shared" si="14"/>
        <v>1584.0277777777781</v>
      </c>
      <c r="X49" s="47">
        <f t="shared" si="15"/>
        <v>158.4027777777778</v>
      </c>
      <c r="Y49" s="47">
        <f t="shared" si="23"/>
        <v>475.20833333333331</v>
      </c>
      <c r="Z49" s="45">
        <f t="shared" si="16"/>
        <v>741.32500000000005</v>
      </c>
      <c r="AA49" s="46">
        <f t="shared" si="17"/>
        <v>1995.8749999999998</v>
      </c>
      <c r="AB49" s="45">
        <f t="shared" si="18"/>
        <v>342.15</v>
      </c>
      <c r="AC49" s="45">
        <f t="shared" si="19"/>
        <v>228.1</v>
      </c>
      <c r="AD49" s="44">
        <f t="shared" si="20"/>
        <v>627.27499999999998</v>
      </c>
      <c r="AE49" s="43">
        <f t="shared" si="21"/>
        <v>19118.363888888889</v>
      </c>
      <c r="AF49" s="43">
        <f t="shared" si="22"/>
        <v>229420.36666666667</v>
      </c>
      <c r="AG49" s="37"/>
      <c r="AH49" s="37"/>
      <c r="AI49" s="37"/>
      <c r="AJ49" s="37"/>
    </row>
    <row r="50" spans="2:36" s="36" customFormat="1" ht="54.75" customHeight="1" x14ac:dyDescent="0.2">
      <c r="B50" s="56">
        <v>44</v>
      </c>
      <c r="C50" s="40">
        <v>5</v>
      </c>
      <c r="D50" s="40">
        <v>5</v>
      </c>
      <c r="E50" s="42">
        <v>1</v>
      </c>
      <c r="F50" s="42">
        <v>2</v>
      </c>
      <c r="G50" s="42">
        <v>132</v>
      </c>
      <c r="H50" s="55">
        <v>1098</v>
      </c>
      <c r="I50" s="54" t="s">
        <v>98</v>
      </c>
      <c r="J50" s="53" t="s">
        <v>74</v>
      </c>
      <c r="K50" s="52">
        <v>37097</v>
      </c>
      <c r="L50" s="51">
        <v>7</v>
      </c>
      <c r="M50" s="51">
        <v>40</v>
      </c>
      <c r="N50" s="51" t="s">
        <v>69</v>
      </c>
      <c r="O50" s="50" t="s">
        <v>87</v>
      </c>
      <c r="P50" s="57" t="s">
        <v>82</v>
      </c>
      <c r="Q50" s="50" t="s">
        <v>81</v>
      </c>
      <c r="R50" s="48">
        <v>11405</v>
      </c>
      <c r="S50" s="49" t="s">
        <v>65</v>
      </c>
      <c r="T50" s="48">
        <f>443*2</f>
        <v>886</v>
      </c>
      <c r="U50" s="48">
        <f>295*2</f>
        <v>590</v>
      </c>
      <c r="V50" s="48">
        <v>340</v>
      </c>
      <c r="W50" s="47">
        <f t="shared" si="14"/>
        <v>1584.0277777777781</v>
      </c>
      <c r="X50" s="47">
        <f t="shared" si="15"/>
        <v>158.4027777777778</v>
      </c>
      <c r="Y50" s="47">
        <f t="shared" si="23"/>
        <v>475.20833333333331</v>
      </c>
      <c r="Z50" s="45">
        <f t="shared" si="16"/>
        <v>741.32500000000005</v>
      </c>
      <c r="AA50" s="46">
        <f t="shared" si="17"/>
        <v>1995.8749999999998</v>
      </c>
      <c r="AB50" s="45">
        <f t="shared" si="18"/>
        <v>342.15</v>
      </c>
      <c r="AC50" s="45">
        <f t="shared" si="19"/>
        <v>228.1</v>
      </c>
      <c r="AD50" s="44">
        <f t="shared" si="20"/>
        <v>627.27499999999998</v>
      </c>
      <c r="AE50" s="43">
        <f t="shared" si="21"/>
        <v>19373.363888888889</v>
      </c>
      <c r="AF50" s="43">
        <f t="shared" si="22"/>
        <v>232480.36666666667</v>
      </c>
      <c r="AG50" s="37"/>
      <c r="AH50" s="37"/>
      <c r="AI50" s="37"/>
      <c r="AJ50" s="37"/>
    </row>
    <row r="51" spans="2:36" s="36" customFormat="1" ht="54.75" customHeight="1" x14ac:dyDescent="0.2">
      <c r="B51" s="40">
        <v>45</v>
      </c>
      <c r="C51" s="40">
        <v>5</v>
      </c>
      <c r="D51" s="40">
        <v>5</v>
      </c>
      <c r="E51" s="42">
        <v>1</v>
      </c>
      <c r="F51" s="42">
        <v>2</v>
      </c>
      <c r="G51" s="42">
        <v>132</v>
      </c>
      <c r="H51" s="55">
        <v>1158</v>
      </c>
      <c r="I51" s="54" t="s">
        <v>97</v>
      </c>
      <c r="J51" s="53" t="s">
        <v>74</v>
      </c>
      <c r="K51" s="52">
        <v>40575</v>
      </c>
      <c r="L51" s="51">
        <v>7</v>
      </c>
      <c r="M51" s="51">
        <v>40</v>
      </c>
      <c r="N51" s="51" t="s">
        <v>69</v>
      </c>
      <c r="O51" s="50" t="s">
        <v>87</v>
      </c>
      <c r="P51" s="57" t="s">
        <v>82</v>
      </c>
      <c r="Q51" s="50" t="s">
        <v>81</v>
      </c>
      <c r="R51" s="48">
        <v>11405</v>
      </c>
      <c r="S51" s="49" t="s">
        <v>65</v>
      </c>
      <c r="T51" s="48">
        <f>443*2</f>
        <v>886</v>
      </c>
      <c r="U51" s="48">
        <f>295*2</f>
        <v>590</v>
      </c>
      <c r="V51" s="48">
        <v>85</v>
      </c>
      <c r="W51" s="47">
        <f t="shared" si="14"/>
        <v>1584.0277777777781</v>
      </c>
      <c r="X51" s="47">
        <f t="shared" si="15"/>
        <v>158.4027777777778</v>
      </c>
      <c r="Y51" s="47">
        <f t="shared" si="23"/>
        <v>475.20833333333331</v>
      </c>
      <c r="Z51" s="45">
        <f t="shared" si="16"/>
        <v>741.32500000000005</v>
      </c>
      <c r="AA51" s="46">
        <f t="shared" si="17"/>
        <v>1995.8749999999998</v>
      </c>
      <c r="AB51" s="45">
        <f t="shared" si="18"/>
        <v>342.15</v>
      </c>
      <c r="AC51" s="45">
        <f t="shared" si="19"/>
        <v>228.1</v>
      </c>
      <c r="AD51" s="44">
        <f t="shared" si="20"/>
        <v>627.27499999999998</v>
      </c>
      <c r="AE51" s="43">
        <f t="shared" si="21"/>
        <v>19118.363888888889</v>
      </c>
      <c r="AF51" s="43">
        <f t="shared" si="22"/>
        <v>229420.36666666667</v>
      </c>
      <c r="AG51" s="37"/>
      <c r="AH51" s="37"/>
      <c r="AI51" s="37"/>
      <c r="AJ51" s="37"/>
    </row>
    <row r="52" spans="2:36" s="36" customFormat="1" ht="54.75" customHeight="1" x14ac:dyDescent="0.2">
      <c r="B52" s="56">
        <v>46</v>
      </c>
      <c r="C52" s="40">
        <v>5</v>
      </c>
      <c r="D52" s="40">
        <v>5</v>
      </c>
      <c r="E52" s="42">
        <v>1</v>
      </c>
      <c r="F52" s="42">
        <v>2</v>
      </c>
      <c r="G52" s="42">
        <v>132</v>
      </c>
      <c r="H52" s="55">
        <v>1181</v>
      </c>
      <c r="I52" s="54" t="s">
        <v>96</v>
      </c>
      <c r="J52" s="53" t="s">
        <v>74</v>
      </c>
      <c r="K52" s="52">
        <v>42614</v>
      </c>
      <c r="L52" s="51">
        <v>5</v>
      </c>
      <c r="M52" s="51">
        <v>40</v>
      </c>
      <c r="N52" s="51" t="s">
        <v>69</v>
      </c>
      <c r="O52" s="50" t="s">
        <v>95</v>
      </c>
      <c r="P52" s="57" t="s">
        <v>82</v>
      </c>
      <c r="Q52" s="50" t="s">
        <v>81</v>
      </c>
      <c r="R52" s="48">
        <v>9106</v>
      </c>
      <c r="S52" s="49" t="s">
        <v>65</v>
      </c>
      <c r="T52" s="48">
        <v>681</v>
      </c>
      <c r="U52" s="48">
        <v>447</v>
      </c>
      <c r="V52" s="48">
        <v>340</v>
      </c>
      <c r="W52" s="47">
        <f t="shared" si="14"/>
        <v>1264.7222222222224</v>
      </c>
      <c r="X52" s="47">
        <f t="shared" si="15"/>
        <v>126.47222222222223</v>
      </c>
      <c r="Y52" s="47">
        <f t="shared" si="23"/>
        <v>379.41666666666669</v>
      </c>
      <c r="Z52" s="45">
        <f t="shared" si="16"/>
        <v>591.89</v>
      </c>
      <c r="AA52" s="46">
        <f t="shared" si="17"/>
        <v>1593.55</v>
      </c>
      <c r="AB52" s="45">
        <f t="shared" si="18"/>
        <v>273.18</v>
      </c>
      <c r="AC52" s="45">
        <f t="shared" si="19"/>
        <v>182.12</v>
      </c>
      <c r="AD52" s="44">
        <f t="shared" si="20"/>
        <v>500.83</v>
      </c>
      <c r="AE52" s="43">
        <f t="shared" si="21"/>
        <v>15486.181111111111</v>
      </c>
      <c r="AF52" s="43">
        <f t="shared" si="22"/>
        <v>185834.17333333334</v>
      </c>
      <c r="AG52" s="37"/>
      <c r="AH52" s="37"/>
      <c r="AI52" s="37"/>
      <c r="AJ52" s="37"/>
    </row>
    <row r="53" spans="2:36" s="36" customFormat="1" ht="54.75" customHeight="1" x14ac:dyDescent="0.2">
      <c r="B53" s="40">
        <v>47</v>
      </c>
      <c r="C53" s="40">
        <v>5</v>
      </c>
      <c r="D53" s="40">
        <v>5</v>
      </c>
      <c r="E53" s="42">
        <v>1</v>
      </c>
      <c r="F53" s="42">
        <v>2</v>
      </c>
      <c r="G53" s="42">
        <v>132</v>
      </c>
      <c r="H53" s="55">
        <v>1175</v>
      </c>
      <c r="I53" s="54" t="s">
        <v>94</v>
      </c>
      <c r="J53" s="53" t="s">
        <v>74</v>
      </c>
      <c r="K53" s="52">
        <v>41655</v>
      </c>
      <c r="L53" s="51">
        <v>5</v>
      </c>
      <c r="M53" s="51">
        <v>40</v>
      </c>
      <c r="N53" s="51" t="s">
        <v>69</v>
      </c>
      <c r="O53" s="50" t="s">
        <v>83</v>
      </c>
      <c r="P53" s="57" t="s">
        <v>82</v>
      </c>
      <c r="Q53" s="50" t="s">
        <v>81</v>
      </c>
      <c r="R53" s="48">
        <v>11405</v>
      </c>
      <c r="S53" s="49" t="s">
        <v>65</v>
      </c>
      <c r="T53" s="48">
        <f>387.5*2</f>
        <v>775</v>
      </c>
      <c r="U53" s="48">
        <f>248*2</f>
        <v>496</v>
      </c>
      <c r="V53" s="48">
        <v>0</v>
      </c>
      <c r="W53" s="47">
        <f t="shared" si="14"/>
        <v>1584.0277777777781</v>
      </c>
      <c r="X53" s="47">
        <f t="shared" si="15"/>
        <v>158.4027777777778</v>
      </c>
      <c r="Y53" s="47">
        <f t="shared" si="23"/>
        <v>475.20833333333331</v>
      </c>
      <c r="Z53" s="45">
        <f t="shared" si="16"/>
        <v>741.32500000000005</v>
      </c>
      <c r="AA53" s="46">
        <f t="shared" si="17"/>
        <v>1995.8749999999998</v>
      </c>
      <c r="AB53" s="45">
        <f t="shared" si="18"/>
        <v>342.15</v>
      </c>
      <c r="AC53" s="45">
        <f t="shared" si="19"/>
        <v>228.1</v>
      </c>
      <c r="AD53" s="44">
        <f t="shared" si="20"/>
        <v>627.27499999999998</v>
      </c>
      <c r="AE53" s="43">
        <f t="shared" si="21"/>
        <v>18828.363888888889</v>
      </c>
      <c r="AF53" s="43">
        <f t="shared" si="22"/>
        <v>225940.36666666667</v>
      </c>
      <c r="AG53" s="37"/>
      <c r="AH53" s="37"/>
      <c r="AI53" s="37"/>
      <c r="AJ53" s="37"/>
    </row>
    <row r="54" spans="2:36" s="36" customFormat="1" ht="54.75" customHeight="1" x14ac:dyDescent="0.2">
      <c r="B54" s="56">
        <v>48</v>
      </c>
      <c r="C54" s="40">
        <v>5</v>
      </c>
      <c r="D54" s="40">
        <v>5</v>
      </c>
      <c r="E54" s="42">
        <v>1</v>
      </c>
      <c r="F54" s="42">
        <v>2</v>
      </c>
      <c r="G54" s="42">
        <v>132</v>
      </c>
      <c r="H54" s="55">
        <v>1156</v>
      </c>
      <c r="I54" s="54" t="s">
        <v>93</v>
      </c>
      <c r="J54" s="53" t="s">
        <v>74</v>
      </c>
      <c r="K54" s="52">
        <v>40452</v>
      </c>
      <c r="L54" s="51">
        <v>5</v>
      </c>
      <c r="M54" s="51">
        <v>40</v>
      </c>
      <c r="N54" s="51" t="s">
        <v>69</v>
      </c>
      <c r="O54" s="50" t="s">
        <v>83</v>
      </c>
      <c r="P54" s="57" t="s">
        <v>82</v>
      </c>
      <c r="Q54" s="50" t="s">
        <v>81</v>
      </c>
      <c r="R54" s="48">
        <v>10397</v>
      </c>
      <c r="S54" s="49" t="s">
        <v>65</v>
      </c>
      <c r="T54" s="48">
        <f>387.5*2</f>
        <v>775</v>
      </c>
      <c r="U54" s="48">
        <f>248*2</f>
        <v>496</v>
      </c>
      <c r="V54" s="48">
        <v>85</v>
      </c>
      <c r="W54" s="47">
        <f t="shared" si="14"/>
        <v>1444.0277777777776</v>
      </c>
      <c r="X54" s="47">
        <f t="shared" si="15"/>
        <v>144.40277777777777</v>
      </c>
      <c r="Y54" s="47">
        <f t="shared" si="23"/>
        <v>433.20833333333331</v>
      </c>
      <c r="Z54" s="45">
        <f t="shared" si="16"/>
        <v>675.80500000000006</v>
      </c>
      <c r="AA54" s="46">
        <f t="shared" si="17"/>
        <v>1819.4749999999999</v>
      </c>
      <c r="AB54" s="45">
        <f t="shared" si="18"/>
        <v>311.90999999999997</v>
      </c>
      <c r="AC54" s="45">
        <f t="shared" si="19"/>
        <v>207.94</v>
      </c>
      <c r="AD54" s="44">
        <f t="shared" si="20"/>
        <v>571.83500000000004</v>
      </c>
      <c r="AE54" s="43">
        <f t="shared" si="21"/>
        <v>17361.603888888887</v>
      </c>
      <c r="AF54" s="43">
        <f t="shared" si="22"/>
        <v>208339.24666666664</v>
      </c>
      <c r="AG54" s="37"/>
      <c r="AH54" s="37"/>
      <c r="AI54" s="37"/>
      <c r="AJ54" s="37"/>
    </row>
    <row r="55" spans="2:36" s="36" customFormat="1" ht="54.75" customHeight="1" x14ac:dyDescent="0.2">
      <c r="B55" s="40">
        <v>49</v>
      </c>
      <c r="C55" s="40">
        <v>5</v>
      </c>
      <c r="D55" s="40">
        <v>5</v>
      </c>
      <c r="E55" s="42">
        <v>1</v>
      </c>
      <c r="F55" s="42">
        <v>2</v>
      </c>
      <c r="G55" s="42">
        <v>132</v>
      </c>
      <c r="H55" s="55">
        <v>1178</v>
      </c>
      <c r="I55" s="54" t="s">
        <v>92</v>
      </c>
      <c r="J55" s="53" t="s">
        <v>74</v>
      </c>
      <c r="K55" s="52">
        <v>42020</v>
      </c>
      <c r="L55" s="51">
        <v>1</v>
      </c>
      <c r="M55" s="51">
        <v>40</v>
      </c>
      <c r="N55" s="51" t="s">
        <v>69</v>
      </c>
      <c r="O55" s="50" t="s">
        <v>83</v>
      </c>
      <c r="P55" s="57" t="s">
        <v>82</v>
      </c>
      <c r="Q55" s="50" t="s">
        <v>91</v>
      </c>
      <c r="R55" s="48">
        <v>10397</v>
      </c>
      <c r="S55" s="49" t="s">
        <v>65</v>
      </c>
      <c r="T55" s="48">
        <v>775</v>
      </c>
      <c r="U55" s="48">
        <v>496</v>
      </c>
      <c r="V55" s="48">
        <v>0</v>
      </c>
      <c r="W55" s="47">
        <f t="shared" si="14"/>
        <v>1444.0277777777776</v>
      </c>
      <c r="X55" s="47">
        <f t="shared" si="15"/>
        <v>144.40277777777777</v>
      </c>
      <c r="Y55" s="47">
        <f t="shared" si="23"/>
        <v>433.20833333333331</v>
      </c>
      <c r="Z55" s="45">
        <f t="shared" si="16"/>
        <v>675.80500000000006</v>
      </c>
      <c r="AA55" s="46">
        <f t="shared" si="17"/>
        <v>1819.4749999999999</v>
      </c>
      <c r="AB55" s="45">
        <f t="shared" si="18"/>
        <v>311.90999999999997</v>
      </c>
      <c r="AC55" s="45">
        <f t="shared" si="19"/>
        <v>207.94</v>
      </c>
      <c r="AD55" s="44">
        <f t="shared" si="20"/>
        <v>571.83500000000004</v>
      </c>
      <c r="AE55" s="43">
        <f t="shared" si="21"/>
        <v>17276.603888888887</v>
      </c>
      <c r="AF55" s="43">
        <f t="shared" si="22"/>
        <v>207319.24666666664</v>
      </c>
      <c r="AG55" s="37"/>
      <c r="AH55" s="37"/>
      <c r="AI55" s="37"/>
      <c r="AJ55" s="37"/>
    </row>
    <row r="56" spans="2:36" s="36" customFormat="1" ht="54.75" customHeight="1" x14ac:dyDescent="0.2">
      <c r="B56" s="56">
        <v>50</v>
      </c>
      <c r="C56" s="40">
        <v>5</v>
      </c>
      <c r="D56" s="40">
        <v>5</v>
      </c>
      <c r="E56" s="42">
        <v>1</v>
      </c>
      <c r="F56" s="42">
        <v>2</v>
      </c>
      <c r="G56" s="42">
        <v>132</v>
      </c>
      <c r="H56" s="55">
        <v>1049</v>
      </c>
      <c r="I56" s="54" t="s">
        <v>90</v>
      </c>
      <c r="J56" s="53" t="s">
        <v>74</v>
      </c>
      <c r="K56" s="52">
        <v>36495</v>
      </c>
      <c r="L56" s="51">
        <v>15</v>
      </c>
      <c r="M56" s="51">
        <v>40</v>
      </c>
      <c r="N56" s="51" t="s">
        <v>73</v>
      </c>
      <c r="O56" s="50" t="s">
        <v>89</v>
      </c>
      <c r="P56" s="57" t="s">
        <v>82</v>
      </c>
      <c r="Q56" s="50" t="s">
        <v>81</v>
      </c>
      <c r="R56" s="48">
        <v>15425</v>
      </c>
      <c r="S56" s="49" t="s">
        <v>65</v>
      </c>
      <c r="T56" s="48">
        <f>583.5*2</f>
        <v>1167</v>
      </c>
      <c r="U56" s="48">
        <f>357.5*2</f>
        <v>715</v>
      </c>
      <c r="V56" s="48">
        <v>340</v>
      </c>
      <c r="W56" s="47">
        <f t="shared" si="14"/>
        <v>2142.3611111111109</v>
      </c>
      <c r="X56" s="47">
        <f t="shared" si="15"/>
        <v>214.23611111111109</v>
      </c>
      <c r="Y56" s="47">
        <f t="shared" si="23"/>
        <v>642.70833333333326</v>
      </c>
      <c r="Z56" s="45">
        <f t="shared" si="16"/>
        <v>1002.625</v>
      </c>
      <c r="AA56" s="46">
        <f t="shared" si="17"/>
        <v>2699.375</v>
      </c>
      <c r="AB56" s="45">
        <f t="shared" si="18"/>
        <v>462.75</v>
      </c>
      <c r="AC56" s="45">
        <f t="shared" si="19"/>
        <v>308.5</v>
      </c>
      <c r="AD56" s="44">
        <f t="shared" si="20"/>
        <v>848.375</v>
      </c>
      <c r="AE56" s="43">
        <f t="shared" si="21"/>
        <v>25967.930555555551</v>
      </c>
      <c r="AF56" s="43">
        <f t="shared" si="22"/>
        <v>311615.16666666663</v>
      </c>
      <c r="AG56" s="37"/>
      <c r="AH56" s="37"/>
      <c r="AI56" s="37"/>
      <c r="AJ56" s="37"/>
    </row>
    <row r="57" spans="2:36" s="36" customFormat="1" ht="54.75" customHeight="1" x14ac:dyDescent="0.2">
      <c r="B57" s="40">
        <v>51</v>
      </c>
      <c r="C57" s="40">
        <v>5</v>
      </c>
      <c r="D57" s="40">
        <v>5</v>
      </c>
      <c r="E57" s="42">
        <v>1</v>
      </c>
      <c r="F57" s="42">
        <v>2</v>
      </c>
      <c r="G57" s="42">
        <v>132</v>
      </c>
      <c r="H57" s="55">
        <v>1109</v>
      </c>
      <c r="I57" s="54" t="s">
        <v>88</v>
      </c>
      <c r="J57" s="53" t="s">
        <v>74</v>
      </c>
      <c r="K57" s="52">
        <v>37303</v>
      </c>
      <c r="L57" s="51">
        <v>7</v>
      </c>
      <c r="M57" s="51">
        <v>40</v>
      </c>
      <c r="N57" s="51" t="s">
        <v>69</v>
      </c>
      <c r="O57" s="50" t="s">
        <v>87</v>
      </c>
      <c r="P57" s="57" t="s">
        <v>82</v>
      </c>
      <c r="Q57" s="50" t="s">
        <v>81</v>
      </c>
      <c r="R57" s="48">
        <v>11405</v>
      </c>
      <c r="S57" s="49" t="s">
        <v>65</v>
      </c>
      <c r="T57" s="48">
        <f>443*2</f>
        <v>886</v>
      </c>
      <c r="U57" s="48">
        <f>295*2</f>
        <v>590</v>
      </c>
      <c r="V57" s="48">
        <v>340</v>
      </c>
      <c r="W57" s="47">
        <f t="shared" si="14"/>
        <v>1584.0277777777781</v>
      </c>
      <c r="X57" s="47">
        <f t="shared" si="15"/>
        <v>158.4027777777778</v>
      </c>
      <c r="Y57" s="47">
        <f t="shared" si="23"/>
        <v>475.20833333333331</v>
      </c>
      <c r="Z57" s="45">
        <f t="shared" si="16"/>
        <v>741.32500000000005</v>
      </c>
      <c r="AA57" s="46">
        <f t="shared" si="17"/>
        <v>1995.8749999999998</v>
      </c>
      <c r="AB57" s="45">
        <f t="shared" si="18"/>
        <v>342.15</v>
      </c>
      <c r="AC57" s="45">
        <f t="shared" si="19"/>
        <v>228.1</v>
      </c>
      <c r="AD57" s="44">
        <f t="shared" si="20"/>
        <v>627.27499999999998</v>
      </c>
      <c r="AE57" s="43">
        <f t="shared" si="21"/>
        <v>19373.363888888889</v>
      </c>
      <c r="AF57" s="43">
        <f t="shared" si="22"/>
        <v>232480.36666666667</v>
      </c>
      <c r="AG57" s="37"/>
      <c r="AH57" s="37"/>
      <c r="AI57" s="37"/>
      <c r="AJ57" s="37"/>
    </row>
    <row r="58" spans="2:36" s="36" customFormat="1" ht="54.75" customHeight="1" x14ac:dyDescent="0.2">
      <c r="B58" s="56">
        <v>52</v>
      </c>
      <c r="C58" s="40">
        <v>5</v>
      </c>
      <c r="D58" s="40">
        <v>5</v>
      </c>
      <c r="E58" s="42">
        <v>1</v>
      </c>
      <c r="F58" s="42">
        <v>2</v>
      </c>
      <c r="G58" s="42">
        <v>132</v>
      </c>
      <c r="H58" s="55">
        <v>1172</v>
      </c>
      <c r="I58" s="54" t="s">
        <v>86</v>
      </c>
      <c r="J58" s="53" t="s">
        <v>74</v>
      </c>
      <c r="K58" s="52">
        <v>41380</v>
      </c>
      <c r="L58" s="51">
        <v>5</v>
      </c>
      <c r="M58" s="51">
        <v>40</v>
      </c>
      <c r="N58" s="51" t="s">
        <v>69</v>
      </c>
      <c r="O58" s="50" t="s">
        <v>83</v>
      </c>
      <c r="P58" s="57" t="s">
        <v>82</v>
      </c>
      <c r="Q58" s="50" t="s">
        <v>81</v>
      </c>
      <c r="R58" s="48">
        <v>10397</v>
      </c>
      <c r="S58" s="49" t="s">
        <v>65</v>
      </c>
      <c r="T58" s="48">
        <f>387.5*2</f>
        <v>775</v>
      </c>
      <c r="U58" s="48">
        <f>248*2</f>
        <v>496</v>
      </c>
      <c r="V58" s="48">
        <v>85</v>
      </c>
      <c r="W58" s="47">
        <f t="shared" si="14"/>
        <v>1444.0277777777776</v>
      </c>
      <c r="X58" s="47">
        <f t="shared" si="15"/>
        <v>144.40277777777777</v>
      </c>
      <c r="Y58" s="47">
        <f t="shared" si="23"/>
        <v>433.20833333333331</v>
      </c>
      <c r="Z58" s="45">
        <f t="shared" si="16"/>
        <v>675.80500000000006</v>
      </c>
      <c r="AA58" s="46">
        <f t="shared" si="17"/>
        <v>1819.4749999999999</v>
      </c>
      <c r="AB58" s="45">
        <f t="shared" si="18"/>
        <v>311.90999999999997</v>
      </c>
      <c r="AC58" s="45">
        <f t="shared" si="19"/>
        <v>207.94</v>
      </c>
      <c r="AD58" s="44">
        <f t="shared" si="20"/>
        <v>571.83500000000004</v>
      </c>
      <c r="AE58" s="43">
        <f t="shared" si="21"/>
        <v>17361.603888888887</v>
      </c>
      <c r="AF58" s="43">
        <f t="shared" si="22"/>
        <v>208339.24666666664</v>
      </c>
      <c r="AG58" s="37"/>
      <c r="AH58" s="37"/>
      <c r="AI58" s="37"/>
      <c r="AJ58" s="37"/>
    </row>
    <row r="59" spans="2:36" s="36" customFormat="1" ht="54.75" customHeight="1" x14ac:dyDescent="0.2">
      <c r="B59" s="40">
        <v>53</v>
      </c>
      <c r="C59" s="40">
        <v>5</v>
      </c>
      <c r="D59" s="40">
        <v>5</v>
      </c>
      <c r="E59" s="42">
        <v>1</v>
      </c>
      <c r="F59" s="42">
        <v>2</v>
      </c>
      <c r="G59" s="42">
        <v>132</v>
      </c>
      <c r="H59" s="55">
        <v>1127</v>
      </c>
      <c r="I59" s="54" t="s">
        <v>85</v>
      </c>
      <c r="J59" s="53" t="s">
        <v>74</v>
      </c>
      <c r="K59" s="52">
        <v>38154</v>
      </c>
      <c r="L59" s="51">
        <v>5</v>
      </c>
      <c r="M59" s="51">
        <v>40</v>
      </c>
      <c r="N59" s="51" t="s">
        <v>69</v>
      </c>
      <c r="O59" s="50" t="s">
        <v>83</v>
      </c>
      <c r="P59" s="57" t="s">
        <v>82</v>
      </c>
      <c r="Q59" s="50" t="s">
        <v>81</v>
      </c>
      <c r="R59" s="48">
        <v>10397</v>
      </c>
      <c r="S59" s="49" t="s">
        <v>65</v>
      </c>
      <c r="T59" s="48">
        <f>387.5*2</f>
        <v>775</v>
      </c>
      <c r="U59" s="48">
        <f>248*2</f>
        <v>496</v>
      </c>
      <c r="V59" s="48">
        <v>170</v>
      </c>
      <c r="W59" s="47">
        <f t="shared" si="14"/>
        <v>1444.0277777777776</v>
      </c>
      <c r="X59" s="47">
        <f t="shared" si="15"/>
        <v>144.40277777777777</v>
      </c>
      <c r="Y59" s="47">
        <f t="shared" si="23"/>
        <v>433.20833333333331</v>
      </c>
      <c r="Z59" s="45">
        <f t="shared" si="16"/>
        <v>675.80500000000006</v>
      </c>
      <c r="AA59" s="46">
        <f t="shared" si="17"/>
        <v>1819.4749999999999</v>
      </c>
      <c r="AB59" s="45">
        <f t="shared" si="18"/>
        <v>311.90999999999997</v>
      </c>
      <c r="AC59" s="45">
        <f t="shared" si="19"/>
        <v>207.94</v>
      </c>
      <c r="AD59" s="44">
        <f t="shared" si="20"/>
        <v>571.83500000000004</v>
      </c>
      <c r="AE59" s="43">
        <f t="shared" si="21"/>
        <v>17446.603888888887</v>
      </c>
      <c r="AF59" s="43">
        <f t="shared" si="22"/>
        <v>209359.24666666664</v>
      </c>
      <c r="AG59" s="37"/>
      <c r="AH59" s="37"/>
      <c r="AI59" s="37"/>
      <c r="AJ59" s="37"/>
    </row>
    <row r="60" spans="2:36" s="36" customFormat="1" ht="54.75" customHeight="1" x14ac:dyDescent="0.2">
      <c r="B60" s="56">
        <v>54</v>
      </c>
      <c r="C60" s="40">
        <v>5</v>
      </c>
      <c r="D60" s="40">
        <v>5</v>
      </c>
      <c r="E60" s="42">
        <v>1</v>
      </c>
      <c r="F60" s="42">
        <v>2</v>
      </c>
      <c r="G60" s="42">
        <v>132</v>
      </c>
      <c r="H60" s="55">
        <v>1060</v>
      </c>
      <c r="I60" s="54" t="s">
        <v>84</v>
      </c>
      <c r="J60" s="53" t="s">
        <v>74</v>
      </c>
      <c r="K60" s="52">
        <v>36540</v>
      </c>
      <c r="L60" s="51">
        <v>5</v>
      </c>
      <c r="M60" s="51">
        <v>40</v>
      </c>
      <c r="N60" s="51" t="s">
        <v>69</v>
      </c>
      <c r="O60" s="50" t="s">
        <v>83</v>
      </c>
      <c r="P60" s="57" t="s">
        <v>82</v>
      </c>
      <c r="Q60" s="50" t="s">
        <v>81</v>
      </c>
      <c r="R60" s="48">
        <v>10397</v>
      </c>
      <c r="S60" s="49" t="s">
        <v>65</v>
      </c>
      <c r="T60" s="48">
        <f>387.5*2</f>
        <v>775</v>
      </c>
      <c r="U60" s="48">
        <f>248*2</f>
        <v>496</v>
      </c>
      <c r="V60" s="48">
        <v>340</v>
      </c>
      <c r="W60" s="47">
        <f t="shared" si="14"/>
        <v>1444.0277777777776</v>
      </c>
      <c r="X60" s="47">
        <f t="shared" si="15"/>
        <v>144.40277777777777</v>
      </c>
      <c r="Y60" s="47">
        <f t="shared" si="23"/>
        <v>433.20833333333331</v>
      </c>
      <c r="Z60" s="45">
        <f t="shared" si="16"/>
        <v>675.80500000000006</v>
      </c>
      <c r="AA60" s="46">
        <f t="shared" si="17"/>
        <v>1819.4749999999999</v>
      </c>
      <c r="AB60" s="45">
        <f t="shared" si="18"/>
        <v>311.90999999999997</v>
      </c>
      <c r="AC60" s="45">
        <f t="shared" si="19"/>
        <v>207.94</v>
      </c>
      <c r="AD60" s="44">
        <f t="shared" si="20"/>
        <v>571.83500000000004</v>
      </c>
      <c r="AE60" s="43">
        <f t="shared" si="21"/>
        <v>17616.603888888887</v>
      </c>
      <c r="AF60" s="43">
        <f t="shared" si="22"/>
        <v>211399.24666666664</v>
      </c>
      <c r="AG60" s="37"/>
      <c r="AH60" s="37"/>
      <c r="AI60" s="37"/>
      <c r="AJ60" s="37"/>
    </row>
    <row r="61" spans="2:36" s="36" customFormat="1" ht="54.75" customHeight="1" x14ac:dyDescent="0.2">
      <c r="B61" s="40">
        <v>55</v>
      </c>
      <c r="C61" s="40">
        <v>5</v>
      </c>
      <c r="D61" s="40">
        <v>5</v>
      </c>
      <c r="E61" s="42">
        <v>1</v>
      </c>
      <c r="F61" s="42">
        <v>2</v>
      </c>
      <c r="G61" s="42">
        <v>132</v>
      </c>
      <c r="H61" s="55">
        <v>1177</v>
      </c>
      <c r="I61" s="54" t="s">
        <v>80</v>
      </c>
      <c r="J61" s="53" t="s">
        <v>70</v>
      </c>
      <c r="K61" s="52">
        <v>41946</v>
      </c>
      <c r="L61" s="51">
        <v>20</v>
      </c>
      <c r="M61" s="51">
        <v>40</v>
      </c>
      <c r="N61" s="51" t="s">
        <v>73</v>
      </c>
      <c r="O61" s="50" t="s">
        <v>79</v>
      </c>
      <c r="P61" s="50" t="s">
        <v>67</v>
      </c>
      <c r="Q61" s="50" t="s">
        <v>78</v>
      </c>
      <c r="R61" s="48">
        <v>26627</v>
      </c>
      <c r="S61" s="49" t="s">
        <v>65</v>
      </c>
      <c r="T61" s="48">
        <f>822*2</f>
        <v>1644</v>
      </c>
      <c r="U61" s="48">
        <f>552*2</f>
        <v>1104</v>
      </c>
      <c r="V61" s="48">
        <v>0</v>
      </c>
      <c r="W61" s="47">
        <f t="shared" si="14"/>
        <v>3698.1944444444448</v>
      </c>
      <c r="X61" s="47">
        <f t="shared" si="15"/>
        <v>369.81944444444451</v>
      </c>
      <c r="Y61" s="47">
        <f t="shared" si="23"/>
        <v>1109.4583333333333</v>
      </c>
      <c r="Z61" s="45">
        <f t="shared" si="16"/>
        <v>1730.7550000000001</v>
      </c>
      <c r="AA61" s="46">
        <f t="shared" si="17"/>
        <v>4659.7249999999995</v>
      </c>
      <c r="AB61" s="45">
        <f t="shared" si="18"/>
        <v>798.81</v>
      </c>
      <c r="AC61" s="45">
        <f t="shared" si="19"/>
        <v>532.54</v>
      </c>
      <c r="AD61" s="44">
        <f t="shared" si="20"/>
        <v>1464.4849999999999</v>
      </c>
      <c r="AE61" s="43">
        <f t="shared" si="21"/>
        <v>43738.787222222221</v>
      </c>
      <c r="AF61" s="43">
        <f t="shared" si="22"/>
        <v>524865.44666666666</v>
      </c>
      <c r="AG61" s="37"/>
      <c r="AH61" s="37"/>
      <c r="AI61" s="37"/>
      <c r="AJ61" s="37"/>
    </row>
    <row r="62" spans="2:36" s="36" customFormat="1" ht="54.75" customHeight="1" x14ac:dyDescent="0.2">
      <c r="B62" s="56">
        <v>56</v>
      </c>
      <c r="C62" s="40">
        <v>5</v>
      </c>
      <c r="D62" s="40">
        <v>5</v>
      </c>
      <c r="E62" s="42">
        <v>1</v>
      </c>
      <c r="F62" s="42">
        <v>2</v>
      </c>
      <c r="G62" s="42">
        <v>132</v>
      </c>
      <c r="H62" s="55">
        <v>1141</v>
      </c>
      <c r="I62" s="54" t="s">
        <v>77</v>
      </c>
      <c r="J62" s="53" t="s">
        <v>74</v>
      </c>
      <c r="K62" s="52">
        <v>39217</v>
      </c>
      <c r="L62" s="51">
        <v>15</v>
      </c>
      <c r="M62" s="51">
        <v>40</v>
      </c>
      <c r="N62" s="51" t="s">
        <v>73</v>
      </c>
      <c r="O62" s="50" t="s">
        <v>76</v>
      </c>
      <c r="P62" s="50" t="s">
        <v>67</v>
      </c>
      <c r="Q62" s="50" t="s">
        <v>66</v>
      </c>
      <c r="R62" s="48">
        <v>15425</v>
      </c>
      <c r="S62" s="49" t="s">
        <v>65</v>
      </c>
      <c r="T62" s="48">
        <f>583.5*2</f>
        <v>1167</v>
      </c>
      <c r="U62" s="48">
        <f>357.5*2</f>
        <v>715</v>
      </c>
      <c r="V62" s="48">
        <v>170</v>
      </c>
      <c r="W62" s="47">
        <f t="shared" si="14"/>
        <v>2142.3611111111109</v>
      </c>
      <c r="X62" s="47">
        <f t="shared" si="15"/>
        <v>214.23611111111109</v>
      </c>
      <c r="Y62" s="47">
        <f t="shared" si="23"/>
        <v>642.70833333333326</v>
      </c>
      <c r="Z62" s="45">
        <f t="shared" si="16"/>
        <v>1002.625</v>
      </c>
      <c r="AA62" s="46">
        <f t="shared" si="17"/>
        <v>2699.375</v>
      </c>
      <c r="AB62" s="45">
        <f t="shared" si="18"/>
        <v>462.75</v>
      </c>
      <c r="AC62" s="45">
        <f t="shared" si="19"/>
        <v>308.5</v>
      </c>
      <c r="AD62" s="44">
        <f t="shared" si="20"/>
        <v>848.375</v>
      </c>
      <c r="AE62" s="43">
        <f t="shared" si="21"/>
        <v>25797.930555555551</v>
      </c>
      <c r="AF62" s="43">
        <f t="shared" si="22"/>
        <v>309575.16666666663</v>
      </c>
      <c r="AG62" s="37"/>
      <c r="AH62" s="37"/>
      <c r="AI62" s="37"/>
      <c r="AJ62" s="37"/>
    </row>
    <row r="63" spans="2:36" s="36" customFormat="1" ht="54.75" customHeight="1" x14ac:dyDescent="0.2">
      <c r="B63" s="40">
        <v>57</v>
      </c>
      <c r="C63" s="40">
        <v>5</v>
      </c>
      <c r="D63" s="40">
        <v>5</v>
      </c>
      <c r="E63" s="42">
        <v>1</v>
      </c>
      <c r="F63" s="42">
        <v>2</v>
      </c>
      <c r="G63" s="42">
        <v>132</v>
      </c>
      <c r="H63" s="55">
        <v>1166</v>
      </c>
      <c r="I63" s="54" t="s">
        <v>75</v>
      </c>
      <c r="J63" s="53" t="s">
        <v>74</v>
      </c>
      <c r="K63" s="52">
        <v>40969</v>
      </c>
      <c r="L63" s="51">
        <v>14</v>
      </c>
      <c r="M63" s="51">
        <v>40</v>
      </c>
      <c r="N63" s="51" t="s">
        <v>73</v>
      </c>
      <c r="O63" s="50" t="s">
        <v>72</v>
      </c>
      <c r="P63" s="50" t="s">
        <v>67</v>
      </c>
      <c r="Q63" s="50" t="s">
        <v>66</v>
      </c>
      <c r="R63" s="48">
        <v>13965.6</v>
      </c>
      <c r="S63" s="49" t="s">
        <v>65</v>
      </c>
      <c r="T63" s="48">
        <v>1123</v>
      </c>
      <c r="U63" s="48">
        <v>682</v>
      </c>
      <c r="V63" s="48">
        <v>85</v>
      </c>
      <c r="W63" s="47">
        <f t="shared" si="14"/>
        <v>1939.666666666667</v>
      </c>
      <c r="X63" s="47">
        <f t="shared" si="15"/>
        <v>193.9666666666667</v>
      </c>
      <c r="Y63" s="47">
        <f t="shared" si="23"/>
        <v>581.9</v>
      </c>
      <c r="Z63" s="45">
        <f t="shared" si="16"/>
        <v>907.76400000000001</v>
      </c>
      <c r="AA63" s="46">
        <f t="shared" si="17"/>
        <v>2443.98</v>
      </c>
      <c r="AB63" s="45">
        <f t="shared" si="18"/>
        <v>418.96800000000002</v>
      </c>
      <c r="AC63" s="45">
        <f t="shared" si="19"/>
        <v>279.31200000000001</v>
      </c>
      <c r="AD63" s="44">
        <f t="shared" si="20"/>
        <v>768.10800000000006</v>
      </c>
      <c r="AE63" s="43">
        <f t="shared" si="21"/>
        <v>23389.265333333336</v>
      </c>
      <c r="AF63" s="43">
        <f t="shared" si="22"/>
        <v>280671.18400000001</v>
      </c>
      <c r="AG63" s="37"/>
      <c r="AH63" s="37"/>
      <c r="AI63" s="37"/>
      <c r="AJ63" s="37"/>
    </row>
    <row r="64" spans="2:36" s="36" customFormat="1" ht="54.75" customHeight="1" x14ac:dyDescent="0.2">
      <c r="B64" s="56">
        <v>58</v>
      </c>
      <c r="C64" s="40">
        <v>5</v>
      </c>
      <c r="D64" s="40">
        <v>5</v>
      </c>
      <c r="E64" s="42">
        <v>1</v>
      </c>
      <c r="F64" s="42">
        <v>2</v>
      </c>
      <c r="G64" s="42">
        <v>132</v>
      </c>
      <c r="H64" s="55">
        <v>0</v>
      </c>
      <c r="I64" s="54" t="s">
        <v>71</v>
      </c>
      <c r="J64" s="53" t="s">
        <v>70</v>
      </c>
      <c r="K64" s="52">
        <v>38146</v>
      </c>
      <c r="L64" s="51">
        <v>11</v>
      </c>
      <c r="M64" s="51">
        <v>40</v>
      </c>
      <c r="N64" s="51" t="s">
        <v>69</v>
      </c>
      <c r="O64" s="50" t="s">
        <v>68</v>
      </c>
      <c r="P64" s="50" t="s">
        <v>67</v>
      </c>
      <c r="Q64" s="50" t="s">
        <v>66</v>
      </c>
      <c r="R64" s="48">
        <v>13633</v>
      </c>
      <c r="S64" s="49" t="s">
        <v>65</v>
      </c>
      <c r="T64" s="48">
        <v>1053</v>
      </c>
      <c r="U64" s="48">
        <v>679</v>
      </c>
      <c r="V64" s="48">
        <v>170</v>
      </c>
      <c r="W64" s="47">
        <f t="shared" si="14"/>
        <v>1893.4722222222224</v>
      </c>
      <c r="X64" s="47">
        <f t="shared" si="15"/>
        <v>189.3472222222222</v>
      </c>
      <c r="Y64" s="47">
        <f t="shared" si="23"/>
        <v>568.04166666666663</v>
      </c>
      <c r="Z64" s="45">
        <f t="shared" si="16"/>
        <v>886.14499999999998</v>
      </c>
      <c r="AA64" s="46">
        <f t="shared" si="17"/>
        <v>2385.7749999999996</v>
      </c>
      <c r="AB64" s="45">
        <f t="shared" si="18"/>
        <v>408.99</v>
      </c>
      <c r="AC64" s="45">
        <f t="shared" si="19"/>
        <v>272.66000000000003</v>
      </c>
      <c r="AD64" s="44">
        <f t="shared" si="20"/>
        <v>749.81500000000005</v>
      </c>
      <c r="AE64" s="43">
        <f t="shared" si="21"/>
        <v>22889.246111111115</v>
      </c>
      <c r="AF64" s="43">
        <f t="shared" si="22"/>
        <v>274670.95333333337</v>
      </c>
      <c r="AG64" s="37"/>
      <c r="AH64" s="37"/>
      <c r="AI64" s="37"/>
      <c r="AJ64" s="37"/>
    </row>
    <row r="65" spans="2:36" s="36" customFormat="1" ht="24" customHeight="1" x14ac:dyDescent="0.25">
      <c r="B65" s="40"/>
      <c r="C65" s="40"/>
      <c r="D65" s="40"/>
      <c r="E65" s="42"/>
      <c r="F65" s="42"/>
      <c r="G65" s="42"/>
      <c r="H65" s="42"/>
      <c r="I65" s="41"/>
      <c r="J65" s="41"/>
      <c r="K65" s="41"/>
      <c r="L65" s="40"/>
      <c r="M65" s="40"/>
      <c r="N65" s="40"/>
      <c r="O65" s="39"/>
      <c r="P65" s="38" t="s">
        <v>64</v>
      </c>
      <c r="Q65" s="38"/>
      <c r="R65" s="31">
        <f>SUM(R7:R64)</f>
        <v>773386</v>
      </c>
      <c r="S65" s="31"/>
      <c r="T65" s="31">
        <f t="shared" ref="T65:AF65" si="24">SUM(T7:T64)</f>
        <v>55225</v>
      </c>
      <c r="U65" s="31">
        <f t="shared" si="24"/>
        <v>36265</v>
      </c>
      <c r="V65" s="31">
        <f t="shared" si="24"/>
        <v>11220</v>
      </c>
      <c r="W65" s="31">
        <f t="shared" si="24"/>
        <v>107414.72222222231</v>
      </c>
      <c r="X65" s="31">
        <f t="shared" si="24"/>
        <v>10741.472222222214</v>
      </c>
      <c r="Y65" s="31">
        <f t="shared" si="24"/>
        <v>30033.591666666649</v>
      </c>
      <c r="Z65" s="31">
        <f t="shared" si="24"/>
        <v>50270.09</v>
      </c>
      <c r="AA65" s="31">
        <f t="shared" si="24"/>
        <v>135342.55000000008</v>
      </c>
      <c r="AB65" s="31">
        <f t="shared" si="24"/>
        <v>23201.58</v>
      </c>
      <c r="AC65" s="31">
        <f t="shared" si="24"/>
        <v>15467.720000000014</v>
      </c>
      <c r="AD65" s="31">
        <f t="shared" si="24"/>
        <v>42536.23000000001</v>
      </c>
      <c r="AE65" s="31">
        <f t="shared" si="24"/>
        <v>1291103.9561111098</v>
      </c>
      <c r="AF65" s="31">
        <f t="shared" si="24"/>
        <v>15493247.473333323</v>
      </c>
      <c r="AG65" s="37"/>
      <c r="AH65" s="37"/>
      <c r="AI65" s="37"/>
      <c r="AJ65" s="37"/>
    </row>
    <row r="66" spans="2:36" ht="27" customHeight="1" x14ac:dyDescent="0.25">
      <c r="B66" s="35">
        <f>(B64)</f>
        <v>58</v>
      </c>
      <c r="C66" s="23"/>
      <c r="D66" s="29" t="s">
        <v>63</v>
      </c>
      <c r="E66" s="23"/>
      <c r="F66" s="23"/>
      <c r="H66" s="16"/>
      <c r="I66" s="15"/>
      <c r="J66" s="15"/>
      <c r="K66" s="15"/>
      <c r="L66" s="14"/>
      <c r="M66" s="14"/>
      <c r="N66" s="14"/>
      <c r="O66" s="34"/>
      <c r="P66" s="33"/>
      <c r="Q66" s="33"/>
      <c r="R66" s="32">
        <f>+R65*12</f>
        <v>9280632</v>
      </c>
      <c r="S66" s="32"/>
      <c r="T66" s="32">
        <f t="shared" ref="T66:AE66" si="25">+T65*12</f>
        <v>662700</v>
      </c>
      <c r="U66" s="32">
        <f t="shared" si="25"/>
        <v>435180</v>
      </c>
      <c r="V66" s="32">
        <f t="shared" si="25"/>
        <v>134640</v>
      </c>
      <c r="W66" s="32">
        <f t="shared" si="25"/>
        <v>1288976.6666666677</v>
      </c>
      <c r="X66" s="32">
        <f t="shared" si="25"/>
        <v>128897.66666666657</v>
      </c>
      <c r="Y66" s="32">
        <f t="shared" si="25"/>
        <v>360403.0999999998</v>
      </c>
      <c r="Z66" s="32">
        <f t="shared" si="25"/>
        <v>603241.07999999996</v>
      </c>
      <c r="AA66" s="32">
        <f t="shared" si="25"/>
        <v>1624110.600000001</v>
      </c>
      <c r="AB66" s="32">
        <f t="shared" si="25"/>
        <v>278418.96000000002</v>
      </c>
      <c r="AC66" s="32">
        <f t="shared" si="25"/>
        <v>185612.64000000016</v>
      </c>
      <c r="AD66" s="32">
        <f t="shared" si="25"/>
        <v>510434.76000000013</v>
      </c>
      <c r="AE66" s="32">
        <f t="shared" si="25"/>
        <v>15493247.473333318</v>
      </c>
      <c r="AF66" s="31"/>
      <c r="AG66" s="25"/>
      <c r="AH66" s="25"/>
      <c r="AI66" s="25"/>
      <c r="AJ66" s="25"/>
    </row>
    <row r="67" spans="2:36" ht="27" customHeight="1" x14ac:dyDescent="0.25">
      <c r="B67" s="30"/>
      <c r="C67" s="23"/>
      <c r="D67" s="29"/>
      <c r="E67" s="23"/>
      <c r="F67" s="23"/>
      <c r="H67" s="16"/>
      <c r="I67" s="15"/>
      <c r="J67" s="15"/>
      <c r="K67" s="15"/>
      <c r="L67" s="14"/>
      <c r="M67" s="14"/>
      <c r="N67" s="14"/>
      <c r="O67" s="28"/>
      <c r="P67" s="28"/>
      <c r="Q67" s="28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15"/>
      <c r="AC67" s="26"/>
      <c r="AE67" s="25"/>
      <c r="AF67" s="25"/>
      <c r="AG67" s="25"/>
      <c r="AH67" s="25"/>
      <c r="AI67" s="25"/>
      <c r="AJ67" s="25"/>
    </row>
    <row r="68" spans="2:36" s="3" customFormat="1" ht="15" x14ac:dyDescent="0.25">
      <c r="B68" s="24" t="s">
        <v>63</v>
      </c>
      <c r="C68" s="23"/>
      <c r="D68" s="23"/>
      <c r="E68" s="4"/>
      <c r="F68" s="4"/>
      <c r="G68" s="1"/>
      <c r="H68" s="1"/>
      <c r="I68" s="1"/>
      <c r="N68" s="1"/>
      <c r="O68" s="1"/>
      <c r="P68" s="1"/>
      <c r="Q68" s="1"/>
      <c r="S68" s="2"/>
      <c r="T68" s="2"/>
      <c r="U68" s="2"/>
      <c r="V68" s="2"/>
      <c r="W68" s="2"/>
      <c r="X68" s="2"/>
      <c r="Y68" s="2"/>
      <c r="Z68" s="1"/>
      <c r="AA68" s="1"/>
      <c r="AB68" s="1"/>
      <c r="AC68" s="22"/>
      <c r="AD68" s="1"/>
      <c r="AE68" s="12"/>
      <c r="AF68" s="12"/>
      <c r="AG68" s="12"/>
      <c r="AH68" s="12"/>
      <c r="AI68" s="12"/>
      <c r="AJ68" s="12"/>
    </row>
    <row r="69" spans="2:36" s="3" customFormat="1" x14ac:dyDescent="0.25">
      <c r="B69" s="21" t="s">
        <v>62</v>
      </c>
      <c r="C69" s="19"/>
      <c r="D69" s="18"/>
      <c r="E69" s="20"/>
      <c r="F69" s="20"/>
      <c r="G69" s="19"/>
      <c r="H69" s="19"/>
      <c r="I69" s="19"/>
      <c r="J69" s="18"/>
      <c r="K69" s="18"/>
      <c r="L69" s="18"/>
      <c r="M69" s="18"/>
      <c r="N69" s="1"/>
      <c r="O69" s="1"/>
      <c r="P69" s="1"/>
      <c r="Q69" s="1"/>
      <c r="S69" s="2"/>
      <c r="T69" s="2"/>
      <c r="U69" s="2"/>
      <c r="V69" s="2"/>
      <c r="W69" s="2"/>
      <c r="X69" s="2"/>
      <c r="Y69" s="2"/>
      <c r="Z69" s="1"/>
      <c r="AA69" s="1"/>
      <c r="AB69" s="1"/>
      <c r="AC69" s="1"/>
      <c r="AD69" s="1"/>
      <c r="AE69" s="12"/>
      <c r="AF69" s="12"/>
      <c r="AG69" s="12"/>
      <c r="AH69" s="12"/>
      <c r="AI69" s="12"/>
      <c r="AJ69" s="12"/>
    </row>
    <row r="70" spans="2:36" s="3" customFormat="1" x14ac:dyDescent="0.25">
      <c r="B70" s="10" t="s">
        <v>61</v>
      </c>
      <c r="C70" s="17"/>
      <c r="D70" s="14"/>
      <c r="E70" s="16"/>
      <c r="F70" s="16"/>
      <c r="G70" s="15"/>
      <c r="H70" s="15"/>
      <c r="I70" s="15"/>
      <c r="J70" s="14"/>
      <c r="K70" s="14"/>
      <c r="L70" s="14"/>
      <c r="M70" s="14"/>
      <c r="N70" s="1"/>
      <c r="O70" s="1"/>
      <c r="P70" s="1"/>
      <c r="Q70" s="1"/>
      <c r="S70" s="2"/>
      <c r="T70" s="2"/>
      <c r="U70" s="2"/>
      <c r="V70" s="2"/>
      <c r="W70" s="2"/>
      <c r="X70" s="2"/>
      <c r="Y70" s="2"/>
      <c r="Z70" s="1"/>
      <c r="AA70" s="1"/>
      <c r="AB70" s="1"/>
      <c r="AC70" s="13"/>
      <c r="AD70" s="1"/>
      <c r="AE70" s="12"/>
      <c r="AF70" s="12"/>
      <c r="AG70" s="12"/>
      <c r="AH70" s="12"/>
      <c r="AI70" s="12"/>
      <c r="AJ70" s="12"/>
    </row>
    <row r="71" spans="2:36" s="3" customFormat="1" x14ac:dyDescent="0.25">
      <c r="B71" s="7" t="s">
        <v>60</v>
      </c>
      <c r="C71" s="7"/>
      <c r="D71" s="7"/>
      <c r="E71" s="9"/>
      <c r="F71" s="9"/>
      <c r="G71" s="7" t="s">
        <v>59</v>
      </c>
      <c r="H71" s="8"/>
      <c r="I71" s="8"/>
      <c r="N71" s="1"/>
      <c r="O71" s="1"/>
      <c r="P71" s="1"/>
      <c r="Q71" s="1"/>
      <c r="S71" s="2"/>
      <c r="T71" s="2"/>
      <c r="U71" s="2"/>
      <c r="V71" s="2"/>
      <c r="W71" s="2"/>
      <c r="X71" s="2"/>
      <c r="Y71" s="2"/>
      <c r="Z71" s="1"/>
      <c r="AA71" s="1"/>
      <c r="AB71" s="1"/>
      <c r="AC71" s="1"/>
      <c r="AD71" s="1"/>
      <c r="AE71" s="12"/>
      <c r="AF71" s="12"/>
      <c r="AG71" s="12"/>
      <c r="AH71" s="12"/>
      <c r="AI71" s="12"/>
      <c r="AJ71" s="12"/>
    </row>
    <row r="72" spans="2:36" s="3" customFormat="1" x14ac:dyDescent="0.25">
      <c r="B72" s="7" t="s">
        <v>58</v>
      </c>
      <c r="C72" s="7"/>
      <c r="D72" s="7"/>
      <c r="E72" s="9"/>
      <c r="F72" s="9"/>
      <c r="G72" s="7" t="s">
        <v>57</v>
      </c>
      <c r="H72" s="8"/>
      <c r="I72" s="8"/>
      <c r="N72" s="1"/>
      <c r="O72" s="1"/>
      <c r="P72" s="1"/>
      <c r="Q72" s="1"/>
      <c r="S72" s="2"/>
      <c r="T72" s="2"/>
      <c r="U72" s="2"/>
      <c r="V72" s="2"/>
      <c r="W72" s="2"/>
      <c r="X72" s="2"/>
      <c r="Y72" s="2"/>
      <c r="Z72" s="1"/>
      <c r="AA72" s="1"/>
      <c r="AB72" s="1"/>
      <c r="AC72" s="1"/>
      <c r="AD72" s="1"/>
      <c r="AE72" s="12"/>
      <c r="AF72" s="12"/>
      <c r="AG72" s="12"/>
      <c r="AH72" s="12"/>
      <c r="AI72" s="12"/>
      <c r="AJ72" s="12"/>
    </row>
    <row r="73" spans="2:36" s="3" customFormat="1" x14ac:dyDescent="0.25">
      <c r="B73" s="7" t="s">
        <v>56</v>
      </c>
      <c r="C73" s="7"/>
      <c r="D73" s="7"/>
      <c r="E73" s="9"/>
      <c r="F73" s="9"/>
      <c r="G73" s="7" t="s">
        <v>55</v>
      </c>
      <c r="H73" s="8"/>
      <c r="I73" s="8"/>
      <c r="N73" s="1"/>
      <c r="O73" s="1"/>
      <c r="P73" s="1"/>
      <c r="Q73" s="1"/>
      <c r="S73" s="2"/>
      <c r="T73" s="2"/>
      <c r="U73" s="2"/>
      <c r="V73" s="2"/>
      <c r="W73" s="2"/>
      <c r="X73" s="2"/>
      <c r="Y73" s="2"/>
      <c r="Z73" s="1"/>
      <c r="AA73" s="1"/>
      <c r="AB73" s="1"/>
      <c r="AC73" s="1"/>
      <c r="AD73" s="1"/>
    </row>
    <row r="74" spans="2:36" s="3" customFormat="1" x14ac:dyDescent="0.25">
      <c r="B74" s="7" t="s">
        <v>54</v>
      </c>
      <c r="C74" s="7"/>
      <c r="D74" s="7"/>
      <c r="E74" s="9"/>
      <c r="F74" s="9"/>
      <c r="G74" s="7" t="s">
        <v>53</v>
      </c>
      <c r="H74" s="8"/>
      <c r="I74" s="8"/>
      <c r="N74" s="1"/>
      <c r="O74" s="1"/>
      <c r="P74" s="1"/>
      <c r="Q74" s="1"/>
      <c r="S74" s="2"/>
      <c r="T74" s="2"/>
      <c r="U74" s="2"/>
      <c r="V74" s="2"/>
      <c r="W74" s="2"/>
      <c r="X74" s="2"/>
      <c r="Y74" s="2"/>
      <c r="Z74" s="1"/>
      <c r="AA74" s="1"/>
      <c r="AB74" s="1"/>
      <c r="AC74" s="1"/>
      <c r="AD74" s="1"/>
    </row>
    <row r="75" spans="2:36" s="3" customFormat="1" x14ac:dyDescent="0.25">
      <c r="B75" s="7" t="s">
        <v>52</v>
      </c>
      <c r="C75" s="7"/>
      <c r="D75" s="7"/>
      <c r="E75" s="9"/>
      <c r="F75" s="9"/>
      <c r="G75" s="7" t="s">
        <v>51</v>
      </c>
      <c r="H75" s="8"/>
      <c r="I75" s="8"/>
      <c r="N75" s="1"/>
      <c r="O75" s="1"/>
      <c r="P75" s="1"/>
      <c r="Q75" s="1"/>
      <c r="S75" s="2"/>
      <c r="T75" s="2"/>
      <c r="U75" s="2"/>
      <c r="V75" s="2"/>
      <c r="W75" s="2"/>
      <c r="X75" s="2"/>
      <c r="Y75" s="2"/>
      <c r="Z75" s="1"/>
      <c r="AA75" s="1"/>
      <c r="AB75" s="1"/>
      <c r="AC75" s="1"/>
      <c r="AD75" s="1"/>
    </row>
    <row r="76" spans="2:36" s="3" customFormat="1" x14ac:dyDescent="0.25">
      <c r="B76" s="11" t="s">
        <v>50</v>
      </c>
      <c r="C76" s="7"/>
      <c r="D76" s="7"/>
      <c r="E76" s="9"/>
      <c r="F76" s="9"/>
      <c r="G76" s="7" t="s">
        <v>49</v>
      </c>
      <c r="H76" s="8"/>
      <c r="I76" s="8"/>
      <c r="N76" s="1"/>
      <c r="O76" s="1"/>
      <c r="P76" s="1"/>
      <c r="Q76" s="1"/>
      <c r="S76" s="2"/>
      <c r="T76" s="2"/>
      <c r="U76" s="2"/>
      <c r="V76" s="2"/>
      <c r="W76" s="2"/>
      <c r="X76" s="2"/>
      <c r="Y76" s="2"/>
      <c r="Z76" s="1"/>
      <c r="AA76" s="1"/>
      <c r="AB76" s="1"/>
      <c r="AC76" s="1"/>
      <c r="AD76" s="1"/>
    </row>
    <row r="77" spans="2:36" s="3" customFormat="1" x14ac:dyDescent="0.25">
      <c r="B77" s="7" t="s">
        <v>48</v>
      </c>
      <c r="C77" s="7"/>
      <c r="D77" s="7"/>
      <c r="E77" s="9"/>
      <c r="F77" s="9"/>
      <c r="G77" s="7" t="s">
        <v>47</v>
      </c>
      <c r="H77" s="8"/>
      <c r="I77" s="8"/>
      <c r="N77" s="1"/>
      <c r="O77" s="1"/>
      <c r="P77" s="1"/>
      <c r="Q77" s="1"/>
      <c r="S77" s="2"/>
      <c r="T77" s="2"/>
      <c r="U77" s="2"/>
      <c r="V77" s="2"/>
      <c r="W77" s="2"/>
      <c r="X77" s="2"/>
      <c r="Y77" s="2"/>
      <c r="Z77" s="1"/>
      <c r="AA77" s="1"/>
      <c r="AB77" s="1"/>
      <c r="AC77" s="1"/>
      <c r="AD77" s="1"/>
    </row>
    <row r="78" spans="2:36" s="3" customFormat="1" x14ac:dyDescent="0.25">
      <c r="B78" s="7" t="s">
        <v>46</v>
      </c>
      <c r="C78" s="7"/>
      <c r="D78" s="7"/>
      <c r="E78" s="9"/>
      <c r="F78" s="9"/>
      <c r="G78" s="7" t="s">
        <v>45</v>
      </c>
      <c r="H78" s="7"/>
      <c r="I78" s="7"/>
      <c r="J78" s="5"/>
      <c r="N78" s="1"/>
      <c r="O78" s="1"/>
      <c r="P78" s="1"/>
      <c r="Q78" s="1"/>
      <c r="S78" s="2"/>
      <c r="T78" s="2"/>
      <c r="U78" s="2"/>
      <c r="V78" s="2"/>
      <c r="W78" s="2"/>
      <c r="X78" s="2"/>
      <c r="Y78" s="2"/>
      <c r="Z78" s="1"/>
      <c r="AA78" s="1"/>
      <c r="AB78" s="1"/>
      <c r="AC78" s="1"/>
      <c r="AD78" s="1"/>
    </row>
    <row r="79" spans="2:36" s="3" customFormat="1" x14ac:dyDescent="0.25">
      <c r="B79" s="10" t="s">
        <v>44</v>
      </c>
      <c r="C79" s="10"/>
      <c r="D79" s="7"/>
      <c r="E79" s="9"/>
      <c r="F79" s="9"/>
      <c r="G79" s="7" t="s">
        <v>43</v>
      </c>
      <c r="H79" s="7"/>
      <c r="I79" s="7"/>
      <c r="J79" s="5"/>
      <c r="N79" s="1"/>
      <c r="O79" s="1"/>
      <c r="P79" s="1"/>
      <c r="Q79" s="1"/>
      <c r="S79" s="2"/>
      <c r="T79" s="2"/>
      <c r="U79" s="2"/>
      <c r="V79" s="2"/>
      <c r="W79" s="2"/>
      <c r="X79" s="2"/>
      <c r="Y79" s="2"/>
      <c r="Z79" s="1"/>
      <c r="AA79" s="1"/>
      <c r="AB79" s="1"/>
      <c r="AC79" s="1"/>
      <c r="AD79" s="1"/>
    </row>
    <row r="80" spans="2:36" s="3" customFormat="1" x14ac:dyDescent="0.25">
      <c r="B80" s="7" t="s">
        <v>42</v>
      </c>
      <c r="C80" s="7"/>
      <c r="D80" s="7"/>
      <c r="E80" s="9"/>
      <c r="F80" s="9"/>
      <c r="G80" s="7" t="s">
        <v>41</v>
      </c>
      <c r="H80" s="7"/>
      <c r="I80" s="7"/>
      <c r="J80" s="5"/>
      <c r="N80" s="1"/>
      <c r="O80" s="1"/>
      <c r="P80" s="1"/>
      <c r="Q80" s="1"/>
      <c r="S80" s="2"/>
      <c r="T80" s="2"/>
      <c r="U80" s="2"/>
      <c r="V80" s="2"/>
      <c r="W80" s="2"/>
      <c r="X80" s="2"/>
      <c r="Y80" s="2"/>
      <c r="Z80" s="1"/>
      <c r="AA80" s="1"/>
      <c r="AB80" s="1"/>
      <c r="AC80" s="1"/>
      <c r="AD80" s="1"/>
    </row>
    <row r="81" spans="2:30" s="3" customFormat="1" x14ac:dyDescent="0.25">
      <c r="B81" s="7" t="s">
        <v>40</v>
      </c>
      <c r="C81" s="7"/>
      <c r="D81" s="7"/>
      <c r="E81" s="9"/>
      <c r="F81" s="9"/>
      <c r="G81" s="7" t="s">
        <v>39</v>
      </c>
      <c r="H81" s="7"/>
      <c r="I81" s="7"/>
      <c r="J81" s="5"/>
      <c r="N81" s="1"/>
      <c r="O81" s="1"/>
      <c r="P81" s="1"/>
      <c r="Q81" s="1"/>
      <c r="S81" s="2"/>
      <c r="T81" s="2"/>
      <c r="U81" s="2"/>
      <c r="V81" s="2"/>
      <c r="W81" s="2"/>
      <c r="X81" s="2"/>
      <c r="Y81" s="2"/>
      <c r="Z81" s="1"/>
      <c r="AA81" s="1"/>
      <c r="AB81" s="1"/>
      <c r="AC81" s="1"/>
      <c r="AD81" s="1"/>
    </row>
    <row r="82" spans="2:30" s="3" customFormat="1" x14ac:dyDescent="0.25">
      <c r="B82" s="7" t="s">
        <v>38</v>
      </c>
      <c r="C82" s="7"/>
      <c r="D82" s="7"/>
      <c r="E82" s="9"/>
      <c r="F82" s="9"/>
      <c r="G82" s="7" t="s">
        <v>37</v>
      </c>
      <c r="H82" s="7"/>
      <c r="I82" s="7"/>
      <c r="J82" s="5"/>
      <c r="N82" s="1"/>
      <c r="O82" s="1"/>
      <c r="P82" s="1"/>
      <c r="Q82" s="1"/>
      <c r="S82" s="2"/>
      <c r="T82" s="2"/>
      <c r="U82" s="2"/>
      <c r="V82" s="2"/>
      <c r="W82" s="2"/>
      <c r="X82" s="2"/>
      <c r="Y82" s="2"/>
      <c r="Z82" s="1"/>
      <c r="AA82" s="1"/>
      <c r="AB82" s="1"/>
      <c r="AC82" s="1"/>
      <c r="AD82" s="1"/>
    </row>
    <row r="83" spans="2:30" s="3" customFormat="1" x14ac:dyDescent="0.25">
      <c r="B83" s="7" t="s">
        <v>36</v>
      </c>
      <c r="C83" s="7"/>
      <c r="D83" s="7"/>
      <c r="E83" s="9"/>
      <c r="F83" s="9"/>
      <c r="G83" s="7" t="s">
        <v>35</v>
      </c>
      <c r="H83" s="7"/>
      <c r="I83" s="7"/>
      <c r="J83" s="5"/>
      <c r="N83" s="1"/>
      <c r="O83" s="1"/>
      <c r="P83" s="1"/>
      <c r="Q83" s="1"/>
      <c r="S83" s="2"/>
      <c r="T83" s="2"/>
      <c r="U83" s="2"/>
      <c r="V83" s="2"/>
      <c r="W83" s="2"/>
      <c r="X83" s="2"/>
      <c r="Y83" s="2"/>
      <c r="Z83" s="1"/>
      <c r="AA83" s="1"/>
      <c r="AB83" s="1"/>
      <c r="AC83" s="1"/>
      <c r="AD83" s="1"/>
    </row>
    <row r="84" spans="2:30" s="3" customFormat="1" x14ac:dyDescent="0.25">
      <c r="B84" s="7" t="s">
        <v>34</v>
      </c>
      <c r="C84" s="7"/>
      <c r="D84" s="7"/>
      <c r="E84" s="9"/>
      <c r="F84" s="9"/>
      <c r="G84" s="7" t="s">
        <v>33</v>
      </c>
      <c r="H84" s="7"/>
      <c r="I84" s="7"/>
      <c r="J84" s="5"/>
      <c r="N84" s="1"/>
      <c r="O84" s="1"/>
      <c r="P84" s="1"/>
      <c r="Q84" s="1"/>
      <c r="S84" s="2"/>
      <c r="T84" s="2"/>
      <c r="U84" s="2"/>
      <c r="V84" s="2"/>
      <c r="W84" s="2"/>
      <c r="X84" s="2"/>
      <c r="Y84" s="2"/>
      <c r="Z84" s="1"/>
      <c r="AA84" s="1"/>
      <c r="AB84" s="1"/>
      <c r="AC84" s="1"/>
      <c r="AD84" s="1"/>
    </row>
    <row r="85" spans="2:30" s="3" customFormat="1" ht="12.75" customHeight="1" x14ac:dyDescent="0.25">
      <c r="B85" s="90" t="s">
        <v>32</v>
      </c>
      <c r="C85" s="90"/>
      <c r="D85" s="90"/>
      <c r="E85" s="90"/>
      <c r="F85" s="90"/>
      <c r="G85" s="7" t="s">
        <v>31</v>
      </c>
      <c r="H85" s="7"/>
      <c r="I85" s="7"/>
      <c r="J85" s="5"/>
      <c r="N85" s="1"/>
      <c r="O85" s="1"/>
      <c r="P85" s="1"/>
      <c r="Q85" s="1"/>
      <c r="S85" s="2"/>
      <c r="T85" s="2"/>
      <c r="U85" s="2"/>
      <c r="V85" s="2"/>
      <c r="W85" s="2"/>
      <c r="X85" s="2"/>
      <c r="Y85" s="2"/>
      <c r="Z85" s="1"/>
      <c r="AA85" s="1"/>
      <c r="AB85" s="1"/>
      <c r="AC85" s="1"/>
      <c r="AD85" s="1"/>
    </row>
    <row r="86" spans="2:30" s="3" customFormat="1" ht="12.75" customHeight="1" x14ac:dyDescent="0.25">
      <c r="B86" s="91" t="s">
        <v>30</v>
      </c>
      <c r="C86" s="91"/>
      <c r="D86" s="91"/>
      <c r="E86" s="91"/>
      <c r="F86" s="91"/>
      <c r="G86" s="7" t="s">
        <v>29</v>
      </c>
      <c r="H86" s="7"/>
      <c r="I86" s="7"/>
      <c r="J86" s="5"/>
      <c r="N86" s="1"/>
      <c r="O86" s="1"/>
      <c r="P86" s="1"/>
      <c r="Q86" s="1"/>
      <c r="S86" s="2"/>
      <c r="T86" s="2"/>
      <c r="U86" s="2"/>
      <c r="V86" s="2"/>
      <c r="W86" s="2"/>
      <c r="X86" s="2"/>
      <c r="Y86" s="2"/>
      <c r="Z86" s="1"/>
      <c r="AA86" s="1"/>
      <c r="AB86" s="1"/>
      <c r="AC86" s="1"/>
      <c r="AD86" s="1"/>
    </row>
    <row r="87" spans="2:30" s="3" customFormat="1" x14ac:dyDescent="0.25">
      <c r="B87" s="7" t="s">
        <v>28</v>
      </c>
      <c r="C87" s="7"/>
      <c r="D87" s="7"/>
      <c r="E87" s="9"/>
      <c r="F87" s="9"/>
      <c r="G87" s="7" t="s">
        <v>27</v>
      </c>
      <c r="H87" s="7"/>
      <c r="I87" s="7"/>
      <c r="J87" s="5"/>
      <c r="N87" s="1"/>
      <c r="O87" s="1"/>
      <c r="P87" s="1"/>
      <c r="Q87" s="1"/>
      <c r="S87" s="2"/>
      <c r="T87" s="2"/>
      <c r="U87" s="2"/>
      <c r="V87" s="2"/>
      <c r="W87" s="2"/>
      <c r="X87" s="2"/>
      <c r="Y87" s="2"/>
      <c r="Z87" s="1"/>
      <c r="AA87" s="1"/>
      <c r="AB87" s="1"/>
      <c r="AC87" s="1"/>
      <c r="AD87" s="1"/>
    </row>
    <row r="88" spans="2:30" s="3" customFormat="1" x14ac:dyDescent="0.25">
      <c r="B88" s="7" t="s">
        <v>26</v>
      </c>
      <c r="C88" s="7"/>
      <c r="D88" s="7"/>
      <c r="E88" s="9"/>
      <c r="F88" s="9"/>
      <c r="G88" s="7" t="s">
        <v>25</v>
      </c>
      <c r="H88" s="7"/>
      <c r="I88" s="7"/>
      <c r="J88" s="5"/>
      <c r="N88" s="1"/>
      <c r="O88" s="1"/>
      <c r="P88" s="1"/>
      <c r="Q88" s="1"/>
      <c r="S88" s="2"/>
      <c r="T88" s="2"/>
      <c r="U88" s="2"/>
      <c r="V88" s="2"/>
      <c r="W88" s="2"/>
      <c r="X88" s="2"/>
      <c r="Y88" s="2"/>
      <c r="Z88" s="1"/>
      <c r="AA88" s="1"/>
      <c r="AB88" s="1"/>
      <c r="AC88" s="1"/>
      <c r="AD88" s="1"/>
    </row>
    <row r="89" spans="2:30" s="3" customFormat="1" x14ac:dyDescent="0.25">
      <c r="B89" s="7" t="s">
        <v>24</v>
      </c>
      <c r="C89" s="7"/>
      <c r="D89" s="7"/>
      <c r="E89" s="9"/>
      <c r="F89" s="9"/>
      <c r="G89" s="7" t="s">
        <v>23</v>
      </c>
      <c r="H89" s="7"/>
      <c r="I89" s="7"/>
      <c r="J89" s="5"/>
      <c r="N89" s="1"/>
      <c r="O89" s="1"/>
      <c r="P89" s="1"/>
      <c r="Q89" s="1"/>
      <c r="S89" s="2"/>
      <c r="T89" s="2"/>
      <c r="U89" s="2"/>
      <c r="V89" s="2"/>
      <c r="W89" s="2"/>
      <c r="X89" s="2"/>
      <c r="Y89" s="2"/>
      <c r="Z89" s="1"/>
      <c r="AA89" s="1"/>
      <c r="AB89" s="1"/>
      <c r="AC89" s="1"/>
      <c r="AD89" s="1"/>
    </row>
    <row r="90" spans="2:30" s="3" customFormat="1" x14ac:dyDescent="0.25">
      <c r="B90" s="7" t="s">
        <v>22</v>
      </c>
      <c r="C90" s="7"/>
      <c r="D90" s="7"/>
      <c r="E90" s="9"/>
      <c r="F90" s="9"/>
      <c r="G90" s="7" t="s">
        <v>21</v>
      </c>
      <c r="H90" s="7"/>
      <c r="I90" s="7"/>
      <c r="J90" s="5"/>
      <c r="N90" s="1"/>
      <c r="O90" s="1"/>
      <c r="P90" s="1"/>
      <c r="Q90" s="1"/>
      <c r="S90" s="2"/>
      <c r="T90" s="2"/>
      <c r="U90" s="2"/>
      <c r="V90" s="2"/>
      <c r="W90" s="2"/>
      <c r="X90" s="2"/>
      <c r="Y90" s="2"/>
      <c r="Z90" s="1"/>
      <c r="AA90" s="1"/>
      <c r="AB90" s="1"/>
      <c r="AC90" s="1"/>
      <c r="AD90" s="1"/>
    </row>
    <row r="91" spans="2:30" s="3" customFormat="1" x14ac:dyDescent="0.25">
      <c r="B91" s="7" t="s">
        <v>20</v>
      </c>
      <c r="C91" s="7"/>
      <c r="D91" s="7"/>
      <c r="E91" s="9"/>
      <c r="F91" s="9"/>
      <c r="G91" s="7" t="s">
        <v>19</v>
      </c>
      <c r="H91" s="7"/>
      <c r="I91" s="7"/>
      <c r="J91" s="5"/>
      <c r="N91" s="1"/>
      <c r="O91" s="1"/>
      <c r="P91" s="1"/>
      <c r="Q91" s="1"/>
      <c r="S91" s="2"/>
      <c r="T91" s="2"/>
      <c r="U91" s="2"/>
      <c r="V91" s="2"/>
      <c r="W91" s="2"/>
      <c r="X91" s="2"/>
      <c r="Y91" s="2"/>
      <c r="Z91" s="1"/>
      <c r="AA91" s="1"/>
      <c r="AB91" s="1"/>
      <c r="AC91" s="1"/>
      <c r="AD91" s="1"/>
    </row>
    <row r="92" spans="2:30" s="3" customFormat="1" x14ac:dyDescent="0.25">
      <c r="B92" s="7" t="s">
        <v>18</v>
      </c>
      <c r="C92" s="7"/>
      <c r="D92" s="7"/>
      <c r="E92" s="9"/>
      <c r="F92" s="9"/>
      <c r="G92" s="7" t="s">
        <v>17</v>
      </c>
      <c r="H92" s="7"/>
      <c r="I92" s="7"/>
      <c r="J92" s="5"/>
      <c r="N92" s="1"/>
      <c r="O92" s="1"/>
      <c r="P92" s="1"/>
      <c r="Q92" s="1"/>
      <c r="S92" s="2"/>
      <c r="T92" s="2"/>
      <c r="U92" s="2"/>
      <c r="V92" s="2"/>
      <c r="W92" s="2"/>
      <c r="X92" s="2"/>
      <c r="Y92" s="2"/>
      <c r="Z92" s="1"/>
      <c r="AA92" s="1"/>
      <c r="AB92" s="1"/>
      <c r="AC92" s="1"/>
      <c r="AD92" s="1"/>
    </row>
    <row r="93" spans="2:30" s="3" customFormat="1" x14ac:dyDescent="0.25">
      <c r="B93" s="7" t="s">
        <v>16</v>
      </c>
      <c r="C93" s="7"/>
      <c r="D93" s="7"/>
      <c r="E93" s="9"/>
      <c r="F93" s="9"/>
      <c r="G93" s="7" t="s">
        <v>15</v>
      </c>
      <c r="H93" s="7"/>
      <c r="I93" s="7"/>
      <c r="J93" s="5"/>
      <c r="N93" s="1"/>
      <c r="O93" s="1"/>
      <c r="P93" s="1"/>
      <c r="Q93" s="1"/>
      <c r="S93" s="2"/>
      <c r="T93" s="2"/>
      <c r="U93" s="2"/>
      <c r="V93" s="2"/>
      <c r="W93" s="2"/>
      <c r="X93" s="2"/>
      <c r="Y93" s="2"/>
      <c r="Z93" s="1"/>
      <c r="AA93" s="1"/>
      <c r="AB93" s="1"/>
      <c r="AC93" s="1"/>
      <c r="AD93" s="1"/>
    </row>
    <row r="94" spans="2:30" s="3" customFormat="1" x14ac:dyDescent="0.25">
      <c r="B94" s="7" t="s">
        <v>14</v>
      </c>
      <c r="C94" s="7"/>
      <c r="D94" s="7"/>
      <c r="E94" s="9"/>
      <c r="F94" s="9"/>
      <c r="G94" s="7" t="s">
        <v>13</v>
      </c>
      <c r="H94" s="7"/>
      <c r="I94" s="7"/>
      <c r="J94" s="5"/>
      <c r="N94" s="1"/>
      <c r="O94" s="1"/>
      <c r="P94" s="1"/>
      <c r="Q94" s="1"/>
      <c r="S94" s="2"/>
      <c r="T94" s="2"/>
      <c r="U94" s="2"/>
      <c r="V94" s="2"/>
      <c r="W94" s="2"/>
      <c r="X94" s="2"/>
      <c r="Y94" s="2"/>
      <c r="Z94" s="1"/>
      <c r="AA94" s="1"/>
      <c r="AB94" s="1"/>
      <c r="AC94" s="1"/>
      <c r="AD94" s="1"/>
    </row>
    <row r="95" spans="2:30" s="3" customFormat="1" x14ac:dyDescent="0.25">
      <c r="B95" s="7" t="s">
        <v>12</v>
      </c>
      <c r="C95" s="7"/>
      <c r="D95" s="7"/>
      <c r="E95" s="9"/>
      <c r="F95" s="9"/>
      <c r="G95" s="7" t="s">
        <v>11</v>
      </c>
      <c r="H95" s="7"/>
      <c r="I95" s="7"/>
      <c r="J95" s="5"/>
      <c r="N95" s="1"/>
      <c r="O95" s="1"/>
      <c r="P95" s="1"/>
      <c r="Q95" s="1"/>
      <c r="S95" s="2"/>
      <c r="T95" s="2"/>
      <c r="U95" s="2"/>
      <c r="V95" s="2"/>
      <c r="W95" s="2"/>
      <c r="X95" s="2"/>
      <c r="Y95" s="2"/>
      <c r="Z95" s="1"/>
      <c r="AA95" s="1"/>
      <c r="AB95" s="1"/>
      <c r="AC95" s="1"/>
      <c r="AD95" s="1"/>
    </row>
    <row r="96" spans="2:30" s="3" customFormat="1" x14ac:dyDescent="0.25">
      <c r="B96" s="7" t="s">
        <v>10</v>
      </c>
      <c r="C96" s="7"/>
      <c r="D96" s="7"/>
      <c r="E96" s="9"/>
      <c r="F96" s="9"/>
      <c r="G96" s="7" t="s">
        <v>9</v>
      </c>
      <c r="H96" s="7"/>
      <c r="I96" s="7"/>
      <c r="J96" s="5"/>
      <c r="N96" s="1"/>
      <c r="O96" s="1"/>
      <c r="P96" s="1"/>
      <c r="Q96" s="1"/>
      <c r="S96" s="2"/>
      <c r="T96" s="2"/>
      <c r="U96" s="2"/>
      <c r="V96" s="2"/>
      <c r="W96" s="2"/>
      <c r="X96" s="2"/>
      <c r="Y96" s="2"/>
      <c r="Z96" s="1"/>
      <c r="AA96" s="1"/>
      <c r="AB96" s="1"/>
      <c r="AC96" s="1"/>
      <c r="AD96" s="1"/>
    </row>
    <row r="97" spans="2:30" s="3" customFormat="1" x14ac:dyDescent="0.25">
      <c r="B97" s="7" t="s">
        <v>8</v>
      </c>
      <c r="C97" s="7"/>
      <c r="D97" s="7"/>
      <c r="E97" s="9"/>
      <c r="F97" s="9"/>
      <c r="G97" s="7" t="s">
        <v>7</v>
      </c>
      <c r="H97" s="7"/>
      <c r="I97" s="7"/>
      <c r="J97" s="5"/>
      <c r="N97" s="1"/>
      <c r="O97" s="1"/>
      <c r="P97" s="1"/>
      <c r="Q97" s="1"/>
      <c r="S97" s="2"/>
      <c r="T97" s="2"/>
      <c r="U97" s="2"/>
      <c r="V97" s="2"/>
      <c r="W97" s="2"/>
      <c r="X97" s="2"/>
      <c r="Y97" s="2"/>
      <c r="Z97" s="1"/>
      <c r="AA97" s="1"/>
      <c r="AB97" s="1"/>
      <c r="AC97" s="1"/>
      <c r="AD97" s="1"/>
    </row>
    <row r="98" spans="2:30" s="3" customFormat="1" x14ac:dyDescent="0.25">
      <c r="B98" s="7" t="s">
        <v>6</v>
      </c>
      <c r="C98" s="7"/>
      <c r="D98" s="7"/>
      <c r="E98" s="9"/>
      <c r="F98" s="9"/>
      <c r="G98" s="7" t="s">
        <v>4</v>
      </c>
      <c r="H98" s="7"/>
      <c r="I98" s="7"/>
      <c r="J98" s="5"/>
      <c r="N98" s="1"/>
      <c r="O98" s="1"/>
      <c r="P98" s="1"/>
      <c r="Q98" s="1"/>
      <c r="S98" s="2"/>
      <c r="T98" s="2"/>
      <c r="U98" s="2"/>
      <c r="V98" s="2"/>
      <c r="W98" s="2"/>
      <c r="X98" s="2"/>
      <c r="Y98" s="2"/>
      <c r="Z98" s="1"/>
      <c r="AA98" s="1"/>
      <c r="AB98" s="1"/>
      <c r="AC98" s="1"/>
      <c r="AD98" s="1"/>
    </row>
    <row r="99" spans="2:30" s="3" customFormat="1" x14ac:dyDescent="0.25">
      <c r="B99" s="7" t="s">
        <v>5</v>
      </c>
      <c r="C99" s="7"/>
      <c r="D99" s="7"/>
      <c r="E99" s="9"/>
      <c r="F99" s="9"/>
      <c r="G99" s="7" t="s">
        <v>4</v>
      </c>
      <c r="H99" s="7"/>
      <c r="I99" s="7"/>
      <c r="J99" s="5"/>
      <c r="N99" s="1"/>
      <c r="O99" s="1"/>
      <c r="P99" s="1"/>
      <c r="Q99" s="1"/>
      <c r="S99" s="2"/>
      <c r="T99" s="2"/>
      <c r="U99" s="2"/>
      <c r="V99" s="2"/>
      <c r="W99" s="2"/>
      <c r="X99" s="2"/>
      <c r="Y99" s="2"/>
      <c r="Z99" s="1"/>
      <c r="AA99" s="1"/>
      <c r="AB99" s="1"/>
      <c r="AC99" s="1"/>
      <c r="AD99" s="1"/>
    </row>
    <row r="100" spans="2:30" s="3" customFormat="1" x14ac:dyDescent="0.25">
      <c r="B100" s="7" t="s">
        <v>3</v>
      </c>
      <c r="C100" s="7"/>
      <c r="D100" s="7"/>
      <c r="E100" s="9"/>
      <c r="F100" s="9"/>
      <c r="G100" s="7" t="s">
        <v>2</v>
      </c>
      <c r="H100" s="7"/>
      <c r="I100" s="7"/>
      <c r="J100" s="5"/>
      <c r="N100" s="1"/>
      <c r="O100" s="1"/>
      <c r="P100" s="1"/>
      <c r="Q100" s="1"/>
      <c r="S100" s="2"/>
      <c r="T100" s="2"/>
      <c r="U100" s="2"/>
      <c r="V100" s="2"/>
      <c r="W100" s="2"/>
      <c r="X100" s="2"/>
      <c r="Y100" s="2"/>
      <c r="Z100" s="1"/>
      <c r="AA100" s="1"/>
      <c r="AB100" s="1"/>
      <c r="AC100" s="1"/>
      <c r="AD100" s="1"/>
    </row>
    <row r="101" spans="2:30" s="3" customFormat="1" x14ac:dyDescent="0.25">
      <c r="B101" s="8" t="s">
        <v>1</v>
      </c>
      <c r="C101" s="8" t="s">
        <v>0</v>
      </c>
      <c r="D101" s="8"/>
      <c r="E101" s="8"/>
      <c r="F101" s="8"/>
      <c r="G101" s="8"/>
      <c r="H101" s="7"/>
      <c r="I101" s="7"/>
      <c r="J101" s="5"/>
      <c r="N101" s="1"/>
      <c r="O101" s="1"/>
      <c r="P101" s="1"/>
      <c r="Q101" s="1"/>
      <c r="S101" s="2"/>
      <c r="T101" s="2"/>
      <c r="U101" s="2"/>
      <c r="V101" s="2"/>
      <c r="W101" s="2"/>
      <c r="X101" s="2"/>
      <c r="Y101" s="2"/>
      <c r="Z101" s="1"/>
      <c r="AA101" s="1"/>
      <c r="AB101" s="1"/>
      <c r="AC101" s="1"/>
      <c r="AD101" s="1"/>
    </row>
    <row r="102" spans="2:30" s="3" customFormat="1" x14ac:dyDescent="0.25">
      <c r="B102" s="5"/>
      <c r="C102" s="5"/>
      <c r="D102" s="5"/>
      <c r="E102" s="5"/>
      <c r="F102" s="5"/>
      <c r="G102" s="6"/>
      <c r="H102" s="6"/>
      <c r="I102" s="5"/>
      <c r="J102" s="5"/>
      <c r="K102" s="5"/>
      <c r="O102" s="1"/>
      <c r="P102" s="1"/>
      <c r="Q102" s="1"/>
      <c r="S102" s="2"/>
      <c r="T102" s="2"/>
      <c r="U102" s="2"/>
      <c r="V102" s="2"/>
      <c r="W102" s="2"/>
      <c r="X102" s="2"/>
      <c r="Y102" s="2"/>
      <c r="Z102" s="1"/>
      <c r="AA102" s="1"/>
      <c r="AB102" s="1"/>
      <c r="AC102" s="1"/>
      <c r="AD102" s="1"/>
    </row>
    <row r="103" spans="2:30" s="3" customFormat="1" x14ac:dyDescent="0.25">
      <c r="B103" s="5"/>
      <c r="C103" s="5"/>
      <c r="D103" s="5"/>
      <c r="E103" s="5"/>
      <c r="F103" s="5"/>
      <c r="G103" s="6"/>
      <c r="H103" s="6"/>
      <c r="I103" s="5"/>
      <c r="J103" s="5"/>
      <c r="K103" s="5"/>
      <c r="O103" s="1"/>
      <c r="P103" s="1"/>
      <c r="Q103" s="1"/>
      <c r="S103" s="2"/>
      <c r="T103" s="2"/>
      <c r="U103" s="2"/>
      <c r="V103" s="2"/>
      <c r="W103" s="2"/>
      <c r="X103" s="2"/>
      <c r="Y103" s="2"/>
      <c r="Z103" s="1"/>
      <c r="AA103" s="1"/>
      <c r="AB103" s="1"/>
      <c r="AC103" s="1"/>
      <c r="AD103" s="1"/>
    </row>
    <row r="104" spans="2:30" s="3" customFormat="1" x14ac:dyDescent="0.25">
      <c r="B104" s="5"/>
      <c r="C104" s="5"/>
      <c r="D104" s="5"/>
      <c r="E104" s="5"/>
      <c r="F104" s="5"/>
      <c r="G104" s="6"/>
      <c r="H104" s="6"/>
      <c r="I104" s="5"/>
      <c r="J104" s="5"/>
      <c r="K104" s="5"/>
      <c r="O104" s="1"/>
      <c r="P104" s="1"/>
      <c r="Q104" s="1"/>
      <c r="S104" s="2"/>
      <c r="T104" s="2"/>
      <c r="U104" s="2"/>
      <c r="V104" s="2"/>
      <c r="W104" s="2"/>
      <c r="X104" s="2"/>
      <c r="Y104" s="2"/>
      <c r="Z104" s="1"/>
      <c r="AA104" s="1"/>
      <c r="AB104" s="1"/>
      <c r="AC104" s="1"/>
      <c r="AD104" s="1"/>
    </row>
    <row r="105" spans="2:30" s="3" customFormat="1" x14ac:dyDescent="0.25">
      <c r="B105" s="5"/>
      <c r="C105" s="5"/>
      <c r="D105" s="5"/>
      <c r="E105" s="5"/>
      <c r="F105" s="5"/>
      <c r="G105" s="6"/>
      <c r="H105" s="6"/>
      <c r="I105" s="5"/>
      <c r="J105" s="5"/>
      <c r="K105" s="5"/>
      <c r="O105" s="1"/>
      <c r="P105" s="1"/>
      <c r="Q105" s="1"/>
      <c r="S105" s="2"/>
      <c r="T105" s="2"/>
      <c r="U105" s="2"/>
      <c r="V105" s="2"/>
      <c r="W105" s="2"/>
      <c r="X105" s="2"/>
      <c r="Y105" s="2"/>
      <c r="Z105" s="1"/>
      <c r="AA105" s="1"/>
      <c r="AB105" s="1"/>
      <c r="AC105" s="1"/>
      <c r="AD105" s="1"/>
    </row>
  </sheetData>
  <mergeCells count="8">
    <mergeCell ref="AD5:AF5"/>
    <mergeCell ref="A7:A8"/>
    <mergeCell ref="B85:F85"/>
    <mergeCell ref="B86:F86"/>
    <mergeCell ref="B1:AC1"/>
    <mergeCell ref="R5:V5"/>
    <mergeCell ref="W5:AA5"/>
    <mergeCell ref="AB5:AC5"/>
  </mergeCells>
  <pageMargins left="0.70866141732283472" right="0.70866141732283472" top="0.74803149606299213" bottom="0.74803149606299213" header="0.31496062992125984" footer="0.31496062992125984"/>
  <pageSetup paperSize="5" scale="40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2018-01-31T18:40:35Z</dcterms:created>
  <dcterms:modified xsi:type="dcterms:W3CDTF">2018-01-31T19:01:05Z</dcterms:modified>
</cp:coreProperties>
</file>