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charts/chart7.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Default Extension="jpeg" ContentType="image/jpeg"/>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heckCompatibility="1" defaultThemeVersion="124226"/>
  <bookViews>
    <workbookView xWindow="240" yWindow="150" windowWidth="15120" windowHeight="7695" activeTab="4"/>
  </bookViews>
  <sheets>
    <sheet name="OCT  2012" sheetId="4" r:id="rId1"/>
    <sheet name="% CONVENIOS EMPRESARIOS" sheetId="1" r:id="rId2"/>
    <sheet name="COMP TRAB SEMESTRAL" sheetId="2" r:id="rId3"/>
    <sheet name="% POR CENTRO PENITENCIARIO" sheetId="3" r:id="rId4"/>
    <sheet name="PRODUCCION octubre 2012" sheetId="5" r:id="rId5"/>
    <sheet name="Hoja2" sheetId="7" r:id="rId6"/>
    <sheet name="Hoja1" sheetId="6" r:id="rId7"/>
  </sheets>
  <definedNames>
    <definedName name="_xlnm.Print_Area" localSheetId="2">'COMP TRAB SEMESTRAL'!$A$1:$H$36</definedName>
    <definedName name="_xlnm.Print_Area" localSheetId="0">'OCT  2012'!$A$1:$G$32</definedName>
    <definedName name="_xlnm.Print_Area" localSheetId="4">'PRODUCCION octubre 2012'!$A$1:$T$59</definedName>
    <definedName name="Centenas" localSheetId="2">{"";"c";"dosc";"tresc";"cuatroc";"quin";"seisc";"setec";"ochoc";"novec"}&amp;"ient"</definedName>
    <definedName name="Centenas">{"";"c";"dosc";"tresc";"cuatroc";"quin";"seisc";"setec";"ochoc";"novec"}&amp;"ient"</definedName>
    <definedName name="Decenas" localSheetId="2">{"";"";"";"trei";"cuare";"cincue";"sese";"sete";"oche";"nove"}&amp;"nta "</definedName>
    <definedName name="Decenas">{"";"";"";"trei";"cuare";"cincue";"sese";"sete";"oche";"nove"}&amp;"nta "</definedName>
    <definedName name="EJERCITO" localSheetId="3">#REF!</definedName>
    <definedName name="EJERCITO" localSheetId="2">#REF!</definedName>
    <definedName name="EJERCITO">#REF!</definedName>
    <definedName name="Quincenas" localSheetId="2">{"";"diez";"once";"doce";"trece";"catorce";"quince"}&amp;" "</definedName>
    <definedName name="Quincenas">{"";"diez";"once";"doce";"trece";"catorce";"quince"}&amp;" "</definedName>
    <definedName name="Tejido" localSheetId="3">#REF!</definedName>
    <definedName name="Tejido" localSheetId="2">#REF!</definedName>
    <definedName name="Tejido">#REF!</definedName>
    <definedName name="_xlnm.Print_Titles" localSheetId="0">'OCT  2012'!$1:$7</definedName>
    <definedName name="Unidades" localSheetId="2">{"";"un";"dos";"tres";"cuatro";"cinco";"seis";"siete";"ocho";"nueve"}</definedName>
    <definedName name="Unidades">{"";"un";"dos";"tres";"cuatro";"cinco";"seis";"siete";"ocho";"nueve"}</definedName>
  </definedNames>
  <calcPr calcId="125725"/>
</workbook>
</file>

<file path=xl/calcChain.xml><?xml version="1.0" encoding="utf-8"?>
<calcChain xmlns="http://schemas.openxmlformats.org/spreadsheetml/2006/main">
  <c r="E36" i="1"/>
  <c r="D36"/>
  <c r="C36"/>
  <c r="F35"/>
  <c r="F34"/>
  <c r="D11" i="7"/>
  <c r="D14" s="1"/>
  <c r="F32" i="4"/>
  <c r="B14" i="7"/>
  <c r="C14"/>
  <c r="H27" i="5"/>
  <c r="I43"/>
  <c r="E43"/>
  <c r="G43"/>
  <c r="H25"/>
  <c r="H24"/>
  <c r="H23"/>
  <c r="D27"/>
  <c r="D21"/>
  <c r="D26"/>
  <c r="D30"/>
  <c r="D25"/>
  <c r="D19"/>
  <c r="D9"/>
  <c r="D8"/>
  <c r="F25"/>
  <c r="F37"/>
  <c r="F42"/>
  <c r="F41"/>
  <c r="F36"/>
  <c r="F35"/>
  <c r="F34"/>
  <c r="F29"/>
  <c r="F19"/>
  <c r="F36" i="1" l="1"/>
  <c r="F33" i="5"/>
  <c r="F28"/>
  <c r="G11" i="4"/>
  <c r="F15" l="1"/>
  <c r="F6" i="1"/>
  <c r="E6" i="3" s="1"/>
  <c r="F42" i="4"/>
  <c r="C15" i="6"/>
  <c r="D15"/>
  <c r="I18" i="5"/>
  <c r="G18"/>
  <c r="I13"/>
  <c r="G13"/>
  <c r="E13"/>
  <c r="I48"/>
  <c r="G48"/>
  <c r="E48"/>
  <c r="C6" i="1"/>
  <c r="M4" i="5"/>
  <c r="G7" i="1"/>
  <c r="F7" i="3" s="1"/>
  <c r="G6" i="1"/>
  <c r="F6" i="3" s="1"/>
  <c r="F7" i="1"/>
  <c r="E7" i="3" s="1"/>
  <c r="E7" i="1"/>
  <c r="D7" i="3" s="1"/>
  <c r="E6" i="1"/>
  <c r="D6" i="3" s="1"/>
  <c r="D7" i="1"/>
  <c r="C7" i="3" s="1"/>
  <c r="D6" i="1"/>
  <c r="C6" i="3" s="1"/>
  <c r="C7" i="1"/>
  <c r="B7" i="3" s="1"/>
  <c r="C8" l="1"/>
  <c r="D8"/>
  <c r="F8"/>
  <c r="E18" i="5"/>
  <c r="B15" i="6" s="1"/>
  <c r="G7" i="3"/>
  <c r="E7" i="2" s="1"/>
  <c r="E8" i="3"/>
  <c r="H6" i="1"/>
  <c r="H7"/>
  <c r="B6" i="3"/>
  <c r="G6" s="1"/>
  <c r="E6" i="2" s="1"/>
  <c r="E8" l="1"/>
  <c r="G8" i="3"/>
  <c r="H8" i="1"/>
  <c r="B8" i="3"/>
  <c r="J59" i="5" l="1"/>
  <c r="I38"/>
  <c r="G38"/>
  <c r="E38"/>
  <c r="I33"/>
  <c r="G33"/>
  <c r="E33"/>
  <c r="I28"/>
  <c r="G28"/>
  <c r="E28"/>
  <c r="I23"/>
  <c r="D11" i="6" s="1"/>
  <c r="G23" i="5"/>
  <c r="E23"/>
  <c r="I8"/>
  <c r="G8"/>
  <c r="E8"/>
  <c r="B11" i="6" l="1"/>
  <c r="C11"/>
  <c r="B8"/>
  <c r="E59" i="5"/>
  <c r="G59"/>
  <c r="C8" i="6"/>
  <c r="D8"/>
  <c r="D17" s="1"/>
  <c r="I59" i="5"/>
  <c r="D8" i="2"/>
  <c r="B8"/>
  <c r="C8"/>
  <c r="B17" i="6" l="1"/>
  <c r="C17"/>
  <c r="F17" i="1"/>
  <c r="F16"/>
</calcChain>
</file>

<file path=xl/sharedStrings.xml><?xml version="1.0" encoding="utf-8"?>
<sst xmlns="http://schemas.openxmlformats.org/spreadsheetml/2006/main" count="197" uniqueCount="121">
  <si>
    <t>CRS</t>
  </si>
  <si>
    <t>RPEJ</t>
  </si>
  <si>
    <t>FEMENIL</t>
  </si>
  <si>
    <t>CEINJURESS</t>
  </si>
  <si>
    <t>TOTAL</t>
  </si>
  <si>
    <t>INJALRESO</t>
  </si>
  <si>
    <t>EMPRESARIOS</t>
  </si>
  <si>
    <t>ÁREA</t>
  </si>
  <si>
    <t>CONCEPTO</t>
  </si>
  <si>
    <t>ACTIVIDADES</t>
  </si>
  <si>
    <t>NUMERO DE INTERNOS LABORANDO</t>
  </si>
  <si>
    <t xml:space="preserve">CONVENIO Y/O EMPRESARIO </t>
  </si>
  <si>
    <t>C.R.S.</t>
  </si>
  <si>
    <t>EMPAQUE DE DULCE DE TAMARINDO</t>
  </si>
  <si>
    <t>ROSA MARGARITA ACEVES</t>
  </si>
  <si>
    <t>CONVENIO</t>
  </si>
  <si>
    <t>FABRICACIÓN DE CALZADO DE DAMA</t>
  </si>
  <si>
    <t>LORENA LÓPEZ LÓPEZ</t>
  </si>
  <si>
    <t>SIGN SOLUTIONS SA DE CV</t>
  </si>
  <si>
    <t>SERIGRAFÍA, ARMADO Y PESPUNTE DE SANDALIA.</t>
  </si>
  <si>
    <t>INCARFEL SA DE CV</t>
  </si>
  <si>
    <t>ENSAMBLE Y EMPAQUE DE SANDALIA</t>
  </si>
  <si>
    <t>INDUSTRIALIZADORA DE ABARROTES RAGO SA DE CV</t>
  </si>
  <si>
    <t>FABRICACIÓN DE CINTOS DE DAMA</t>
  </si>
  <si>
    <t>R.P.E.J.</t>
  </si>
  <si>
    <t>JOSÉ ALFREDO HERNÁNDEZ MACÍAS</t>
  </si>
  <si>
    <t>C.P.R.F.</t>
  </si>
  <si>
    <t>COSTURA DE BOLSA DE MALLA PARA EMPAQUE DE  ALIMENTOS Y PRODUCTOS VARIOS.</t>
  </si>
  <si>
    <t>CONWED PLASTIC SA DE CV</t>
  </si>
  <si>
    <t xml:space="preserve"> PET PROVEEDORES SA DE CV</t>
  </si>
  <si>
    <t>SISTEMAS DE ALIMENTACIÓN SA DE CV</t>
  </si>
  <si>
    <t>CEINJURE CN</t>
  </si>
  <si>
    <t>TECNOPENALES SA DE CV</t>
  </si>
  <si>
    <t>PRODUCCIÓN PROPIA</t>
  </si>
  <si>
    <t>PRODUCCIÓN PROPIA O MAQUILAS</t>
  </si>
  <si>
    <t>CEUNJURE SS</t>
  </si>
  <si>
    <t>PRIMER SEMESTRE 2011</t>
  </si>
  <si>
    <t>SEGUNDO SEMESTRE 2011</t>
  </si>
  <si>
    <t>PRIMER SEMESTRE 2012</t>
  </si>
  <si>
    <t>CEINJURE SS</t>
  </si>
  <si>
    <r>
      <rPr>
        <b/>
        <sz val="18"/>
        <color theme="1"/>
        <rFont val="Calibri"/>
        <family val="2"/>
        <scheme val="minor"/>
      </rPr>
      <t>I</t>
    </r>
    <r>
      <rPr>
        <b/>
        <sz val="14"/>
        <color theme="1"/>
        <rFont val="Calibri"/>
        <family val="2"/>
        <scheme val="minor"/>
      </rPr>
      <t xml:space="preserve">NDUSTRIA </t>
    </r>
    <r>
      <rPr>
        <b/>
        <sz val="18"/>
        <color theme="1"/>
        <rFont val="Calibri"/>
        <family val="2"/>
        <scheme val="minor"/>
      </rPr>
      <t>J</t>
    </r>
    <r>
      <rPr>
        <b/>
        <sz val="14"/>
        <color theme="1"/>
        <rFont val="Calibri"/>
        <family val="2"/>
        <scheme val="minor"/>
      </rPr>
      <t xml:space="preserve">ALISCIENSE DE </t>
    </r>
    <r>
      <rPr>
        <b/>
        <sz val="18"/>
        <color theme="1"/>
        <rFont val="Calibri"/>
        <family val="2"/>
        <scheme val="minor"/>
      </rPr>
      <t>R</t>
    </r>
    <r>
      <rPr>
        <b/>
        <sz val="14"/>
        <color theme="1"/>
        <rFont val="Calibri"/>
        <family val="2"/>
        <scheme val="minor"/>
      </rPr>
      <t xml:space="preserve">EHABILITACION </t>
    </r>
    <r>
      <rPr>
        <b/>
        <sz val="18"/>
        <color theme="1"/>
        <rFont val="Calibri"/>
        <family val="2"/>
        <scheme val="minor"/>
      </rPr>
      <t>S</t>
    </r>
    <r>
      <rPr>
        <b/>
        <sz val="14"/>
        <color theme="1"/>
        <rFont val="Calibri"/>
        <family val="2"/>
        <scheme val="minor"/>
      </rPr>
      <t>OCIAL</t>
    </r>
  </si>
  <si>
    <t>PREVENTIVO</t>
  </si>
  <si>
    <t>PRENDAS DE VISITA PARA STAND</t>
  </si>
  <si>
    <t>PRENDAS DE INTERNO PARA ALMACEN</t>
  </si>
  <si>
    <t>MUESTRAS</t>
  </si>
  <si>
    <t>PEDIDOS</t>
  </si>
  <si>
    <t>No. SEMANA</t>
  </si>
  <si>
    <t>SOCIEDAD COOPERATIVA DEL VESTIDO</t>
  </si>
  <si>
    <t>MANUFACTURERA GOMEZ</t>
  </si>
  <si>
    <t xml:space="preserve">ROLF </t>
  </si>
  <si>
    <t>PEDRO BALTAZAR</t>
  </si>
  <si>
    <t>ALFONSO ADALBERTO SÁNCHEZ GLEZ.</t>
  </si>
  <si>
    <t>RECICLADO DE PLÁSTICO</t>
  </si>
  <si>
    <t>TORTILLERÍA</t>
  </si>
  <si>
    <t>COSTURA</t>
  </si>
  <si>
    <t>CARPINTERÍA</t>
  </si>
  <si>
    <t>COSTURA MALLA</t>
  </si>
  <si>
    <t>ZAPATERÍA</t>
  </si>
  <si>
    <t>ALFARERÍA</t>
  </si>
  <si>
    <t>CINTOS</t>
  </si>
  <si>
    <t>SANDALIAS</t>
  </si>
  <si>
    <t>PESPUNTE</t>
  </si>
  <si>
    <t>DULCE</t>
  </si>
  <si>
    <t>LAMINADO Y PINTURA</t>
  </si>
  <si>
    <t>ESTRUCTURAS ALUMINIO</t>
  </si>
  <si>
    <t>VENTANERIA DE ALUMINIO</t>
  </si>
  <si>
    <t>TAPICERÍA</t>
  </si>
  <si>
    <t>BOLSAS TEJIDAS</t>
  </si>
  <si>
    <t>FABRICACIÓN DE CALZADO Y/O BOTAS DE SEGURIDAD</t>
  </si>
  <si>
    <t>TALLER CON MINIMA PRODUCCION DE  TAPIZADO DE MUEBLES Y VEHICULOS, SOBRE PEDIDO.</t>
  </si>
  <si>
    <t>SEÑALES VIALES</t>
  </si>
  <si>
    <t>MANTENIMIENTO - ALMACEN - AUXILIARES</t>
  </si>
  <si>
    <t>RECICLADO DE ETIQUETA DE PLÁSTICO A HOJUELA.</t>
  </si>
  <si>
    <t>REPORTE DE PRODUCCION POR PRENDA TALLERES DE COSTURA</t>
  </si>
  <si>
    <t>REPORTE GRAFICO DE PRODUCCION POR PRENDA TALLERES DE COSTURA</t>
  </si>
  <si>
    <t>VISITA</t>
  </si>
  <si>
    <t>PREVE</t>
  </si>
  <si>
    <t>CONTRATOS DE MAQUILA POR PRENDA</t>
  </si>
  <si>
    <t>PRODUCCION PROPIA</t>
  </si>
  <si>
    <t xml:space="preserve">CONCENTRADO PARA REPORTES  </t>
  </si>
  <si>
    <t>TALLER CON MINIMA PRODUCCION DE ARTESANIAS, Y FABRICACION DE MUEBLES SOBRE PEDIDO, EN ESPERA DE MATERIAL (MADERA) PARA INICIAR PROYECTO DE PRODUCCION DE BASES DE CAMA Y RESTIRADORES SOBRE PEDIDO,  A LA FECHA NO GENERA INGRESOS CONSIDERABLES.</t>
  </si>
  <si>
    <t>SE FABRICAN ESTRUCTURAS METALICAS Y SEÑALAMIENTOS VIALES, ACTUALMENTE EN ESPERA QUE SE CONCRETEN PEDIDOS CON LA  SECRETARIA DE TURISMO -SECRETARIA DE DESARROLLO URBANO -  LOS CUALES YA ESTAN EN FIRAM LOS CONTRATOS DE SUMINISTRO Y COLOCACION.</t>
  </si>
  <si>
    <t>CONTRATO CANCELADO DE FABRICACIÓN DE VENTANAS Y ESTRUCTURAS DE ALUMINIO, EN ESPERA DE NUEVO CONTRATO PARA DARLE CONTINUIDAD AL TALLER ACONDICIONADO PARA DICHA ACTIVIDAD.</t>
  </si>
  <si>
    <t>SE CAPACITA AL PERSONAL PARA LA FABRICARON  DE ARTÍCULOS EN TEJIDO CON CINTILLA DE PLÁSTICO.</t>
  </si>
  <si>
    <t>REPARACIÓN DE VEHÍCULOS DE LAMINADO Y PINTURA.</t>
  </si>
  <si>
    <t>ARMANDO GONZÁLEZ CASTILLO</t>
  </si>
  <si>
    <t>DETALLADO Y PINTADO DE PIEZAS DE ALFARERÍA, SE REALIZARON VENTAS DE LA PRODUCCIÓN ALMACENADA.</t>
  </si>
  <si>
    <t xml:space="preserve">ELABORACIÓN DE BOLSA DE MALLA </t>
  </si>
  <si>
    <t>MANTENIMIENTO - ALMACÉN - AUXILIARES</t>
  </si>
  <si>
    <t>PERSONAL INTERNO QUE REALIZA LABORES DE MANTENIMIENTO PREVENTIVO Y CORRECTIVO DE MAQUINARIA ASÍ COMO DE INSTALACIONES EN GENERAL,  SE INCLUYE TAMBIÉN EL PERSONAL QUE APOYA EN  CONTROLES ADMINISTRATIVOS.</t>
  </si>
  <si>
    <r>
      <rPr>
        <b/>
        <sz val="26"/>
        <color theme="1"/>
        <rFont val="Calibri"/>
        <family val="2"/>
        <scheme val="minor"/>
      </rPr>
      <t>I</t>
    </r>
    <r>
      <rPr>
        <b/>
        <sz val="22"/>
        <color theme="1"/>
        <rFont val="Calibri"/>
        <family val="2"/>
        <scheme val="minor"/>
      </rPr>
      <t xml:space="preserve">NDUSTRIA </t>
    </r>
    <r>
      <rPr>
        <b/>
        <sz val="26"/>
        <color theme="1"/>
        <rFont val="Calibri"/>
        <family val="2"/>
        <scheme val="minor"/>
      </rPr>
      <t>J</t>
    </r>
    <r>
      <rPr>
        <b/>
        <sz val="22"/>
        <color theme="1"/>
        <rFont val="Calibri"/>
        <family val="2"/>
        <scheme val="minor"/>
      </rPr>
      <t xml:space="preserve">ALISCIENSE DE </t>
    </r>
    <r>
      <rPr>
        <b/>
        <sz val="26"/>
        <color theme="1"/>
        <rFont val="Calibri"/>
        <family val="2"/>
        <scheme val="minor"/>
      </rPr>
      <t>R</t>
    </r>
    <r>
      <rPr>
        <b/>
        <sz val="22"/>
        <color theme="1"/>
        <rFont val="Calibri"/>
        <family val="2"/>
        <scheme val="minor"/>
      </rPr>
      <t xml:space="preserve">EHABILITACIÓN </t>
    </r>
    <r>
      <rPr>
        <b/>
        <sz val="26"/>
        <color theme="1"/>
        <rFont val="Calibri"/>
        <family val="2"/>
        <scheme val="minor"/>
      </rPr>
      <t>S</t>
    </r>
    <r>
      <rPr>
        <b/>
        <sz val="22"/>
        <color theme="1"/>
        <rFont val="Calibri"/>
        <family val="2"/>
        <scheme val="minor"/>
      </rPr>
      <t>OCIAL</t>
    </r>
  </si>
  <si>
    <t>REPORTE MENSUAL DE TRABAJO CORRESPONDIENTE AL MES DE OCTUBRE 2012</t>
  </si>
  <si>
    <t>INTERNOS LABORANDO EN LA INDUSTRIA AL MES DE  OCTUBRE 2012</t>
  </si>
  <si>
    <t>COMPARATIVO DE INTERNOS LABORANDO EN LA INDUSTRIA A OCTUBRE 2012</t>
  </si>
  <si>
    <t>INTERNOS LABORANDO EN LA INDUSTRIA A OCTUBRE 2012</t>
  </si>
  <si>
    <t>DEL 01  AL 31 DE OCTUBRE DEL 2012</t>
  </si>
  <si>
    <t>A OCTUBRE 2012</t>
  </si>
  <si>
    <t>PERSONAL INTERNO QUE REALIZA LABORES DE MANTENIMIENTO PREVENTIVO Y CORRECTIVO DE MAQUINARIA ASI COMO DE INSTALACIONES EN GENERAL,  ESTE MES SE TERMINO EL TRABAJO EN LA REMODELACION DEL BAÑO (SISTEMA HIDRAULICO, FONTANERIA, AZULEJO, ETC.)  UBICADO EN LA NAVE DE PINTURA ELECTROESTATICA,  SE INCLUYE TAMBIEN EL PERSONAL QUE APOYA EN  CONTROLES ADMINISTRATIVOS.</t>
  </si>
  <si>
    <t>FABRICACIÓN DE ANUNCIOS DE ALUMINIO, PROGRAMAN INTEGRAR MAS PERSONAL EVENTUAL POR CARGA DE TRABAJO, PARA EL MES DE NOVIEMBRE.</t>
  </si>
  <si>
    <t xml:space="preserve">TALLER CON MÍNIMA PRODUCCIÓN DE ARTESANÍAS, Y FABRICACIÓN DE MUEBLES SOBRE PEDIDO, EN ESPERA DE MATERIAL (MADERA) PARA INICIAR PROYECTO DE PRODUCCIÓN DE BASES DE CAMA Y RESTIRADORES SOBRE PEDIDO,  A LA FECHA NO GENERA INGRESOS CONSIDERABLES. </t>
  </si>
  <si>
    <r>
      <t xml:space="preserve">SE FABRICARON  </t>
    </r>
    <r>
      <rPr>
        <b/>
        <sz val="12"/>
        <color theme="1"/>
        <rFont val="Calibri"/>
        <family val="2"/>
        <scheme val="minor"/>
      </rPr>
      <t>938</t>
    </r>
    <r>
      <rPr>
        <sz val="12"/>
        <color theme="1"/>
        <rFont val="Calibri"/>
        <family val="2"/>
        <scheme val="minor"/>
      </rPr>
      <t xml:space="preserve"> PIEZAS DE ARTÍCULOS EN TEJIDO CON CINTILLA DE PLÁSTICO.</t>
    </r>
  </si>
  <si>
    <t>CALIDAD TOTAL TEXTIL</t>
  </si>
  <si>
    <r>
      <t xml:space="preserve">SE REALIZARON </t>
    </r>
    <r>
      <rPr>
        <b/>
        <sz val="12"/>
        <color theme="1"/>
        <rFont val="Calibri"/>
        <family val="2"/>
        <scheme val="minor"/>
      </rPr>
      <t>3,050</t>
    </r>
    <r>
      <rPr>
        <sz val="12"/>
        <color theme="1"/>
        <rFont val="Calibri"/>
        <family val="2"/>
        <scheme val="minor"/>
      </rPr>
      <t xml:space="preserve"> PRENDAS, PRODUCCIÓN DE CONVENIO DE MAQUILA CON EMPRESARIOS Y SECRETARIA DE SEGURIDAD.</t>
    </r>
  </si>
  <si>
    <t xml:space="preserve"> MANUFACTURERA GÓMEZ - SOCIEDAD COOPERATIVA DEL VESTIDO - ROLF  SPELZ RODRIGUEZ.-SECRETARIA DE SEGURIDAD</t>
  </si>
  <si>
    <r>
      <t xml:space="preserve">PRODUCCIÓN DE PRENDAS PARA VISITA DE INTERNO EN VENTA STAND DE </t>
    </r>
    <r>
      <rPr>
        <b/>
        <sz val="12"/>
        <color theme="1"/>
        <rFont val="Calibri"/>
        <family val="2"/>
        <scheme val="minor"/>
      </rPr>
      <t>50</t>
    </r>
    <r>
      <rPr>
        <sz val="12"/>
        <color theme="1"/>
        <rFont val="Calibri"/>
        <family val="2"/>
        <scheme val="minor"/>
      </rPr>
      <t xml:space="preserve"> PIEZAS.</t>
    </r>
  </si>
  <si>
    <r>
      <t xml:space="preserve">SE REALIZARON </t>
    </r>
    <r>
      <rPr>
        <b/>
        <sz val="12"/>
        <color theme="1"/>
        <rFont val="Calibri"/>
        <family val="2"/>
        <scheme val="minor"/>
      </rPr>
      <t xml:space="preserve">2181 </t>
    </r>
    <r>
      <rPr>
        <sz val="12"/>
        <color theme="1"/>
        <rFont val="Calibri"/>
        <family val="2"/>
        <scheme val="minor"/>
      </rPr>
      <t xml:space="preserve"> PRENDAS, PRODUCCIÓN DE CONVENIO DE MAQUILA CON EMPRESARIOS Y SECRETARIA DE SEGURIDAD.</t>
    </r>
  </si>
  <si>
    <t xml:space="preserve"> SECRETARIA DE SEGURIDAD-PEDRO BALTAZAR-CALIDAD TOTAL-SOCIEDAD COOPERATIVA</t>
  </si>
  <si>
    <r>
      <t xml:space="preserve">PRODUCCIÓN DE PRENDAS PARA VISITA DE INTERNO EN VENTA STAND DE </t>
    </r>
    <r>
      <rPr>
        <b/>
        <sz val="12"/>
        <color theme="1"/>
        <rFont val="Calibri"/>
        <family val="2"/>
        <scheme val="minor"/>
      </rPr>
      <t>310</t>
    </r>
    <r>
      <rPr>
        <sz val="12"/>
        <color theme="1"/>
        <rFont val="Calibri"/>
        <family val="2"/>
        <scheme val="minor"/>
      </rPr>
      <t xml:space="preserve"> PIEZAS.</t>
    </r>
  </si>
  <si>
    <r>
      <t xml:space="preserve">SE REALIZARON </t>
    </r>
    <r>
      <rPr>
        <b/>
        <sz val="12"/>
        <color theme="1"/>
        <rFont val="Calibri"/>
        <family val="2"/>
        <scheme val="minor"/>
      </rPr>
      <t xml:space="preserve">700 </t>
    </r>
    <r>
      <rPr>
        <sz val="12"/>
        <color theme="1"/>
        <rFont val="Calibri"/>
        <family val="2"/>
        <scheme val="minor"/>
      </rPr>
      <t xml:space="preserve"> PRENDAS, PRODUCCIÓN DE CONVENIO DE MAQUILA CON EMPRESARIOS Y SECRETARIA DE SEGURIDAD.</t>
    </r>
  </si>
  <si>
    <r>
      <t xml:space="preserve">AVANCE DE PRODUCCIÓN DE PEDIDOS CON </t>
    </r>
    <r>
      <rPr>
        <b/>
        <sz val="12"/>
        <color theme="1"/>
        <rFont val="Calibri"/>
        <family val="2"/>
        <scheme val="minor"/>
      </rPr>
      <t xml:space="preserve">149 </t>
    </r>
    <r>
      <rPr>
        <sz val="12"/>
        <color theme="1"/>
        <rFont val="Calibri"/>
        <family val="2"/>
        <scheme val="minor"/>
      </rPr>
      <t xml:space="preserve"> PRENDAS.</t>
    </r>
  </si>
  <si>
    <t>SOCIEDAD COOPERTIVA-SECRETARIA DE SEGURIDAD</t>
  </si>
  <si>
    <r>
      <t xml:space="preserve">SE ELABORÓ TORTILLA CON UN TOTAL </t>
    </r>
    <r>
      <rPr>
        <b/>
        <sz val="12"/>
        <color theme="1"/>
        <rFont val="Calibri"/>
        <family val="2"/>
        <scheme val="minor"/>
      </rPr>
      <t>15,855</t>
    </r>
    <r>
      <rPr>
        <sz val="12"/>
        <color theme="1"/>
        <rFont val="Calibri"/>
        <family val="2"/>
        <scheme val="minor"/>
      </rPr>
      <t xml:space="preserve">  DE KILOS EN EL  MES.</t>
    </r>
  </si>
  <si>
    <r>
      <t xml:space="preserve">SE ELABORÓ TORTILLA CON UN TOTAL DE </t>
    </r>
    <r>
      <rPr>
        <b/>
        <sz val="12"/>
        <color theme="1"/>
        <rFont val="Calibri"/>
        <family val="2"/>
        <scheme val="minor"/>
      </rPr>
      <t>19,379</t>
    </r>
    <r>
      <rPr>
        <sz val="12"/>
        <color theme="1"/>
        <rFont val="Calibri"/>
        <family val="2"/>
        <scheme val="minor"/>
      </rPr>
      <t xml:space="preserve"> KILOS EN EL  MES</t>
    </r>
  </si>
  <si>
    <t>PERSONAL DESTAJO</t>
  </si>
  <si>
    <t>PERSONAL FIJOS</t>
  </si>
  <si>
    <t>TOTAL DE INTERNOS</t>
  </si>
  <si>
    <t>PORCENTAJE DE INTERNOS LABORANDO</t>
  </si>
  <si>
    <t>PORCENTAJE DE PRODUCCION POR PRENDA</t>
  </si>
  <si>
    <t>GRAFICAS TALLERRES DE COSTURA INJALRESO</t>
  </si>
  <si>
    <t>PERSONAL EN CAPACITACION</t>
  </si>
  <si>
    <t>INDUSTRIA JALISCIENSE DE REHABILITACION SOCIAL</t>
  </si>
</sst>
</file>

<file path=xl/styles.xml><?xml version="1.0" encoding="utf-8"?>
<styleSheet xmlns="http://schemas.openxmlformats.org/spreadsheetml/2006/main">
  <numFmts count="7">
    <numFmt numFmtId="44" formatCode="_-&quot;$&quot;* #,##0.00_-;\-&quot;$&quot;* #,##0.00_-;_-&quot;$&quot;* &quot;-&quot;??_-;_-@_-"/>
    <numFmt numFmtId="43" formatCode="_-* #,##0.00_-;\-* #,##0.00_-;_-* &quot;-&quot;??_-;_-@_-"/>
    <numFmt numFmtId="164" formatCode="_(* #,##0.00_);_(* \(#,##0.00\);_(* &quot;-&quot;??_);_(@_)"/>
    <numFmt numFmtId="165" formatCode="_(&quot;$&quot;* #,##0.00_);_(&quot;$&quot;* \(#,##0.00\);_(&quot;$&quot;* &quot;-&quot;??_);_(@_)"/>
    <numFmt numFmtId="166" formatCode="_-* #,##0.00\ &quot;Pts&quot;_-;\-* #,##0.00\ &quot;Pts&quot;_-;_-* &quot;-&quot;??\ &quot;Pts&quot;_-;_-@_-"/>
    <numFmt numFmtId="167" formatCode="_-* #,##0.00\ &quot;€&quot;_-;\-* #,##0.00\ &quot;€&quot;_-;_-* &quot;-&quot;??\ &quot;€&quot;_-;_-@_-"/>
    <numFmt numFmtId="168" formatCode="00"/>
  </numFmts>
  <fonts count="43">
    <font>
      <sz val="8"/>
      <name val="Arial Rounded MT Bold"/>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Rounded MT Bold"/>
      <family val="2"/>
    </font>
    <font>
      <sz val="10"/>
      <name val="Arial Rounded MT Bold"/>
      <family val="2"/>
    </font>
    <font>
      <sz val="8"/>
      <color theme="0"/>
      <name val="Arial Rounded MT Bold"/>
      <family val="2"/>
    </font>
    <font>
      <sz val="10"/>
      <name val="Arial"/>
      <family val="2"/>
    </font>
    <font>
      <sz val="11"/>
      <name val="Arial Rounded MT Bold"/>
      <family val="2"/>
    </font>
    <font>
      <sz val="11"/>
      <color theme="0"/>
      <name val="Calibri"/>
      <family val="2"/>
      <scheme val="minor"/>
    </font>
    <font>
      <b/>
      <sz val="18"/>
      <color theme="1"/>
      <name val="Calibri"/>
      <family val="2"/>
      <scheme val="minor"/>
    </font>
    <font>
      <sz val="20"/>
      <color theme="1"/>
      <name val="Calibri"/>
      <family val="2"/>
      <scheme val="minor"/>
    </font>
    <font>
      <b/>
      <sz val="16"/>
      <color theme="0"/>
      <name val="Calibri"/>
      <family val="2"/>
      <scheme val="minor"/>
    </font>
    <font>
      <b/>
      <sz val="20"/>
      <color theme="0"/>
      <name val="Calibri"/>
      <family val="2"/>
      <scheme val="minor"/>
    </font>
    <font>
      <b/>
      <sz val="12"/>
      <color theme="1"/>
      <name val="Calibri"/>
      <family val="2"/>
      <scheme val="minor"/>
    </font>
    <font>
      <sz val="12"/>
      <color theme="1"/>
      <name val="Calibri"/>
      <family val="2"/>
      <scheme val="minor"/>
    </font>
    <font>
      <sz val="14"/>
      <color theme="1"/>
      <name val="Calibri"/>
      <family val="2"/>
      <scheme val="minor"/>
    </font>
    <font>
      <sz val="10"/>
      <color theme="0"/>
      <name val="Arial Rounded MT Bold"/>
      <family val="2"/>
    </font>
    <font>
      <b/>
      <sz val="8"/>
      <color theme="0"/>
      <name val="Arial Rounded MT Bold"/>
      <family val="2"/>
    </font>
    <font>
      <b/>
      <sz val="11"/>
      <color theme="1"/>
      <name val="Calibri"/>
      <family val="2"/>
      <scheme val="minor"/>
    </font>
    <font>
      <b/>
      <sz val="14"/>
      <color theme="1"/>
      <name val="Calibri"/>
      <family val="2"/>
      <scheme val="minor"/>
    </font>
    <font>
      <sz val="10"/>
      <color theme="1"/>
      <name val="Calibri"/>
      <family val="2"/>
      <scheme val="minor"/>
    </font>
    <font>
      <b/>
      <sz val="16"/>
      <color theme="1"/>
      <name val="Calibri"/>
      <family val="2"/>
      <scheme val="minor"/>
    </font>
    <font>
      <sz val="16"/>
      <color theme="1"/>
      <name val="Calibri"/>
      <family val="2"/>
      <scheme val="minor"/>
    </font>
    <font>
      <sz val="14"/>
      <color theme="0"/>
      <name val="Calibri"/>
      <family val="2"/>
      <scheme val="minor"/>
    </font>
    <font>
      <b/>
      <sz val="14"/>
      <color theme="0"/>
      <name val="Calibri"/>
      <family val="2"/>
      <scheme val="minor"/>
    </font>
    <font>
      <b/>
      <sz val="20"/>
      <color theme="1"/>
      <name val="Calibri"/>
      <family val="2"/>
      <scheme val="minor"/>
    </font>
    <font>
      <b/>
      <sz val="22"/>
      <color theme="1"/>
      <name val="Calibri"/>
      <family val="2"/>
      <scheme val="minor"/>
    </font>
    <font>
      <b/>
      <sz val="26"/>
      <color theme="1"/>
      <name val="Calibri"/>
      <family val="2"/>
      <scheme val="minor"/>
    </font>
    <font>
      <b/>
      <sz val="12"/>
      <color theme="0"/>
      <name val="Calibri"/>
      <family val="2"/>
      <scheme val="minor"/>
    </font>
    <font>
      <sz val="24"/>
      <color theme="1"/>
      <name val="Calibri"/>
      <family val="2"/>
      <scheme val="minor"/>
    </font>
    <font>
      <sz val="8"/>
      <name val="Calibri"/>
      <family val="2"/>
      <scheme val="minor"/>
    </font>
    <font>
      <sz val="10"/>
      <color theme="0"/>
      <name val="Calibri"/>
      <family val="2"/>
      <scheme val="minor"/>
    </font>
    <font>
      <sz val="9"/>
      <color theme="0"/>
      <name val="Calibri"/>
      <family val="2"/>
      <scheme val="minor"/>
    </font>
    <font>
      <sz val="8"/>
      <color theme="0"/>
      <name val="Calibri"/>
      <family val="2"/>
      <scheme val="minor"/>
    </font>
    <font>
      <b/>
      <sz val="8"/>
      <color theme="0"/>
      <name val="Calibri"/>
      <family val="2"/>
      <scheme val="minor"/>
    </font>
    <font>
      <b/>
      <sz val="8"/>
      <name val="Calibri"/>
      <family val="2"/>
      <scheme val="minor"/>
    </font>
    <font>
      <sz val="14"/>
      <color theme="0"/>
      <name val="Arial Rounded MT Bold"/>
      <family val="2"/>
    </font>
    <font>
      <sz val="14"/>
      <name val="Arial Rounded MT Bold"/>
      <family val="2"/>
    </font>
    <font>
      <b/>
      <sz val="14"/>
      <name val="Arial Rounded MT Bold"/>
      <family val="2"/>
    </font>
    <font>
      <b/>
      <sz val="14"/>
      <color theme="0"/>
      <name val="Arial Rounded MT Bold"/>
      <family val="2"/>
    </font>
    <font>
      <b/>
      <sz val="16"/>
      <color rgb="FF002060"/>
      <name val="Calibri"/>
      <family val="2"/>
      <scheme val="minor"/>
    </font>
  </fonts>
  <fills count="14">
    <fill>
      <patternFill patternType="none"/>
    </fill>
    <fill>
      <patternFill patternType="gray125"/>
    </fill>
    <fill>
      <patternFill patternType="solid">
        <fgColor theme="0" tint="-0.499984740745262"/>
        <bgColor indexed="64"/>
      </patternFill>
    </fill>
    <fill>
      <patternFill patternType="solid">
        <fgColor theme="0" tint="-0.249977111117893"/>
        <bgColor indexed="64"/>
      </patternFill>
    </fill>
    <fill>
      <patternFill patternType="solid">
        <fgColor theme="0"/>
        <bgColor indexed="64"/>
      </patternFill>
    </fill>
    <fill>
      <patternFill patternType="solid">
        <fgColor theme="6" tint="-0.499984740745262"/>
        <bgColor indexed="64"/>
      </patternFill>
    </fill>
    <fill>
      <patternFill patternType="solid">
        <fgColor rgb="FF002060"/>
        <bgColor indexed="64"/>
      </patternFill>
    </fill>
    <fill>
      <patternFill patternType="solid">
        <fgColor rgb="FFFFFF00"/>
        <bgColor indexed="64"/>
      </patternFill>
    </fill>
    <fill>
      <patternFill patternType="solid">
        <fgColor theme="3" tint="0.39997558519241921"/>
        <bgColor indexed="64"/>
      </patternFill>
    </fill>
    <fill>
      <patternFill patternType="solid">
        <fgColor theme="6" tint="-0.249977111117893"/>
        <bgColor indexed="64"/>
      </patternFill>
    </fill>
    <fill>
      <patternFill patternType="solid">
        <fgColor theme="0" tint="-0.34998626667073579"/>
        <bgColor indexed="64"/>
      </patternFill>
    </fill>
    <fill>
      <patternFill patternType="solid">
        <fgColor theme="5" tint="-0.249977111117893"/>
        <bgColor indexed="64"/>
      </patternFill>
    </fill>
    <fill>
      <patternFill patternType="solid">
        <fgColor theme="8" tint="-0.499984740745262"/>
        <bgColor indexed="64"/>
      </patternFill>
    </fill>
    <fill>
      <patternFill patternType="solid">
        <fgColor theme="0" tint="-0.14999847407452621"/>
        <bgColor indexed="64"/>
      </patternFill>
    </fill>
  </fills>
  <borders count="47">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double">
        <color indexed="64"/>
      </bottom>
      <diagonal/>
    </border>
    <border>
      <left/>
      <right/>
      <top style="thin">
        <color indexed="64"/>
      </top>
      <bottom/>
      <diagonal/>
    </border>
    <border>
      <left style="medium">
        <color indexed="64"/>
      </left>
      <right style="medium">
        <color indexed="64"/>
      </right>
      <top/>
      <bottom style="medium">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s>
  <cellStyleXfs count="13">
    <xf numFmtId="0" fontId="0" fillId="0" borderId="0"/>
    <xf numFmtId="164" fontId="5" fillId="0" borderId="0" applyFont="0" applyFill="0" applyBorder="0" applyAlignment="0" applyProtection="0"/>
    <xf numFmtId="165" fontId="5" fillId="0" borderId="0" applyFont="0" applyFill="0" applyBorder="0" applyAlignment="0" applyProtection="0"/>
    <xf numFmtId="166" fontId="5" fillId="0" borderId="0" applyFont="0" applyFill="0" applyBorder="0" applyAlignment="0" applyProtection="0"/>
    <xf numFmtId="44" fontId="5" fillId="0" borderId="0" applyFont="0" applyFill="0" applyBorder="0" applyAlignment="0" applyProtection="0"/>
    <xf numFmtId="167" fontId="8" fillId="0" borderId="0" applyFont="0" applyFill="0" applyBorder="0" applyAlignment="0" applyProtection="0"/>
    <xf numFmtId="0" fontId="5" fillId="0" borderId="0"/>
    <xf numFmtId="0" fontId="5" fillId="0" borderId="0"/>
    <xf numFmtId="0" fontId="4" fillId="0" borderId="0"/>
    <xf numFmtId="0" fontId="3" fillId="0" borderId="0"/>
    <xf numFmtId="43" fontId="3" fillId="0" borderId="0" applyFont="0" applyFill="0" applyBorder="0" applyAlignment="0" applyProtection="0"/>
    <xf numFmtId="0" fontId="2" fillId="0" borderId="0"/>
    <xf numFmtId="43" fontId="5" fillId="0" borderId="0" applyFont="0" applyFill="0" applyBorder="0" applyAlignment="0" applyProtection="0"/>
  </cellStyleXfs>
  <cellXfs count="215">
    <xf numFmtId="0" fontId="0" fillId="0" borderId="0" xfId="0"/>
    <xf numFmtId="0" fontId="0" fillId="0" borderId="0" xfId="0" applyAlignment="1">
      <alignment horizontal="center"/>
    </xf>
    <xf numFmtId="0" fontId="0" fillId="0" borderId="0" xfId="0" applyBorder="1" applyAlignment="1">
      <alignment horizontal="center"/>
    </xf>
    <xf numFmtId="0" fontId="0" fillId="4" borderId="0" xfId="0" applyFill="1"/>
    <xf numFmtId="0" fontId="7" fillId="4" borderId="0" xfId="0" applyFont="1" applyFill="1" applyBorder="1" applyAlignment="1">
      <alignment horizontal="center"/>
    </xf>
    <xf numFmtId="168" fontId="11" fillId="0" borderId="0" xfId="9" applyNumberFormat="1" applyFont="1" applyAlignment="1">
      <alignment horizontal="center"/>
    </xf>
    <xf numFmtId="0" fontId="3" fillId="0" borderId="0" xfId="9" applyAlignment="1">
      <alignment horizontal="center"/>
    </xf>
    <xf numFmtId="0" fontId="3" fillId="0" borderId="0" xfId="9"/>
    <xf numFmtId="0" fontId="10" fillId="0" borderId="0" xfId="9" applyFont="1" applyBorder="1"/>
    <xf numFmtId="0" fontId="3" fillId="0" borderId="0" xfId="9" applyBorder="1" applyAlignment="1">
      <alignment horizontal="center" vertical="center" wrapText="1"/>
    </xf>
    <xf numFmtId="0" fontId="3" fillId="0" borderId="0" xfId="9" applyBorder="1" applyAlignment="1">
      <alignment horizontal="justify" vertical="center" wrapText="1"/>
    </xf>
    <xf numFmtId="168" fontId="3" fillId="0" borderId="0" xfId="9" applyNumberFormat="1" applyBorder="1" applyAlignment="1">
      <alignment horizontal="center" vertical="center" wrapText="1"/>
    </xf>
    <xf numFmtId="0" fontId="3" fillId="0" borderId="0" xfId="9" applyBorder="1" applyAlignment="1">
      <alignment horizontal="center"/>
    </xf>
    <xf numFmtId="0" fontId="10" fillId="0" borderId="0" xfId="9" applyFont="1"/>
    <xf numFmtId="168" fontId="13" fillId="6" borderId="16" xfId="9" applyNumberFormat="1" applyFont="1" applyFill="1" applyBorder="1" applyAlignment="1">
      <alignment horizontal="center" vertical="center" wrapText="1"/>
    </xf>
    <xf numFmtId="0" fontId="16" fillId="0" borderId="18" xfId="9" applyFont="1" applyBorder="1" applyAlignment="1">
      <alignment horizontal="justify" vertical="center" wrapText="1"/>
    </xf>
    <xf numFmtId="0" fontId="16" fillId="0" borderId="6" xfId="9" applyFont="1" applyBorder="1" applyAlignment="1">
      <alignment horizontal="center" vertical="center" wrapText="1"/>
    </xf>
    <xf numFmtId="0" fontId="16" fillId="0" borderId="0" xfId="9" applyFont="1" applyAlignment="1">
      <alignment horizontal="center" vertical="center" wrapText="1"/>
    </xf>
    <xf numFmtId="0" fontId="16" fillId="0" borderId="0" xfId="9" applyFont="1" applyAlignment="1">
      <alignment horizontal="justify" vertical="center" wrapText="1"/>
    </xf>
    <xf numFmtId="0" fontId="3" fillId="0" borderId="0" xfId="9" applyAlignment="1">
      <alignment horizontal="center" vertical="center" wrapText="1"/>
    </xf>
    <xf numFmtId="0" fontId="3" fillId="0" borderId="0" xfId="9" applyAlignment="1">
      <alignment horizontal="justify" vertical="center" wrapText="1"/>
    </xf>
    <xf numFmtId="168" fontId="3" fillId="0" borderId="0" xfId="9" applyNumberFormat="1" applyAlignment="1">
      <alignment horizontal="center" vertical="center" wrapText="1"/>
    </xf>
    <xf numFmtId="0" fontId="16" fillId="0" borderId="6" xfId="9" applyFont="1" applyBorder="1" applyAlignment="1">
      <alignment horizontal="justify" vertical="center" wrapText="1"/>
    </xf>
    <xf numFmtId="0" fontId="16" fillId="0" borderId="23" xfId="9" applyFont="1" applyBorder="1" applyAlignment="1">
      <alignment horizontal="center" vertical="center" wrapText="1"/>
    </xf>
    <xf numFmtId="0" fontId="16" fillId="0" borderId="23" xfId="9" applyFont="1" applyBorder="1" applyAlignment="1">
      <alignment horizontal="justify" vertical="center" wrapText="1"/>
    </xf>
    <xf numFmtId="0" fontId="16" fillId="0" borderId="9" xfId="9" applyFont="1" applyBorder="1" applyAlignment="1">
      <alignment horizontal="justify" vertical="center" wrapText="1"/>
    </xf>
    <xf numFmtId="0" fontId="16" fillId="0" borderId="9" xfId="9" applyFont="1" applyBorder="1" applyAlignment="1">
      <alignment horizontal="center" vertical="center" wrapText="1"/>
    </xf>
    <xf numFmtId="0" fontId="14" fillId="6" borderId="16" xfId="9" applyFont="1" applyFill="1" applyBorder="1" applyAlignment="1">
      <alignment horizontal="center" vertical="center"/>
    </xf>
    <xf numFmtId="0" fontId="16" fillId="0" borderId="7" xfId="9" applyFont="1" applyBorder="1" applyAlignment="1">
      <alignment horizontal="center" vertical="center" wrapText="1"/>
    </xf>
    <xf numFmtId="0" fontId="15" fillId="0" borderId="8" xfId="9" applyFont="1" applyBorder="1" applyAlignment="1">
      <alignment horizontal="center" vertical="center" wrapText="1"/>
    </xf>
    <xf numFmtId="0" fontId="16" fillId="0" borderId="10" xfId="9" applyFont="1" applyBorder="1" applyAlignment="1">
      <alignment horizontal="center" vertical="center" wrapText="1"/>
    </xf>
    <xf numFmtId="0" fontId="16" fillId="0" borderId="3" xfId="9" applyFont="1" applyBorder="1" applyAlignment="1">
      <alignment horizontal="center" vertical="center" wrapText="1"/>
    </xf>
    <xf numFmtId="0" fontId="16" fillId="0" borderId="4" xfId="9" applyFont="1" applyBorder="1" applyAlignment="1">
      <alignment horizontal="center" vertical="center" wrapText="1"/>
    </xf>
    <xf numFmtId="17" fontId="0" fillId="0" borderId="14" xfId="0" applyNumberFormat="1" applyFont="1" applyBorder="1" applyAlignment="1">
      <alignment horizontal="center"/>
    </xf>
    <xf numFmtId="0" fontId="0" fillId="0" borderId="13" xfId="0" applyFont="1" applyBorder="1" applyAlignment="1">
      <alignment horizontal="center"/>
    </xf>
    <xf numFmtId="0" fontId="19" fillId="8" borderId="2" xfId="0" applyFont="1" applyFill="1" applyBorder="1" applyAlignment="1">
      <alignment horizontal="center"/>
    </xf>
    <xf numFmtId="0" fontId="19" fillId="8" borderId="4" xfId="0" applyFont="1" applyFill="1" applyBorder="1" applyAlignment="1">
      <alignment horizontal="center"/>
    </xf>
    <xf numFmtId="0" fontId="19" fillId="9" borderId="26" xfId="0" applyFont="1" applyFill="1" applyBorder="1" applyAlignment="1">
      <alignment horizontal="center"/>
    </xf>
    <xf numFmtId="0" fontId="19" fillId="9" borderId="25" xfId="0" applyFont="1" applyFill="1" applyBorder="1" applyAlignment="1">
      <alignment horizontal="center"/>
    </xf>
    <xf numFmtId="0" fontId="19" fillId="8" borderId="3" xfId="0" applyFont="1" applyFill="1" applyBorder="1" applyAlignment="1">
      <alignment horizontal="center"/>
    </xf>
    <xf numFmtId="0" fontId="19" fillId="9" borderId="19" xfId="0" applyFont="1" applyFill="1" applyBorder="1" applyAlignment="1">
      <alignment horizontal="center"/>
    </xf>
    <xf numFmtId="0" fontId="19" fillId="10" borderId="30" xfId="0" applyFont="1" applyFill="1" applyBorder="1" applyAlignment="1">
      <alignment horizontal="right"/>
    </xf>
    <xf numFmtId="0" fontId="19" fillId="10" borderId="31" xfId="0" applyFont="1" applyFill="1" applyBorder="1" applyAlignment="1">
      <alignment horizontal="center"/>
    </xf>
    <xf numFmtId="0" fontId="19" fillId="10" borderId="32" xfId="0" applyFont="1" applyFill="1" applyBorder="1" applyAlignment="1">
      <alignment horizontal="center"/>
    </xf>
    <xf numFmtId="0" fontId="16" fillId="0" borderId="18" xfId="9" applyFont="1" applyBorder="1" applyAlignment="1">
      <alignment horizontal="center" vertical="center" wrapText="1"/>
    </xf>
    <xf numFmtId="0" fontId="16" fillId="0" borderId="20" xfId="9" applyFont="1" applyBorder="1" applyAlignment="1">
      <alignment horizontal="center" vertical="center" wrapText="1"/>
    </xf>
    <xf numFmtId="0" fontId="15" fillId="0" borderId="2" xfId="9" applyFont="1" applyBorder="1" applyAlignment="1">
      <alignment horizontal="center" vertical="center" wrapText="1"/>
    </xf>
    <xf numFmtId="0" fontId="16" fillId="0" borderId="0" xfId="11" applyFont="1" applyAlignment="1">
      <alignment wrapText="1"/>
    </xf>
    <xf numFmtId="0" fontId="22" fillId="0" borderId="0" xfId="11" applyFont="1" applyAlignment="1">
      <alignment wrapText="1"/>
    </xf>
    <xf numFmtId="0" fontId="17" fillId="0" borderId="0" xfId="11" applyFont="1"/>
    <xf numFmtId="0" fontId="20" fillId="0" borderId="0" xfId="11" applyNumberFormat="1" applyFont="1"/>
    <xf numFmtId="0" fontId="20" fillId="0" borderId="0" xfId="11" applyFont="1"/>
    <xf numFmtId="0" fontId="22" fillId="0" borderId="6" xfId="11" applyFont="1" applyBorder="1" applyAlignment="1">
      <alignment horizontal="center" vertical="center" wrapText="1"/>
    </xf>
    <xf numFmtId="0" fontId="24" fillId="0" borderId="0" xfId="11" applyFont="1"/>
    <xf numFmtId="0" fontId="17" fillId="0" borderId="6" xfId="11" applyFont="1" applyBorder="1"/>
    <xf numFmtId="0" fontId="21" fillId="0" borderId="0" xfId="11" applyFont="1" applyAlignment="1">
      <alignment horizontal="center"/>
    </xf>
    <xf numFmtId="0" fontId="23" fillId="0" borderId="0" xfId="11" applyFont="1" applyAlignment="1">
      <alignment horizontal="center"/>
    </xf>
    <xf numFmtId="0" fontId="23" fillId="0" borderId="0" xfId="11" applyNumberFormat="1" applyFont="1" applyAlignment="1">
      <alignment horizontal="center"/>
    </xf>
    <xf numFmtId="0" fontId="23" fillId="0" borderId="0" xfId="11" applyNumberFormat="1" applyFont="1"/>
    <xf numFmtId="0" fontId="23" fillId="0" borderId="0" xfId="11" applyFont="1"/>
    <xf numFmtId="0" fontId="24" fillId="0" borderId="28" xfId="11" applyFont="1" applyBorder="1" applyAlignment="1">
      <alignment horizontal="center"/>
    </xf>
    <xf numFmtId="0" fontId="24" fillId="0" borderId="6" xfId="11" applyFont="1" applyBorder="1"/>
    <xf numFmtId="0" fontId="12" fillId="0" borderId="0" xfId="11" applyFont="1"/>
    <xf numFmtId="0" fontId="27" fillId="0" borderId="0" xfId="11" applyFont="1"/>
    <xf numFmtId="0" fontId="12" fillId="7" borderId="28" xfId="11" applyFont="1" applyFill="1" applyBorder="1" applyAlignment="1">
      <alignment horizontal="center" wrapText="1"/>
    </xf>
    <xf numFmtId="0" fontId="30" fillId="6" borderId="16" xfId="9" applyFont="1" applyFill="1" applyBorder="1" applyAlignment="1">
      <alignment horizontal="center" vertical="center" wrapText="1"/>
    </xf>
    <xf numFmtId="168" fontId="15" fillId="0" borderId="0" xfId="9" applyNumberFormat="1" applyFont="1" applyAlignment="1">
      <alignment horizontal="center" vertical="center" wrapText="1"/>
    </xf>
    <xf numFmtId="168" fontId="20" fillId="0" borderId="0" xfId="9" applyNumberFormat="1" applyFont="1" applyAlignment="1">
      <alignment horizontal="center" vertical="center" wrapText="1"/>
    </xf>
    <xf numFmtId="0" fontId="16" fillId="0" borderId="20" xfId="9" applyFont="1" applyBorder="1" applyAlignment="1">
      <alignment horizontal="justify" vertical="center" wrapText="1"/>
    </xf>
    <xf numFmtId="168" fontId="15" fillId="4" borderId="6" xfId="9" applyNumberFormat="1" applyFont="1" applyFill="1" applyBorder="1" applyAlignment="1">
      <alignment horizontal="center" vertical="center" wrapText="1"/>
    </xf>
    <xf numFmtId="168" fontId="15" fillId="4" borderId="9" xfId="9" applyNumberFormat="1" applyFont="1" applyFill="1" applyBorder="1" applyAlignment="1">
      <alignment horizontal="center" vertical="center" wrapText="1"/>
    </xf>
    <xf numFmtId="168" fontId="15" fillId="4" borderId="6" xfId="10" applyNumberFormat="1" applyFont="1" applyFill="1" applyBorder="1" applyAlignment="1">
      <alignment horizontal="center" vertical="center" wrapText="1"/>
    </xf>
    <xf numFmtId="168" fontId="15" fillId="4" borderId="3" xfId="10" applyNumberFormat="1" applyFont="1" applyFill="1" applyBorder="1" applyAlignment="1">
      <alignment horizontal="center" vertical="center" wrapText="1"/>
    </xf>
    <xf numFmtId="0" fontId="16" fillId="0" borderId="0" xfId="9" applyFont="1" applyBorder="1" applyAlignment="1">
      <alignment horizontal="center" vertical="center" wrapText="1"/>
    </xf>
    <xf numFmtId="0" fontId="16" fillId="0" borderId="13" xfId="9" applyFont="1" applyBorder="1" applyAlignment="1">
      <alignment horizontal="center" vertical="center" wrapText="1"/>
    </xf>
    <xf numFmtId="0" fontId="16" fillId="0" borderId="24" xfId="9" applyFont="1" applyBorder="1" applyAlignment="1">
      <alignment horizontal="center" vertical="center" wrapText="1"/>
    </xf>
    <xf numFmtId="168" fontId="11" fillId="0" borderId="12" xfId="9" applyNumberFormat="1" applyFont="1" applyBorder="1" applyAlignment="1">
      <alignment horizontal="center" vertical="center" wrapText="1"/>
    </xf>
    <xf numFmtId="0" fontId="11" fillId="0" borderId="11" xfId="9" applyFont="1" applyBorder="1" applyAlignment="1">
      <alignment horizontal="center" vertical="center" wrapText="1"/>
    </xf>
    <xf numFmtId="0" fontId="27" fillId="11" borderId="35" xfId="11" applyNumberFormat="1" applyFont="1" applyFill="1" applyBorder="1" applyAlignment="1">
      <alignment wrapText="1"/>
    </xf>
    <xf numFmtId="0" fontId="27" fillId="12" borderId="35" xfId="11" applyNumberFormat="1" applyFont="1" applyFill="1" applyBorder="1" applyAlignment="1">
      <alignment wrapText="1"/>
    </xf>
    <xf numFmtId="0" fontId="21" fillId="0" borderId="0" xfId="11" applyFont="1" applyAlignment="1">
      <alignment wrapText="1"/>
    </xf>
    <xf numFmtId="0" fontId="16" fillId="0" borderId="40" xfId="11" applyFont="1" applyBorder="1" applyAlignment="1">
      <alignment wrapText="1"/>
    </xf>
    <xf numFmtId="0" fontId="16" fillId="0" borderId="33" xfId="11" applyFont="1" applyBorder="1" applyAlignment="1">
      <alignment wrapText="1"/>
    </xf>
    <xf numFmtId="0" fontId="14" fillId="6" borderId="16" xfId="9" applyFont="1" applyFill="1" applyBorder="1" applyAlignment="1">
      <alignment horizontal="center" vertical="center" wrapText="1"/>
    </xf>
    <xf numFmtId="0" fontId="15" fillId="4" borderId="6" xfId="9" applyNumberFormat="1" applyFont="1" applyFill="1" applyBorder="1" applyAlignment="1">
      <alignment horizontal="center" vertical="center" wrapText="1"/>
    </xf>
    <xf numFmtId="0" fontId="15" fillId="0" borderId="5" xfId="9" applyFont="1" applyBorder="1" applyAlignment="1">
      <alignment horizontal="center" vertical="center" wrapText="1"/>
    </xf>
    <xf numFmtId="0" fontId="16" fillId="0" borderId="36" xfId="9" applyFont="1" applyBorder="1" applyAlignment="1">
      <alignment horizontal="center" vertical="center" wrapText="1"/>
    </xf>
    <xf numFmtId="0" fontId="16" fillId="0" borderId="37" xfId="9" applyFont="1" applyBorder="1" applyAlignment="1">
      <alignment horizontal="center" vertical="center" wrapText="1"/>
    </xf>
    <xf numFmtId="0" fontId="0" fillId="0" borderId="13" xfId="0" applyBorder="1" applyAlignment="1">
      <alignment horizontal="center"/>
    </xf>
    <xf numFmtId="0" fontId="16" fillId="4" borderId="3" xfId="9" applyFont="1" applyFill="1" applyBorder="1" applyAlignment="1">
      <alignment horizontal="justify" vertical="center" wrapText="1"/>
    </xf>
    <xf numFmtId="0" fontId="16" fillId="0" borderId="42" xfId="9" applyFont="1" applyBorder="1" applyAlignment="1">
      <alignment horizontal="center" vertical="center" wrapText="1"/>
    </xf>
    <xf numFmtId="0" fontId="13" fillId="4" borderId="16" xfId="9" applyFont="1" applyFill="1" applyBorder="1" applyAlignment="1">
      <alignment horizontal="center" vertical="center"/>
    </xf>
    <xf numFmtId="0" fontId="16" fillId="0" borderId="19" xfId="11" applyFont="1" applyBorder="1" applyAlignment="1">
      <alignment horizontal="center" wrapText="1"/>
    </xf>
    <xf numFmtId="0" fontId="22" fillId="0" borderId="39" xfId="11" applyFont="1" applyBorder="1" applyAlignment="1">
      <alignment horizontal="center" wrapText="1"/>
    </xf>
    <xf numFmtId="0" fontId="25" fillId="11" borderId="21" xfId="11" applyFont="1" applyFill="1" applyBorder="1"/>
    <xf numFmtId="0" fontId="13" fillId="11" borderId="44" xfId="11" applyNumberFormat="1" applyFont="1" applyFill="1" applyBorder="1" applyAlignment="1">
      <alignment horizontal="center"/>
    </xf>
    <xf numFmtId="0" fontId="26" fillId="9" borderId="21" xfId="11" applyFont="1" applyFill="1" applyBorder="1" applyAlignment="1">
      <alignment horizontal="center"/>
    </xf>
    <xf numFmtId="0" fontId="13" fillId="9" borderId="44" xfId="11" applyFont="1" applyFill="1" applyBorder="1" applyAlignment="1">
      <alignment horizontal="center"/>
    </xf>
    <xf numFmtId="0" fontId="26" fillId="12" borderId="21" xfId="11" applyFont="1" applyFill="1" applyBorder="1" applyAlignment="1">
      <alignment horizontal="center"/>
    </xf>
    <xf numFmtId="0" fontId="13" fillId="12" borderId="44" xfId="11" applyFont="1" applyFill="1" applyBorder="1" applyAlignment="1">
      <alignment horizontal="center"/>
    </xf>
    <xf numFmtId="1" fontId="17" fillId="0" borderId="6" xfId="11" applyNumberFormat="1" applyFont="1" applyBorder="1"/>
    <xf numFmtId="1" fontId="27" fillId="9" borderId="35" xfId="11" applyNumberFormat="1" applyFont="1" applyFill="1" applyBorder="1" applyAlignment="1">
      <alignment wrapText="1"/>
    </xf>
    <xf numFmtId="0" fontId="15" fillId="0" borderId="2" xfId="9" applyFont="1" applyBorder="1" applyAlignment="1">
      <alignment horizontal="center" vertical="center" wrapText="1"/>
    </xf>
    <xf numFmtId="0" fontId="15" fillId="0" borderId="5" xfId="9" applyFont="1" applyBorder="1" applyAlignment="1">
      <alignment horizontal="center" vertical="center" wrapText="1"/>
    </xf>
    <xf numFmtId="0" fontId="30" fillId="0" borderId="7" xfId="9" applyFont="1" applyBorder="1" applyAlignment="1">
      <alignment horizontal="center" vertical="center" wrapText="1"/>
    </xf>
    <xf numFmtId="0" fontId="14" fillId="6" borderId="17" xfId="9" applyFont="1" applyFill="1" applyBorder="1" applyAlignment="1">
      <alignment horizontal="center" vertical="center" wrapText="1"/>
    </xf>
    <xf numFmtId="0" fontId="0" fillId="0" borderId="0" xfId="0" applyAlignment="1">
      <alignment horizontal="center"/>
    </xf>
    <xf numFmtId="0" fontId="16" fillId="0" borderId="6" xfId="11" applyFont="1" applyBorder="1" applyAlignment="1">
      <alignment horizontal="center" vertical="center" wrapText="1"/>
    </xf>
    <xf numFmtId="0" fontId="23" fillId="0" borderId="20" xfId="11" applyNumberFormat="1" applyFont="1" applyBorder="1" applyAlignment="1">
      <alignment horizontal="center" vertical="center" wrapText="1"/>
    </xf>
    <xf numFmtId="0" fontId="16" fillId="0" borderId="3" xfId="9" applyFont="1" applyBorder="1" applyAlignment="1">
      <alignment horizontal="justify" vertical="center" wrapText="1"/>
    </xf>
    <xf numFmtId="168" fontId="15" fillId="4" borderId="3" xfId="9" applyNumberFormat="1" applyFont="1" applyFill="1" applyBorder="1" applyAlignment="1">
      <alignment horizontal="center" vertical="center" wrapText="1"/>
    </xf>
    <xf numFmtId="0" fontId="32" fillId="0" borderId="0" xfId="0" applyFont="1"/>
    <xf numFmtId="0" fontId="33" fillId="4" borderId="0" xfId="0" applyFont="1" applyFill="1" applyBorder="1" applyAlignment="1">
      <alignment horizontal="center"/>
    </xf>
    <xf numFmtId="0" fontId="32" fillId="4" borderId="0" xfId="0" applyFont="1" applyFill="1" applyBorder="1"/>
    <xf numFmtId="0" fontId="34" fillId="10" borderId="6" xfId="0" applyFont="1" applyFill="1" applyBorder="1" applyAlignment="1">
      <alignment horizontal="center"/>
    </xf>
    <xf numFmtId="0" fontId="35" fillId="10" borderId="6" xfId="0" applyFont="1" applyFill="1" applyBorder="1" applyAlignment="1">
      <alignment horizontal="center"/>
    </xf>
    <xf numFmtId="0" fontId="36" fillId="8" borderId="6" xfId="12" applyNumberFormat="1" applyFont="1" applyFill="1" applyBorder="1" applyAlignment="1">
      <alignment horizontal="center" vertical="center"/>
    </xf>
    <xf numFmtId="0" fontId="36" fillId="8" borderId="6" xfId="0" applyNumberFormat="1" applyFont="1" applyFill="1" applyBorder="1" applyAlignment="1">
      <alignment horizontal="center" vertical="center"/>
    </xf>
    <xf numFmtId="0" fontId="36" fillId="8" borderId="7" xfId="0" applyNumberFormat="1" applyFont="1" applyFill="1" applyBorder="1" applyAlignment="1">
      <alignment horizontal="center" vertical="center"/>
    </xf>
    <xf numFmtId="0" fontId="37" fillId="0" borderId="0" xfId="0" applyFont="1"/>
    <xf numFmtId="0" fontId="36" fillId="9" borderId="9" xfId="0" applyNumberFormat="1" applyFont="1" applyFill="1" applyBorder="1" applyAlignment="1">
      <alignment horizontal="center" vertical="center"/>
    </xf>
    <xf numFmtId="0" fontId="32" fillId="0" borderId="0" xfId="0" applyFont="1" applyAlignment="1">
      <alignment horizontal="center"/>
    </xf>
    <xf numFmtId="0" fontId="32" fillId="0" borderId="0" xfId="0" applyNumberFormat="1" applyFont="1" applyAlignment="1">
      <alignment horizontal="center" vertical="center"/>
    </xf>
    <xf numFmtId="0" fontId="32" fillId="0" borderId="11" xfId="0" applyNumberFormat="1" applyFont="1" applyBorder="1" applyAlignment="1">
      <alignment horizontal="center" vertical="center"/>
    </xf>
    <xf numFmtId="0" fontId="32" fillId="0" borderId="12" xfId="0" applyNumberFormat="1" applyFont="1" applyBorder="1" applyAlignment="1">
      <alignment horizontal="center" vertical="center"/>
    </xf>
    <xf numFmtId="17" fontId="32" fillId="0" borderId="0" xfId="0" applyNumberFormat="1" applyFont="1"/>
    <xf numFmtId="0" fontId="32" fillId="0" borderId="5" xfId="0" applyFont="1" applyBorder="1" applyAlignment="1">
      <alignment horizontal="center"/>
    </xf>
    <xf numFmtId="0" fontId="32" fillId="0" borderId="7" xfId="0" applyFont="1" applyBorder="1" applyAlignment="1">
      <alignment horizontal="center"/>
    </xf>
    <xf numFmtId="0" fontId="32" fillId="0" borderId="8" xfId="0" applyFont="1" applyBorder="1" applyAlignment="1">
      <alignment horizontal="center"/>
    </xf>
    <xf numFmtId="0" fontId="32" fillId="0" borderId="10" xfId="0" applyFont="1" applyBorder="1" applyAlignment="1">
      <alignment horizontal="center"/>
    </xf>
    <xf numFmtId="0" fontId="32" fillId="0" borderId="6" xfId="0" applyFont="1" applyBorder="1"/>
    <xf numFmtId="0" fontId="32" fillId="0" borderId="6" xfId="0" applyFont="1" applyBorder="1" applyAlignment="1">
      <alignment horizontal="center"/>
    </xf>
    <xf numFmtId="0" fontId="37" fillId="13" borderId="6" xfId="0" applyFont="1" applyFill="1" applyBorder="1" applyAlignment="1">
      <alignment horizontal="center"/>
    </xf>
    <xf numFmtId="1" fontId="32" fillId="0" borderId="0" xfId="0" applyNumberFormat="1" applyFont="1"/>
    <xf numFmtId="0" fontId="32" fillId="0" borderId="2" xfId="0" applyFont="1" applyBorder="1"/>
    <xf numFmtId="9" fontId="32" fillId="0" borderId="3" xfId="0" applyNumberFormat="1" applyFont="1" applyBorder="1" applyAlignment="1">
      <alignment horizontal="center"/>
    </xf>
    <xf numFmtId="9" fontId="32" fillId="0" borderId="4" xfId="0" applyNumberFormat="1" applyFont="1" applyBorder="1" applyAlignment="1">
      <alignment horizontal="center"/>
    </xf>
    <xf numFmtId="0" fontId="32" fillId="0" borderId="22" xfId="0" applyFont="1" applyBorder="1"/>
    <xf numFmtId="9" fontId="32" fillId="0" borderId="1" xfId="0" applyNumberFormat="1" applyFont="1" applyBorder="1" applyAlignment="1">
      <alignment horizontal="center"/>
    </xf>
    <xf numFmtId="9" fontId="32" fillId="0" borderId="45" xfId="0" applyNumberFormat="1" applyFont="1" applyBorder="1" applyAlignment="1">
      <alignment horizontal="center"/>
    </xf>
    <xf numFmtId="0" fontId="1" fillId="0" borderId="0" xfId="11" applyFont="1"/>
    <xf numFmtId="168" fontId="15" fillId="4" borderId="43" xfId="9" applyNumberFormat="1" applyFont="1" applyFill="1" applyBorder="1" applyAlignment="1">
      <alignment horizontal="center" vertical="center" wrapText="1"/>
    </xf>
    <xf numFmtId="168" fontId="15" fillId="4" borderId="38" xfId="9" applyNumberFormat="1" applyFont="1" applyFill="1" applyBorder="1" applyAlignment="1">
      <alignment horizontal="center" vertical="center" wrapText="1"/>
    </xf>
    <xf numFmtId="168" fontId="15" fillId="4" borderId="29" xfId="9" applyNumberFormat="1" applyFont="1" applyFill="1" applyBorder="1" applyAlignment="1">
      <alignment horizontal="center" vertical="center" wrapText="1"/>
    </xf>
    <xf numFmtId="168" fontId="15" fillId="4" borderId="23" xfId="9" applyNumberFormat="1" applyFont="1" applyFill="1" applyBorder="1" applyAlignment="1">
      <alignment horizontal="center" vertical="center" wrapText="1"/>
    </xf>
    <xf numFmtId="168" fontId="15" fillId="4" borderId="18" xfId="9" applyNumberFormat="1" applyFont="1" applyFill="1" applyBorder="1" applyAlignment="1">
      <alignment horizontal="center" vertical="center" wrapText="1"/>
    </xf>
    <xf numFmtId="0" fontId="14" fillId="6" borderId="21" xfId="9" applyFont="1" applyFill="1" applyBorder="1" applyAlignment="1">
      <alignment horizontal="center" vertical="center" wrapText="1"/>
    </xf>
    <xf numFmtId="0" fontId="14" fillId="6" borderId="22" xfId="9" applyFont="1" applyFill="1" applyBorder="1" applyAlignment="1">
      <alignment horizontal="center" vertical="center" wrapText="1"/>
    </xf>
    <xf numFmtId="0" fontId="14" fillId="6" borderId="17" xfId="9" applyFont="1" applyFill="1" applyBorder="1" applyAlignment="1">
      <alignment horizontal="center" vertical="center" wrapText="1"/>
    </xf>
    <xf numFmtId="0" fontId="15" fillId="0" borderId="41" xfId="9" applyFont="1" applyBorder="1" applyAlignment="1">
      <alignment horizontal="center" vertical="center" wrapText="1"/>
    </xf>
    <xf numFmtId="0" fontId="15" fillId="0" borderId="27" xfId="9" applyFont="1" applyBorder="1" applyAlignment="1">
      <alignment horizontal="center" vertical="center" wrapText="1"/>
    </xf>
    <xf numFmtId="0" fontId="15" fillId="0" borderId="2" xfId="9" applyFont="1" applyBorder="1" applyAlignment="1">
      <alignment horizontal="center" vertical="center" wrapText="1"/>
    </xf>
    <xf numFmtId="0" fontId="15" fillId="0" borderId="5" xfId="9" applyFont="1" applyBorder="1" applyAlignment="1">
      <alignment horizontal="center" vertical="center" wrapText="1"/>
    </xf>
    <xf numFmtId="0" fontId="15" fillId="0" borderId="26" xfId="9" applyFont="1" applyBorder="1" applyAlignment="1">
      <alignment horizontal="center" vertical="center" wrapText="1"/>
    </xf>
    <xf numFmtId="0" fontId="11" fillId="0" borderId="0" xfId="9" applyFont="1" applyAlignment="1">
      <alignment horizontal="center"/>
    </xf>
    <xf numFmtId="0" fontId="21" fillId="0" borderId="0" xfId="11" applyFont="1" applyAlignment="1">
      <alignment horizontal="left" wrapText="1"/>
    </xf>
    <xf numFmtId="0" fontId="12" fillId="0" borderId="0" xfId="9" applyFont="1" applyAlignment="1">
      <alignment horizontal="center"/>
    </xf>
    <xf numFmtId="0" fontId="15" fillId="4" borderId="43" xfId="9" applyNumberFormat="1" applyFont="1" applyFill="1" applyBorder="1" applyAlignment="1">
      <alignment horizontal="center" vertical="center" wrapText="1"/>
    </xf>
    <xf numFmtId="0" fontId="15" fillId="4" borderId="38" xfId="9" applyNumberFormat="1" applyFont="1" applyFill="1" applyBorder="1" applyAlignment="1">
      <alignment horizontal="center" vertical="center" wrapText="1"/>
    </xf>
    <xf numFmtId="0" fontId="15" fillId="4" borderId="29" xfId="9" applyNumberFormat="1" applyFont="1" applyFill="1" applyBorder="1" applyAlignment="1">
      <alignment horizontal="center" vertical="center" wrapText="1"/>
    </xf>
    <xf numFmtId="0" fontId="16" fillId="0" borderId="42" xfId="9" applyFont="1" applyBorder="1" applyAlignment="1">
      <alignment horizontal="center" vertical="center" wrapText="1"/>
    </xf>
    <xf numFmtId="0" fontId="16" fillId="0" borderId="36" xfId="9" applyFont="1" applyBorder="1" applyAlignment="1">
      <alignment horizontal="center" vertical="center" wrapText="1"/>
    </xf>
    <xf numFmtId="0" fontId="16" fillId="0" borderId="37" xfId="9" applyFont="1" applyBorder="1" applyAlignment="1">
      <alignment horizontal="center" vertical="center" wrapText="1"/>
    </xf>
    <xf numFmtId="0" fontId="18" fillId="2" borderId="2" xfId="0" applyFont="1" applyFill="1" applyBorder="1" applyAlignment="1">
      <alignment horizontal="center"/>
    </xf>
    <xf numFmtId="0" fontId="18" fillId="2" borderId="3" xfId="0" applyFont="1" applyFill="1" applyBorder="1" applyAlignment="1">
      <alignment horizontal="center"/>
    </xf>
    <xf numFmtId="0" fontId="18" fillId="2" borderId="4" xfId="0" applyFont="1" applyFill="1" applyBorder="1" applyAlignment="1">
      <alignment horizontal="center"/>
    </xf>
    <xf numFmtId="0" fontId="0" fillId="0" borderId="0" xfId="0" applyAlignment="1">
      <alignment horizontal="center"/>
    </xf>
    <xf numFmtId="0" fontId="19" fillId="8" borderId="0" xfId="0" applyFont="1" applyFill="1" applyBorder="1" applyAlignment="1">
      <alignment horizontal="center"/>
    </xf>
    <xf numFmtId="0" fontId="19" fillId="8" borderId="38" xfId="0" applyFont="1" applyFill="1" applyBorder="1" applyAlignment="1">
      <alignment horizontal="center"/>
    </xf>
    <xf numFmtId="0" fontId="19" fillId="9" borderId="0" xfId="0" applyFont="1" applyFill="1" applyBorder="1" applyAlignment="1">
      <alignment horizontal="center"/>
    </xf>
    <xf numFmtId="0" fontId="19" fillId="9" borderId="38" xfId="0" applyFont="1" applyFill="1" applyBorder="1" applyAlignment="1">
      <alignment horizontal="center"/>
    </xf>
    <xf numFmtId="0" fontId="19" fillId="10" borderId="0" xfId="0" applyFont="1" applyFill="1" applyBorder="1" applyAlignment="1">
      <alignment horizontal="center"/>
    </xf>
    <xf numFmtId="0" fontId="19" fillId="10" borderId="38" xfId="0" applyFont="1" applyFill="1" applyBorder="1" applyAlignment="1">
      <alignment horizontal="center"/>
    </xf>
    <xf numFmtId="0" fontId="32" fillId="0" borderId="0" xfId="0" applyFont="1" applyAlignment="1">
      <alignment horizontal="center"/>
    </xf>
    <xf numFmtId="0" fontId="21" fillId="0" borderId="0" xfId="11" applyFont="1" applyAlignment="1">
      <alignment horizontal="center" wrapText="1"/>
    </xf>
    <xf numFmtId="0" fontId="36" fillId="8" borderId="0" xfId="0" applyFont="1" applyFill="1" applyBorder="1" applyAlignment="1">
      <alignment horizontal="center"/>
    </xf>
    <xf numFmtId="0" fontId="36" fillId="8" borderId="38" xfId="0" applyFont="1" applyFill="1" applyBorder="1" applyAlignment="1">
      <alignment horizontal="center"/>
    </xf>
    <xf numFmtId="0" fontId="36" fillId="9" borderId="0" xfId="0" applyFont="1" applyFill="1" applyBorder="1" applyAlignment="1">
      <alignment horizontal="center"/>
    </xf>
    <xf numFmtId="0" fontId="36" fillId="9" borderId="38" xfId="0" applyFont="1" applyFill="1" applyBorder="1" applyAlignment="1">
      <alignment horizontal="center"/>
    </xf>
    <xf numFmtId="0" fontId="10" fillId="10" borderId="0" xfId="0" applyFont="1" applyFill="1" applyBorder="1" applyAlignment="1">
      <alignment horizontal="center"/>
    </xf>
    <xf numFmtId="0" fontId="10" fillId="10" borderId="46" xfId="0" applyFont="1" applyFill="1" applyBorder="1" applyAlignment="1">
      <alignment horizontal="center"/>
    </xf>
    <xf numFmtId="0" fontId="6" fillId="0" borderId="1" xfId="0" applyFont="1" applyBorder="1" applyAlignment="1">
      <alignment horizontal="center"/>
    </xf>
    <xf numFmtId="0" fontId="16" fillId="0" borderId="0" xfId="11" applyFont="1" applyAlignment="1">
      <alignment horizontal="center" wrapText="1"/>
    </xf>
    <xf numFmtId="0" fontId="9" fillId="0" borderId="1" xfId="0" applyFont="1" applyBorder="1" applyAlignment="1">
      <alignment horizontal="center"/>
    </xf>
    <xf numFmtId="0" fontId="16" fillId="0" borderId="40" xfId="11" applyFont="1" applyBorder="1" applyAlignment="1">
      <alignment horizontal="center" wrapText="1"/>
    </xf>
    <xf numFmtId="0" fontId="16" fillId="0" borderId="33" xfId="11" applyFont="1" applyBorder="1" applyAlignment="1">
      <alignment horizontal="center" wrapText="1"/>
    </xf>
    <xf numFmtId="0" fontId="16" fillId="0" borderId="6" xfId="11" applyFont="1" applyBorder="1" applyAlignment="1">
      <alignment horizontal="center" vertical="center" wrapText="1"/>
    </xf>
    <xf numFmtId="0" fontId="23" fillId="0" borderId="6" xfId="11" applyNumberFormat="1" applyFont="1" applyBorder="1" applyAlignment="1">
      <alignment horizontal="center" vertical="center" wrapText="1"/>
    </xf>
    <xf numFmtId="0" fontId="27" fillId="0" borderId="34" xfId="11" applyFont="1" applyBorder="1" applyAlignment="1">
      <alignment horizontal="center" wrapText="1"/>
    </xf>
    <xf numFmtId="0" fontId="23" fillId="0" borderId="18" xfId="11" applyNumberFormat="1" applyFont="1" applyBorder="1" applyAlignment="1">
      <alignment horizontal="center" vertical="center" wrapText="1"/>
    </xf>
    <xf numFmtId="0" fontId="23" fillId="0" borderId="20" xfId="11" applyNumberFormat="1" applyFont="1" applyBorder="1" applyAlignment="1">
      <alignment horizontal="center" vertical="center" wrapText="1"/>
    </xf>
    <xf numFmtId="0" fontId="12" fillId="0" borderId="17" xfId="11" applyFont="1" applyBorder="1" applyAlignment="1">
      <alignment horizontal="center" vertical="center" textRotation="90" wrapText="1"/>
    </xf>
    <xf numFmtId="0" fontId="12" fillId="0" borderId="22" xfId="11" applyFont="1" applyBorder="1" applyAlignment="1">
      <alignment horizontal="center" vertical="center" textRotation="90" wrapText="1"/>
    </xf>
    <xf numFmtId="0" fontId="31" fillId="0" borderId="21" xfId="11" applyFont="1" applyBorder="1" applyAlignment="1">
      <alignment horizontal="center" vertical="center" textRotation="90" wrapText="1"/>
    </xf>
    <xf numFmtId="0" fontId="31" fillId="0" borderId="17" xfId="11" applyFont="1" applyBorder="1" applyAlignment="1">
      <alignment horizontal="center" vertical="center" textRotation="90" wrapText="1"/>
    </xf>
    <xf numFmtId="0" fontId="31" fillId="0" borderId="22" xfId="11" applyFont="1" applyBorder="1" applyAlignment="1">
      <alignment horizontal="center" vertical="center" textRotation="90" wrapText="1"/>
    </xf>
    <xf numFmtId="1" fontId="23" fillId="0" borderId="6" xfId="11" applyNumberFormat="1" applyFont="1" applyBorder="1" applyAlignment="1">
      <alignment horizontal="center" vertical="center" wrapText="1"/>
    </xf>
    <xf numFmtId="0" fontId="38" fillId="5" borderId="2" xfId="0" applyFont="1" applyFill="1" applyBorder="1" applyAlignment="1">
      <alignment horizontal="center"/>
    </xf>
    <xf numFmtId="0" fontId="38" fillId="5" borderId="3" xfId="0" applyFont="1" applyFill="1" applyBorder="1" applyAlignment="1">
      <alignment horizontal="center"/>
    </xf>
    <xf numFmtId="0" fontId="38" fillId="5" borderId="4" xfId="0" applyFont="1" applyFill="1" applyBorder="1" applyAlignment="1">
      <alignment horizontal="center"/>
    </xf>
    <xf numFmtId="0" fontId="39" fillId="0" borderId="0" xfId="0" applyFont="1"/>
    <xf numFmtId="0" fontId="39" fillId="0" borderId="5" xfId="0" applyFont="1" applyBorder="1" applyAlignment="1">
      <alignment horizontal="center"/>
    </xf>
    <xf numFmtId="0" fontId="39" fillId="3" borderId="6" xfId="0" applyFont="1" applyFill="1" applyBorder="1" applyAlignment="1">
      <alignment horizontal="center"/>
    </xf>
    <xf numFmtId="0" fontId="40" fillId="0" borderId="7" xfId="0" applyFont="1" applyBorder="1" applyAlignment="1">
      <alignment horizontal="center"/>
    </xf>
    <xf numFmtId="0" fontId="41" fillId="8" borderId="5" xfId="0" applyFont="1" applyFill="1" applyBorder="1" applyAlignment="1">
      <alignment horizontal="center"/>
    </xf>
    <xf numFmtId="0" fontId="41" fillId="8" borderId="6" xfId="0" applyFont="1" applyFill="1" applyBorder="1" applyAlignment="1">
      <alignment horizontal="center"/>
    </xf>
    <xf numFmtId="0" fontId="41" fillId="8" borderId="7" xfId="0" applyFont="1" applyFill="1" applyBorder="1" applyAlignment="1">
      <alignment horizontal="center"/>
    </xf>
    <xf numFmtId="0" fontId="41" fillId="9" borderId="8" xfId="0" applyFont="1" applyFill="1" applyBorder="1" applyAlignment="1">
      <alignment horizontal="center"/>
    </xf>
    <xf numFmtId="0" fontId="41" fillId="9" borderId="9" xfId="0" applyFont="1" applyFill="1" applyBorder="1" applyAlignment="1">
      <alignment horizontal="center"/>
    </xf>
    <xf numFmtId="0" fontId="41" fillId="9" borderId="10" xfId="0" applyFont="1" applyFill="1" applyBorder="1" applyAlignment="1">
      <alignment horizontal="center"/>
    </xf>
    <xf numFmtId="0" fontId="40" fillId="0" borderId="11" xfId="0" applyFont="1" applyBorder="1" applyAlignment="1">
      <alignment horizontal="center"/>
    </xf>
    <xf numFmtId="0" fontId="40" fillId="0" borderId="15" xfId="0" applyFont="1" applyBorder="1" applyAlignment="1">
      <alignment horizontal="center"/>
    </xf>
    <xf numFmtId="0" fontId="40" fillId="0" borderId="12" xfId="0" applyFont="1" applyBorder="1" applyAlignment="1">
      <alignment horizontal="center"/>
    </xf>
    <xf numFmtId="0" fontId="39" fillId="0" borderId="0" xfId="0" applyFont="1" applyAlignment="1">
      <alignment horizontal="center"/>
    </xf>
    <xf numFmtId="0" fontId="42" fillId="0" borderId="0" xfId="11" applyFont="1" applyAlignment="1">
      <alignment horizontal="center" wrapText="1"/>
    </xf>
  </cellXfs>
  <cellStyles count="13">
    <cellStyle name="Comma 2" xfId="1"/>
    <cellStyle name="Currency 2" xfId="2"/>
    <cellStyle name="Millares" xfId="12" builtinId="3"/>
    <cellStyle name="Millares 2" xfId="3"/>
    <cellStyle name="Millares 3" xfId="10"/>
    <cellStyle name="Moneda 2" xfId="4"/>
    <cellStyle name="Moneda 3" xfId="5"/>
    <cellStyle name="Normal" xfId="0" builtinId="0"/>
    <cellStyle name="Normal 2" xfId="6"/>
    <cellStyle name="Normal 2 2" xfId="7"/>
    <cellStyle name="Normal 3" xfId="8"/>
    <cellStyle name="Normal 4" xfId="9"/>
    <cellStyle name="Normal 5" xfId="1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s-MX"/>
  <c:chart>
    <c:title>
      <c:tx>
        <c:rich>
          <a:bodyPr/>
          <a:lstStyle/>
          <a:p>
            <a:pPr>
              <a:defRPr/>
            </a:pPr>
            <a:r>
              <a:rPr lang="en-US" sz="1200"/>
              <a:t>PORCENTAJE DE INTERNOS LABORANDO EN CONTRATOS  DE TRABAJO CON EMPRESARIOS  </a:t>
            </a:r>
          </a:p>
        </c:rich>
      </c:tx>
      <c:layout>
        <c:manualLayout>
          <c:xMode val="edge"/>
          <c:yMode val="edge"/>
          <c:x val="6.4152668416447983E-2"/>
          <c:y val="3.7037037037037056E-2"/>
        </c:manualLayout>
      </c:layout>
    </c:title>
    <c:plotArea>
      <c:layout>
        <c:manualLayout>
          <c:layoutTarget val="inner"/>
          <c:xMode val="edge"/>
          <c:yMode val="edge"/>
          <c:x val="0.27034209406256648"/>
          <c:y val="0.17578040497099309"/>
          <c:w val="0.46832499822657464"/>
          <c:h val="0.7989867404902915"/>
        </c:manualLayout>
      </c:layout>
      <c:doughnutChart>
        <c:varyColors val="1"/>
        <c:ser>
          <c:idx val="0"/>
          <c:order val="0"/>
          <c:spPr>
            <a:scene3d>
              <a:camera prst="orthographicFront"/>
              <a:lightRig rig="twoPt" dir="t">
                <a:rot lat="0" lon="0" rev="12000000"/>
              </a:lightRig>
            </a:scene3d>
            <a:sp3d prstMaterial="softEdge">
              <a:bevelT w="152400" h="50800" prst="softRound"/>
            </a:sp3d>
          </c:spPr>
          <c:explosion val="25"/>
          <c:dPt>
            <c:idx val="1"/>
            <c:spPr>
              <a:solidFill>
                <a:schemeClr val="accent3">
                  <a:lumMod val="75000"/>
                </a:schemeClr>
              </a:solidFill>
              <a:scene3d>
                <a:camera prst="orthographicFront"/>
                <a:lightRig rig="twoPt" dir="t">
                  <a:rot lat="0" lon="0" rev="12000000"/>
                </a:lightRig>
              </a:scene3d>
              <a:sp3d prstMaterial="softEdge">
                <a:bevelT w="152400" h="50800" prst="softRound"/>
              </a:sp3d>
            </c:spPr>
          </c:dPt>
          <c:dLbls>
            <c:dLbl>
              <c:idx val="0"/>
              <c:layout>
                <c:manualLayout>
                  <c:x val="0.11936936936936884"/>
                  <c:y val="-9.2219020172910643E-2"/>
                </c:manualLayout>
              </c:layout>
              <c:showCatName val="1"/>
              <c:showPercent val="1"/>
            </c:dLbl>
            <c:dLbl>
              <c:idx val="1"/>
              <c:layout>
                <c:manualLayout>
                  <c:x val="-0.15540540540540657"/>
                  <c:y val="3.4582132564841515E-2"/>
                </c:manualLayout>
              </c:layout>
              <c:showCatName val="1"/>
              <c:showPercent val="1"/>
            </c:dLbl>
            <c:showCatName val="1"/>
            <c:showPercent val="1"/>
            <c:showLeaderLines val="1"/>
          </c:dLbls>
          <c:cat>
            <c:strRef>
              <c:f>'% CONVENIOS EMPRESARIOS'!$E$16:$E$17</c:f>
              <c:strCache>
                <c:ptCount val="2"/>
                <c:pt idx="0">
                  <c:v>INJALRESO</c:v>
                </c:pt>
                <c:pt idx="1">
                  <c:v>EMPRESARIOS</c:v>
                </c:pt>
              </c:strCache>
            </c:strRef>
          </c:cat>
          <c:val>
            <c:numRef>
              <c:f>'% CONVENIOS EMPRESARIOS'!$F$16:$F$17</c:f>
              <c:numCache>
                <c:formatCode>General</c:formatCode>
                <c:ptCount val="2"/>
                <c:pt idx="0">
                  <c:v>212</c:v>
                </c:pt>
                <c:pt idx="1">
                  <c:v>347</c:v>
                </c:pt>
              </c:numCache>
            </c:numRef>
          </c:val>
        </c:ser>
        <c:dLbls>
          <c:showPercent val="1"/>
        </c:dLbls>
        <c:firstSliceAng val="0"/>
        <c:holeSize val="50"/>
      </c:doughnutChart>
    </c:plotArea>
    <c:plotVisOnly val="1"/>
    <c:dispBlanksAs val="zero"/>
  </c:chart>
  <c:spPr>
    <a:solidFill>
      <a:schemeClr val="lt1"/>
    </a:solidFill>
    <a:ln w="25400" cap="flat" cmpd="sng" algn="ctr">
      <a:solidFill>
        <a:schemeClr val="accent1"/>
      </a:solidFill>
      <a:prstDash val="solid"/>
    </a:ln>
    <a:effectLst/>
  </c:spPr>
  <c:txPr>
    <a:bodyPr/>
    <a:lstStyle/>
    <a:p>
      <a:pPr>
        <a:defRPr>
          <a:solidFill>
            <a:schemeClr val="dk1"/>
          </a:solidFill>
          <a:latin typeface="+mn-lt"/>
          <a:ea typeface="+mn-ea"/>
          <a:cs typeface="+mn-cs"/>
        </a:defRPr>
      </a:pPr>
      <a:endParaRPr lang="es-MX"/>
    </a:p>
  </c:txPr>
  <c:printSettings>
    <c:headerFooter/>
    <c:pageMargins b="0.75000000000000244" l="0.70000000000000062" r="0.70000000000000062" t="0.7500000000000024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s-MX"/>
  <c:chart>
    <c:view3D>
      <c:rAngAx val="1"/>
    </c:view3D>
    <c:plotArea>
      <c:layout/>
      <c:bar3DChart>
        <c:barDir val="bar"/>
        <c:grouping val="clustered"/>
        <c:ser>
          <c:idx val="0"/>
          <c:order val="0"/>
          <c:tx>
            <c:strRef>
              <c:f>'COMP TRAB SEMESTRAL'!$A$6</c:f>
              <c:strCache>
                <c:ptCount val="1"/>
                <c:pt idx="0">
                  <c:v>INJALRESO</c:v>
                </c:pt>
              </c:strCache>
            </c:strRef>
          </c:tx>
          <c:spPr>
            <a:effectLst>
              <a:outerShdw blurRad="266700" dist="1016000" dir="10920000" algn="ctr" rotWithShape="0">
                <a:srgbClr val="000000">
                  <a:alpha val="49000"/>
                </a:srgbClr>
              </a:outerShdw>
            </a:effectLst>
            <a:scene3d>
              <a:camera prst="orthographicFront"/>
              <a:lightRig rig="threePt" dir="t"/>
            </a:scene3d>
            <a:sp3d>
              <a:bevelT/>
            </a:sp3d>
          </c:spPr>
          <c:dLbls>
            <c:dLbl>
              <c:idx val="0"/>
              <c:layout>
                <c:manualLayout>
                  <c:x val="-0.16436319697842691"/>
                  <c:y val="0"/>
                </c:manualLayout>
              </c:layout>
              <c:showVal val="1"/>
              <c:showSerName val="1"/>
            </c:dLbl>
            <c:dLbl>
              <c:idx val="1"/>
              <c:layout>
                <c:manualLayout>
                  <c:x val="-0.16233067665322318"/>
                  <c:y val="2.9461942257217998E-3"/>
                </c:manualLayout>
              </c:layout>
              <c:showVal val="1"/>
              <c:showSerName val="1"/>
            </c:dLbl>
            <c:dLbl>
              <c:idx val="2"/>
              <c:layout>
                <c:manualLayout>
                  <c:x val="-0.16260162601626016"/>
                  <c:y val="0"/>
                </c:manualLayout>
              </c:layout>
              <c:showVal val="1"/>
              <c:showSerName val="1"/>
            </c:dLbl>
            <c:dLbl>
              <c:idx val="3"/>
              <c:layout>
                <c:manualLayout>
                  <c:x val="-0.11386742578283855"/>
                  <c:y val="-7.2202166064982004E-3"/>
                </c:manualLayout>
              </c:layout>
              <c:showVal val="1"/>
              <c:showSerName val="1"/>
            </c:dLbl>
            <c:txPr>
              <a:bodyPr/>
              <a:lstStyle/>
              <a:p>
                <a:pPr>
                  <a:defRPr sz="1000" baseline="0"/>
                </a:pPr>
                <a:endParaRPr lang="es-MX"/>
              </a:p>
            </c:txPr>
            <c:showVal val="1"/>
            <c:showSerName val="1"/>
          </c:dLbls>
          <c:cat>
            <c:strRef>
              <c:f>'COMP TRAB SEMESTRAL'!$B$5:$E$5</c:f>
              <c:strCache>
                <c:ptCount val="4"/>
                <c:pt idx="0">
                  <c:v>PRIMER SEMESTRE 2011</c:v>
                </c:pt>
                <c:pt idx="1">
                  <c:v>SEGUNDO SEMESTRE 2011</c:v>
                </c:pt>
                <c:pt idx="2">
                  <c:v>PRIMER SEMESTRE 2012</c:v>
                </c:pt>
                <c:pt idx="3">
                  <c:v>A OCTUBRE 2012</c:v>
                </c:pt>
              </c:strCache>
            </c:strRef>
          </c:cat>
          <c:val>
            <c:numRef>
              <c:f>'COMP TRAB SEMESTRAL'!$B$6:$E$6</c:f>
              <c:numCache>
                <c:formatCode>General</c:formatCode>
                <c:ptCount val="4"/>
                <c:pt idx="0">
                  <c:v>189</c:v>
                </c:pt>
                <c:pt idx="1">
                  <c:v>212</c:v>
                </c:pt>
                <c:pt idx="2">
                  <c:v>195</c:v>
                </c:pt>
                <c:pt idx="3">
                  <c:v>212</c:v>
                </c:pt>
              </c:numCache>
            </c:numRef>
          </c:val>
        </c:ser>
        <c:ser>
          <c:idx val="1"/>
          <c:order val="1"/>
          <c:tx>
            <c:strRef>
              <c:f>'COMP TRAB SEMESTRAL'!$A$7</c:f>
              <c:strCache>
                <c:ptCount val="1"/>
                <c:pt idx="0">
                  <c:v>EMPRESARIOS</c:v>
                </c:pt>
              </c:strCache>
            </c:strRef>
          </c:tx>
          <c:spPr>
            <a:solidFill>
              <a:schemeClr val="accent3">
                <a:lumMod val="75000"/>
              </a:schemeClr>
            </a:solidFill>
            <a:effectLst>
              <a:outerShdw blurRad="50800" dist="50800" dir="5400000" algn="ctr" rotWithShape="0">
                <a:schemeClr val="bg1"/>
              </a:outerShdw>
            </a:effectLst>
            <a:scene3d>
              <a:camera prst="orthographicFront"/>
              <a:lightRig rig="threePt" dir="t"/>
            </a:scene3d>
            <a:sp3d>
              <a:bevelT/>
            </a:sp3d>
          </c:spPr>
          <c:dLbls>
            <c:dLbl>
              <c:idx val="0"/>
              <c:layout>
                <c:manualLayout>
                  <c:x val="-0.18699186991869921"/>
                  <c:y val="0"/>
                </c:manualLayout>
              </c:layout>
              <c:showVal val="1"/>
              <c:showSerName val="1"/>
            </c:dLbl>
            <c:dLbl>
              <c:idx val="1"/>
              <c:layout>
                <c:manualLayout>
                  <c:x val="-0.18292682926829271"/>
                  <c:y val="0"/>
                </c:manualLayout>
              </c:layout>
              <c:showVal val="1"/>
              <c:showSerName val="1"/>
            </c:dLbl>
            <c:dLbl>
              <c:idx val="2"/>
              <c:layout>
                <c:manualLayout>
                  <c:x val="-0.15378380334037259"/>
                  <c:y val="-7.5757575757575924E-3"/>
                </c:manualLayout>
              </c:layout>
              <c:showVal val="1"/>
              <c:showSerName val="1"/>
            </c:dLbl>
            <c:dLbl>
              <c:idx val="3"/>
              <c:layout>
                <c:manualLayout>
                  <c:x val="-0.13664091093940625"/>
                  <c:y val="-7.2202166064982117E-3"/>
                </c:manualLayout>
              </c:layout>
              <c:showVal val="1"/>
              <c:showSerName val="1"/>
            </c:dLbl>
            <c:showVal val="1"/>
            <c:showSerName val="1"/>
          </c:dLbls>
          <c:cat>
            <c:strRef>
              <c:f>'COMP TRAB SEMESTRAL'!$B$5:$E$5</c:f>
              <c:strCache>
                <c:ptCount val="4"/>
                <c:pt idx="0">
                  <c:v>PRIMER SEMESTRE 2011</c:v>
                </c:pt>
                <c:pt idx="1">
                  <c:v>SEGUNDO SEMESTRE 2011</c:v>
                </c:pt>
                <c:pt idx="2">
                  <c:v>PRIMER SEMESTRE 2012</c:v>
                </c:pt>
                <c:pt idx="3">
                  <c:v>A OCTUBRE 2012</c:v>
                </c:pt>
              </c:strCache>
            </c:strRef>
          </c:cat>
          <c:val>
            <c:numRef>
              <c:f>'COMP TRAB SEMESTRAL'!$B$7:$E$7</c:f>
              <c:numCache>
                <c:formatCode>General</c:formatCode>
                <c:ptCount val="4"/>
                <c:pt idx="0">
                  <c:v>172</c:v>
                </c:pt>
                <c:pt idx="1">
                  <c:v>229</c:v>
                </c:pt>
                <c:pt idx="2">
                  <c:v>401</c:v>
                </c:pt>
                <c:pt idx="3">
                  <c:v>347</c:v>
                </c:pt>
              </c:numCache>
            </c:numRef>
          </c:val>
        </c:ser>
        <c:shape val="box"/>
        <c:axId val="75737728"/>
        <c:axId val="76022144"/>
        <c:axId val="0"/>
      </c:bar3DChart>
      <c:catAx>
        <c:axId val="75737728"/>
        <c:scaling>
          <c:orientation val="minMax"/>
        </c:scaling>
        <c:axPos val="l"/>
        <c:tickLblPos val="nextTo"/>
        <c:txPr>
          <a:bodyPr/>
          <a:lstStyle/>
          <a:p>
            <a:pPr>
              <a:defRPr b="1"/>
            </a:pPr>
            <a:endParaRPr lang="es-MX"/>
          </a:p>
        </c:txPr>
        <c:crossAx val="76022144"/>
        <c:crosses val="autoZero"/>
        <c:auto val="1"/>
        <c:lblAlgn val="ctr"/>
        <c:lblOffset val="100"/>
      </c:catAx>
      <c:valAx>
        <c:axId val="76022144"/>
        <c:scaling>
          <c:orientation val="minMax"/>
        </c:scaling>
        <c:axPos val="b"/>
        <c:majorGridlines/>
        <c:numFmt formatCode="General" sourceLinked="1"/>
        <c:tickLblPos val="nextTo"/>
        <c:crossAx val="75737728"/>
        <c:crosses val="autoZero"/>
        <c:crossBetween val="between"/>
      </c:valAx>
    </c:plotArea>
    <c:plotVisOnly val="1"/>
    <c:dispBlanksAs val="gap"/>
  </c:chart>
  <c:spPr>
    <a:ln>
      <a:noFill/>
    </a:ln>
  </c:spPr>
  <c:printSettings>
    <c:headerFooter/>
    <c:pageMargins b="0.75000000000000266" l="0.70000000000000062" r="0.70000000000000062" t="0.75000000000000266"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lang val="es-MX"/>
  <c:chart>
    <c:view3D>
      <c:rAngAx val="1"/>
    </c:view3D>
    <c:plotArea>
      <c:layout/>
      <c:bar3DChart>
        <c:barDir val="bar"/>
        <c:grouping val="clustered"/>
        <c:ser>
          <c:idx val="0"/>
          <c:order val="0"/>
          <c:tx>
            <c:strRef>
              <c:f>'COMP TRAB SEMESTRAL'!$A$6</c:f>
              <c:strCache>
                <c:ptCount val="1"/>
                <c:pt idx="0">
                  <c:v>INJALRESO</c:v>
                </c:pt>
              </c:strCache>
            </c:strRef>
          </c:tx>
          <c:spPr>
            <a:effectLst>
              <a:outerShdw blurRad="266700" dist="1016000" dir="10920000" algn="ctr" rotWithShape="0">
                <a:srgbClr val="000000">
                  <a:alpha val="49000"/>
                </a:srgbClr>
              </a:outerShdw>
            </a:effectLst>
            <a:scene3d>
              <a:camera prst="orthographicFront"/>
              <a:lightRig rig="threePt" dir="t"/>
            </a:scene3d>
            <a:sp3d>
              <a:bevelT/>
            </a:sp3d>
          </c:spPr>
          <c:dLbls>
            <c:dLbl>
              <c:idx val="0"/>
              <c:layout>
                <c:manualLayout>
                  <c:x val="-0.16436319697842691"/>
                  <c:y val="0"/>
                </c:manualLayout>
              </c:layout>
              <c:showVal val="1"/>
              <c:showSerName val="1"/>
            </c:dLbl>
            <c:dLbl>
              <c:idx val="1"/>
              <c:layout>
                <c:manualLayout>
                  <c:x val="-0.16233067665322318"/>
                  <c:y val="2.9461942257217977E-3"/>
                </c:manualLayout>
              </c:layout>
              <c:showVal val="1"/>
              <c:showSerName val="1"/>
            </c:dLbl>
            <c:dLbl>
              <c:idx val="2"/>
              <c:layout>
                <c:manualLayout>
                  <c:x val="-0.16260162601626016"/>
                  <c:y val="0"/>
                </c:manualLayout>
              </c:layout>
              <c:showVal val="1"/>
              <c:showSerName val="1"/>
            </c:dLbl>
            <c:dLbl>
              <c:idx val="3"/>
              <c:layout>
                <c:manualLayout>
                  <c:x val="-0.11386742578283855"/>
                  <c:y val="-7.2202166064982004E-3"/>
                </c:manualLayout>
              </c:layout>
              <c:showVal val="1"/>
              <c:showSerName val="1"/>
            </c:dLbl>
            <c:txPr>
              <a:bodyPr/>
              <a:lstStyle/>
              <a:p>
                <a:pPr>
                  <a:defRPr sz="1000" baseline="0"/>
                </a:pPr>
                <a:endParaRPr lang="es-MX"/>
              </a:p>
            </c:txPr>
            <c:showVal val="1"/>
            <c:showSerName val="1"/>
          </c:dLbls>
          <c:cat>
            <c:strRef>
              <c:f>'COMP TRAB SEMESTRAL'!$B$5:$E$5</c:f>
              <c:strCache>
                <c:ptCount val="4"/>
                <c:pt idx="0">
                  <c:v>PRIMER SEMESTRE 2011</c:v>
                </c:pt>
                <c:pt idx="1">
                  <c:v>SEGUNDO SEMESTRE 2011</c:v>
                </c:pt>
                <c:pt idx="2">
                  <c:v>PRIMER SEMESTRE 2012</c:v>
                </c:pt>
                <c:pt idx="3">
                  <c:v>A OCTUBRE 2012</c:v>
                </c:pt>
              </c:strCache>
            </c:strRef>
          </c:cat>
          <c:val>
            <c:numRef>
              <c:f>'COMP TRAB SEMESTRAL'!$B$6:$E$6</c:f>
              <c:numCache>
                <c:formatCode>General</c:formatCode>
                <c:ptCount val="4"/>
                <c:pt idx="0">
                  <c:v>189</c:v>
                </c:pt>
                <c:pt idx="1">
                  <c:v>212</c:v>
                </c:pt>
                <c:pt idx="2">
                  <c:v>195</c:v>
                </c:pt>
                <c:pt idx="3">
                  <c:v>212</c:v>
                </c:pt>
              </c:numCache>
            </c:numRef>
          </c:val>
        </c:ser>
        <c:ser>
          <c:idx val="1"/>
          <c:order val="1"/>
          <c:tx>
            <c:strRef>
              <c:f>'COMP TRAB SEMESTRAL'!$A$7</c:f>
              <c:strCache>
                <c:ptCount val="1"/>
                <c:pt idx="0">
                  <c:v>EMPRESARIOS</c:v>
                </c:pt>
              </c:strCache>
            </c:strRef>
          </c:tx>
          <c:spPr>
            <a:solidFill>
              <a:schemeClr val="accent3">
                <a:lumMod val="75000"/>
              </a:schemeClr>
            </a:solidFill>
            <a:effectLst>
              <a:outerShdw blurRad="50800" dist="50800" dir="5400000" algn="ctr" rotWithShape="0">
                <a:schemeClr val="bg1"/>
              </a:outerShdw>
            </a:effectLst>
            <a:scene3d>
              <a:camera prst="orthographicFront"/>
              <a:lightRig rig="threePt" dir="t"/>
            </a:scene3d>
            <a:sp3d>
              <a:bevelT/>
            </a:sp3d>
          </c:spPr>
          <c:dLbls>
            <c:dLbl>
              <c:idx val="0"/>
              <c:layout>
                <c:manualLayout>
                  <c:x val="-0.18699186991869921"/>
                  <c:y val="0"/>
                </c:manualLayout>
              </c:layout>
              <c:showVal val="1"/>
              <c:showSerName val="1"/>
            </c:dLbl>
            <c:dLbl>
              <c:idx val="1"/>
              <c:layout>
                <c:manualLayout>
                  <c:x val="-0.18292682926829271"/>
                  <c:y val="0"/>
                </c:manualLayout>
              </c:layout>
              <c:showVal val="1"/>
              <c:showSerName val="1"/>
            </c:dLbl>
            <c:dLbl>
              <c:idx val="2"/>
              <c:layout>
                <c:manualLayout>
                  <c:x val="-0.15378380334037253"/>
                  <c:y val="-7.5757575757575924E-3"/>
                </c:manualLayout>
              </c:layout>
              <c:showVal val="1"/>
              <c:showSerName val="1"/>
            </c:dLbl>
            <c:dLbl>
              <c:idx val="3"/>
              <c:layout>
                <c:manualLayout>
                  <c:x val="-0.13664091093940625"/>
                  <c:y val="-7.2202166064982117E-3"/>
                </c:manualLayout>
              </c:layout>
              <c:showVal val="1"/>
              <c:showSerName val="1"/>
            </c:dLbl>
            <c:showVal val="1"/>
            <c:showSerName val="1"/>
          </c:dLbls>
          <c:cat>
            <c:strRef>
              <c:f>'COMP TRAB SEMESTRAL'!$B$5:$E$5</c:f>
              <c:strCache>
                <c:ptCount val="4"/>
                <c:pt idx="0">
                  <c:v>PRIMER SEMESTRE 2011</c:v>
                </c:pt>
                <c:pt idx="1">
                  <c:v>SEGUNDO SEMESTRE 2011</c:v>
                </c:pt>
                <c:pt idx="2">
                  <c:v>PRIMER SEMESTRE 2012</c:v>
                </c:pt>
                <c:pt idx="3">
                  <c:v>A OCTUBRE 2012</c:v>
                </c:pt>
              </c:strCache>
            </c:strRef>
          </c:cat>
          <c:val>
            <c:numRef>
              <c:f>'COMP TRAB SEMESTRAL'!$B$7:$E$7</c:f>
              <c:numCache>
                <c:formatCode>General</c:formatCode>
                <c:ptCount val="4"/>
                <c:pt idx="0">
                  <c:v>172</c:v>
                </c:pt>
                <c:pt idx="1">
                  <c:v>229</c:v>
                </c:pt>
                <c:pt idx="2">
                  <c:v>401</c:v>
                </c:pt>
                <c:pt idx="3">
                  <c:v>347</c:v>
                </c:pt>
              </c:numCache>
            </c:numRef>
          </c:val>
        </c:ser>
        <c:shape val="box"/>
        <c:axId val="76089216"/>
        <c:axId val="76090752"/>
        <c:axId val="0"/>
      </c:bar3DChart>
      <c:catAx>
        <c:axId val="76089216"/>
        <c:scaling>
          <c:orientation val="minMax"/>
        </c:scaling>
        <c:axPos val="l"/>
        <c:tickLblPos val="nextTo"/>
        <c:txPr>
          <a:bodyPr/>
          <a:lstStyle/>
          <a:p>
            <a:pPr>
              <a:defRPr b="1"/>
            </a:pPr>
            <a:endParaRPr lang="es-MX"/>
          </a:p>
        </c:txPr>
        <c:crossAx val="76090752"/>
        <c:crosses val="autoZero"/>
        <c:auto val="1"/>
        <c:lblAlgn val="ctr"/>
        <c:lblOffset val="100"/>
      </c:catAx>
      <c:valAx>
        <c:axId val="76090752"/>
        <c:scaling>
          <c:orientation val="minMax"/>
        </c:scaling>
        <c:axPos val="b"/>
        <c:majorGridlines/>
        <c:numFmt formatCode="General" sourceLinked="1"/>
        <c:tickLblPos val="nextTo"/>
        <c:crossAx val="76089216"/>
        <c:crosses val="autoZero"/>
        <c:crossBetween val="between"/>
      </c:valAx>
    </c:plotArea>
    <c:plotVisOnly val="1"/>
    <c:dispBlanksAs val="gap"/>
  </c:chart>
  <c:spPr>
    <a:ln>
      <a:noFill/>
    </a:ln>
  </c:spPr>
  <c:printSettings>
    <c:headerFooter/>
    <c:pageMargins b="0.75000000000000244" l="0.70000000000000062" r="0.70000000000000062" t="0.75000000000000244"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s-MX"/>
  <c:style val="5"/>
  <c:chart>
    <c:title>
      <c:tx>
        <c:rich>
          <a:bodyPr/>
          <a:lstStyle/>
          <a:p>
            <a:pPr>
              <a:defRPr sz="1400"/>
            </a:pPr>
            <a:r>
              <a:rPr lang="en-US" sz="1400"/>
              <a:t>PORCENTAJE</a:t>
            </a:r>
            <a:r>
              <a:rPr lang="en-US" sz="1400" baseline="0"/>
              <a:t> SEGÚN FUENTES DE TRABAJO EN LOS CENTROS PENITENCIARIOS</a:t>
            </a:r>
            <a:endParaRPr lang="en-US" sz="1400"/>
          </a:p>
        </c:rich>
      </c:tx>
      <c:layout/>
    </c:title>
    <c:plotArea>
      <c:layout/>
      <c:pieChart>
        <c:varyColors val="1"/>
        <c:ser>
          <c:idx val="0"/>
          <c:order val="0"/>
          <c:spPr>
            <a:scene3d>
              <a:camera prst="orthographicFront"/>
              <a:lightRig rig="threePt" dir="t">
                <a:rot lat="0" lon="0" rev="3600000"/>
              </a:lightRig>
            </a:scene3d>
            <a:sp3d prstMaterial="dkEdge">
              <a:bevelT/>
            </a:sp3d>
          </c:spPr>
          <c:dLbls>
            <c:dLbl>
              <c:idx val="0"/>
              <c:layout>
                <c:manualLayout>
                  <c:x val="-9.9215341685991026E-2"/>
                  <c:y val="4.6909760697433786E-2"/>
                </c:manualLayout>
              </c:layout>
              <c:showCatName val="1"/>
              <c:showPercent val="1"/>
            </c:dLbl>
            <c:dLbl>
              <c:idx val="1"/>
              <c:layout>
                <c:manualLayout>
                  <c:x val="7.3133411515050014E-3"/>
                  <c:y val="-9.6937369632315043E-2"/>
                </c:manualLayout>
              </c:layout>
              <c:showCatName val="1"/>
              <c:showPercent val="1"/>
            </c:dLbl>
            <c:dLbl>
              <c:idx val="2"/>
              <c:layout>
                <c:manualLayout>
                  <c:x val="6.4321902479047732E-2"/>
                  <c:y val="-0.11527589843058476"/>
                </c:manualLayout>
              </c:layout>
              <c:showCatName val="1"/>
              <c:showPercent val="1"/>
            </c:dLbl>
            <c:dLbl>
              <c:idx val="3"/>
              <c:layout>
                <c:manualLayout>
                  <c:x val="0.14132762864543733"/>
                  <c:y val="-2.983505360950121E-2"/>
                </c:manualLayout>
              </c:layout>
              <c:showCatName val="1"/>
              <c:showPercent val="1"/>
            </c:dLbl>
            <c:dLbl>
              <c:idx val="4"/>
              <c:layout>
                <c:manualLayout>
                  <c:x val="0.10119600843675253"/>
                  <c:y val="0.17827141108827671"/>
                </c:manualLayout>
              </c:layout>
              <c:showCatName val="1"/>
              <c:showPercent val="1"/>
            </c:dLbl>
            <c:txPr>
              <a:bodyPr/>
              <a:lstStyle/>
              <a:p>
                <a:pPr>
                  <a:defRPr b="1">
                    <a:solidFill>
                      <a:schemeClr val="bg2">
                        <a:lumMod val="10000"/>
                      </a:schemeClr>
                    </a:solidFill>
                  </a:defRPr>
                </a:pPr>
                <a:endParaRPr lang="es-MX"/>
              </a:p>
            </c:txPr>
            <c:showCatName val="1"/>
            <c:showPercent val="1"/>
            <c:showLeaderLines val="1"/>
          </c:dLbls>
          <c:cat>
            <c:strRef>
              <c:f>'% POR CENTRO PENITENCIARIO'!$B$5:$F$5</c:f>
              <c:strCache>
                <c:ptCount val="5"/>
                <c:pt idx="0">
                  <c:v>C.R.S.</c:v>
                </c:pt>
                <c:pt idx="1">
                  <c:v>R.P.E.J.</c:v>
                </c:pt>
                <c:pt idx="2">
                  <c:v>FEMENIL</c:v>
                </c:pt>
                <c:pt idx="3">
                  <c:v>CEINJURE SS</c:v>
                </c:pt>
                <c:pt idx="4">
                  <c:v>CEINJURE CN</c:v>
                </c:pt>
              </c:strCache>
            </c:strRef>
          </c:cat>
          <c:val>
            <c:numRef>
              <c:f>'% POR CENTRO PENITENCIARIO'!$B$8:$F$8</c:f>
              <c:numCache>
                <c:formatCode>General</c:formatCode>
                <c:ptCount val="5"/>
                <c:pt idx="0">
                  <c:v>258</c:v>
                </c:pt>
                <c:pt idx="1">
                  <c:v>47</c:v>
                </c:pt>
                <c:pt idx="2">
                  <c:v>46</c:v>
                </c:pt>
                <c:pt idx="3">
                  <c:v>108</c:v>
                </c:pt>
                <c:pt idx="4">
                  <c:v>100</c:v>
                </c:pt>
              </c:numCache>
            </c:numRef>
          </c:val>
        </c:ser>
        <c:dLbls>
          <c:showCatName val="1"/>
          <c:showPercent val="1"/>
        </c:dLbls>
        <c:firstSliceAng val="0"/>
      </c:pieChart>
    </c:plotArea>
    <c:plotVisOnly val="1"/>
    <c:dispBlanksAs val="zero"/>
  </c:chart>
  <c:spPr>
    <a:ln>
      <a:noFill/>
    </a:ln>
  </c:spPr>
  <c:printSettings>
    <c:headerFooter/>
    <c:pageMargins b="0.75000000000000244" l="0.70000000000000062" r="0.70000000000000062" t="0.7500000000000024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s-MX"/>
  <c:style val="18"/>
  <c:chart>
    <c:title>
      <c:layout/>
    </c:title>
    <c:view3D>
      <c:rotX val="30"/>
      <c:perspective val="30"/>
    </c:view3D>
    <c:plotArea>
      <c:layout/>
      <c:pie3DChart>
        <c:varyColors val="1"/>
        <c:ser>
          <c:idx val="0"/>
          <c:order val="0"/>
          <c:tx>
            <c:strRef>
              <c:f>'PRODUCCION octubre 2012'!$D$59</c:f>
              <c:strCache>
                <c:ptCount val="1"/>
              </c:strCache>
            </c:strRef>
          </c:tx>
          <c:spPr>
            <a:ln w="57150"/>
            <a:effectLst>
              <a:outerShdw blurRad="152400" dist="317500" dir="5400000" sx="90000" sy="-19000" rotWithShape="0">
                <a:prstClr val="black">
                  <a:alpha val="15000"/>
                </a:prstClr>
              </a:outerShdw>
            </a:effectLst>
            <a:scene3d>
              <a:camera prst="orthographicFront"/>
              <a:lightRig rig="threePt" dir="t"/>
            </a:scene3d>
            <a:sp3d prstMaterial="softEdge">
              <a:bevelT w="114300" prst="artDeco"/>
              <a:bevelB/>
            </a:sp3d>
          </c:spPr>
          <c:explosion val="25"/>
          <c:dPt>
            <c:idx val="0"/>
            <c:spPr>
              <a:solidFill>
                <a:schemeClr val="accent2">
                  <a:lumMod val="75000"/>
                </a:schemeClr>
              </a:solidFill>
              <a:ln w="57150"/>
              <a:effectLst>
                <a:outerShdw blurRad="152400" dist="317500" dir="5400000" sx="90000" sy="-19000" rotWithShape="0">
                  <a:prstClr val="black">
                    <a:alpha val="15000"/>
                  </a:prstClr>
                </a:outerShdw>
              </a:effectLst>
              <a:scene3d>
                <a:camera prst="orthographicFront"/>
                <a:lightRig rig="threePt" dir="t"/>
              </a:scene3d>
              <a:sp3d prstMaterial="softEdge">
                <a:bevelT w="114300" prst="artDeco"/>
                <a:bevelB/>
              </a:sp3d>
            </c:spPr>
          </c:dPt>
          <c:dPt>
            <c:idx val="2"/>
            <c:spPr>
              <a:solidFill>
                <a:schemeClr val="accent3">
                  <a:lumMod val="75000"/>
                </a:schemeClr>
              </a:solidFill>
              <a:ln w="57150"/>
              <a:effectLst>
                <a:outerShdw blurRad="152400" dist="317500" dir="5400000" sx="90000" sy="-19000" rotWithShape="0">
                  <a:prstClr val="black">
                    <a:alpha val="15000"/>
                  </a:prstClr>
                </a:outerShdw>
              </a:effectLst>
              <a:scene3d>
                <a:camera prst="orthographicFront"/>
                <a:lightRig rig="threePt" dir="t"/>
              </a:scene3d>
              <a:sp3d prstMaterial="softEdge">
                <a:bevelT w="114300" prst="artDeco"/>
                <a:bevelB/>
              </a:sp3d>
            </c:spPr>
          </c:dPt>
          <c:dPt>
            <c:idx val="4"/>
            <c:spPr>
              <a:solidFill>
                <a:schemeClr val="accent1">
                  <a:lumMod val="75000"/>
                </a:schemeClr>
              </a:solidFill>
              <a:ln w="57150"/>
              <a:effectLst>
                <a:outerShdw blurRad="152400" dist="317500" dir="5400000" sx="90000" sy="-19000" rotWithShape="0">
                  <a:prstClr val="black">
                    <a:alpha val="15000"/>
                  </a:prstClr>
                </a:outerShdw>
              </a:effectLst>
              <a:scene3d>
                <a:camera prst="orthographicFront"/>
                <a:lightRig rig="threePt" dir="t"/>
              </a:scene3d>
              <a:sp3d prstMaterial="softEdge">
                <a:bevelT w="114300" prst="artDeco"/>
                <a:bevelB/>
              </a:sp3d>
            </c:spPr>
          </c:dPt>
          <c:dLbls>
            <c:dLbl>
              <c:idx val="0"/>
              <c:layout>
                <c:manualLayout>
                  <c:x val="-0.1747712733679877"/>
                  <c:y val="7.27851857790765E-2"/>
                </c:manualLayout>
              </c:layout>
              <c:dLblPos val="bestFit"/>
              <c:showCatName val="1"/>
              <c:showSerName val="1"/>
              <c:showPercent val="1"/>
              <c:separator>
</c:separator>
            </c:dLbl>
            <c:dLbl>
              <c:idx val="1"/>
              <c:delete val="1"/>
            </c:dLbl>
            <c:dLbl>
              <c:idx val="2"/>
              <c:layout>
                <c:manualLayout>
                  <c:x val="-0.14609669613025394"/>
                  <c:y val="-0.17192110202933106"/>
                </c:manualLayout>
              </c:layout>
              <c:spPr/>
              <c:txPr>
                <a:bodyPr/>
                <a:lstStyle/>
                <a:p>
                  <a:pPr>
                    <a:defRPr sz="2300" baseline="0">
                      <a:solidFill>
                        <a:schemeClr val="bg1">
                          <a:lumMod val="85000"/>
                        </a:schemeClr>
                      </a:solidFill>
                    </a:defRPr>
                  </a:pPr>
                  <a:endParaRPr lang="es-MX"/>
                </a:p>
              </c:txPr>
              <c:dLblPos val="bestFit"/>
              <c:showCatName val="1"/>
              <c:showSerName val="1"/>
              <c:showPercent val="1"/>
              <c:separator>
</c:separator>
            </c:dLbl>
            <c:dLbl>
              <c:idx val="3"/>
              <c:delete val="1"/>
            </c:dLbl>
            <c:dLbl>
              <c:idx val="4"/>
              <c:layout>
                <c:manualLayout>
                  <c:x val="0.17268966727348486"/>
                  <c:y val="3.2098834383072275E-2"/>
                </c:manualLayout>
              </c:layout>
              <c:spPr/>
              <c:txPr>
                <a:bodyPr/>
                <a:lstStyle/>
                <a:p>
                  <a:pPr>
                    <a:defRPr sz="1700" baseline="0">
                      <a:solidFill>
                        <a:schemeClr val="bg1">
                          <a:lumMod val="85000"/>
                        </a:schemeClr>
                      </a:solidFill>
                    </a:defRPr>
                  </a:pPr>
                  <a:endParaRPr lang="es-MX"/>
                </a:p>
              </c:txPr>
              <c:dLblPos val="bestFit"/>
              <c:showCatName val="1"/>
              <c:showSerName val="1"/>
              <c:showPercent val="1"/>
              <c:separator>
</c:separator>
            </c:dLbl>
            <c:txPr>
              <a:bodyPr/>
              <a:lstStyle/>
              <a:p>
                <a:pPr>
                  <a:defRPr sz="2500" baseline="0">
                    <a:solidFill>
                      <a:schemeClr val="bg1">
                        <a:lumMod val="85000"/>
                      </a:schemeClr>
                    </a:solidFill>
                  </a:defRPr>
                </a:pPr>
                <a:endParaRPr lang="es-MX"/>
              </a:p>
            </c:txPr>
            <c:dLblPos val="ctr"/>
            <c:showCatName val="1"/>
            <c:showSerName val="1"/>
            <c:showPercent val="1"/>
            <c:separator>
</c:separator>
            <c:showLeaderLines val="1"/>
          </c:dLbls>
          <c:cat>
            <c:strRef>
              <c:f>'PRODUCCION octubre 2012'!$E$7:$I$7</c:f>
              <c:strCache>
                <c:ptCount val="5"/>
                <c:pt idx="0">
                  <c:v>FEMENIL</c:v>
                </c:pt>
                <c:pt idx="2">
                  <c:v>C.R.S.</c:v>
                </c:pt>
                <c:pt idx="4">
                  <c:v>PREVENTIVO</c:v>
                </c:pt>
              </c:strCache>
            </c:strRef>
          </c:cat>
          <c:val>
            <c:numRef>
              <c:f>'PRODUCCION octubre 2012'!$E$59:$I$59</c:f>
              <c:numCache>
                <c:formatCode>General</c:formatCode>
                <c:ptCount val="5"/>
                <c:pt idx="0">
                  <c:v>1160</c:v>
                </c:pt>
                <c:pt idx="2" formatCode="0">
                  <c:v>3137.5</c:v>
                </c:pt>
                <c:pt idx="4">
                  <c:v>2286</c:v>
                </c:pt>
              </c:numCache>
            </c:numRef>
          </c:val>
        </c:ser>
      </c:pie3DChart>
    </c:plotArea>
    <c:plotVisOnly val="1"/>
    <c:dispBlanksAs val="zero"/>
  </c:chart>
  <c:spPr>
    <a:ln>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a:ln>
  </c:spPr>
  <c:printSettings>
    <c:headerFooter/>
    <c:pageMargins b="0.75000000000000522" l="0.70000000000000062" r="0.70000000000000062" t="0.7500000000000052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s-MX"/>
  <c:chart>
    <c:plotArea>
      <c:layout/>
      <c:lineChart>
        <c:grouping val="standard"/>
        <c:ser>
          <c:idx val="0"/>
          <c:order val="0"/>
          <c:tx>
            <c:strRef>
              <c:f>Hoja2!$A$36</c:f>
              <c:strCache>
                <c:ptCount val="1"/>
                <c:pt idx="0">
                  <c:v>PORCENTAJE DE INTERNOS LABORANDO</c:v>
                </c:pt>
              </c:strCache>
            </c:strRef>
          </c:tx>
          <c:cat>
            <c:strRef>
              <c:f>Hoja2!$B$35:$D$35</c:f>
              <c:strCache>
                <c:ptCount val="3"/>
                <c:pt idx="0">
                  <c:v>FEMENIL</c:v>
                </c:pt>
                <c:pt idx="1">
                  <c:v>C.R.S.</c:v>
                </c:pt>
                <c:pt idx="2">
                  <c:v>PREVENTIVO</c:v>
                </c:pt>
              </c:strCache>
            </c:strRef>
          </c:cat>
          <c:val>
            <c:numRef>
              <c:f>Hoja2!$B$36:$D$36</c:f>
              <c:numCache>
                <c:formatCode>0%</c:formatCode>
                <c:ptCount val="3"/>
                <c:pt idx="0">
                  <c:v>0.09</c:v>
                </c:pt>
                <c:pt idx="1">
                  <c:v>0.53</c:v>
                </c:pt>
                <c:pt idx="2">
                  <c:v>0.38</c:v>
                </c:pt>
              </c:numCache>
            </c:numRef>
          </c:val>
        </c:ser>
        <c:ser>
          <c:idx val="1"/>
          <c:order val="1"/>
          <c:tx>
            <c:strRef>
              <c:f>Hoja2!$A$37</c:f>
              <c:strCache>
                <c:ptCount val="1"/>
                <c:pt idx="0">
                  <c:v>PORCENTAJE DE PRODUCCION POR PRENDA</c:v>
                </c:pt>
              </c:strCache>
            </c:strRef>
          </c:tx>
          <c:cat>
            <c:strRef>
              <c:f>Hoja2!$B$35:$D$35</c:f>
              <c:strCache>
                <c:ptCount val="3"/>
                <c:pt idx="0">
                  <c:v>FEMENIL</c:v>
                </c:pt>
                <c:pt idx="1">
                  <c:v>C.R.S.</c:v>
                </c:pt>
                <c:pt idx="2">
                  <c:v>PREVENTIVO</c:v>
                </c:pt>
              </c:strCache>
            </c:strRef>
          </c:cat>
          <c:val>
            <c:numRef>
              <c:f>Hoja2!$B$37:$D$37</c:f>
              <c:numCache>
                <c:formatCode>0%</c:formatCode>
                <c:ptCount val="3"/>
                <c:pt idx="0">
                  <c:v>0.17</c:v>
                </c:pt>
                <c:pt idx="1">
                  <c:v>0.48</c:v>
                </c:pt>
                <c:pt idx="2">
                  <c:v>0.35</c:v>
                </c:pt>
              </c:numCache>
            </c:numRef>
          </c:val>
        </c:ser>
        <c:marker val="1"/>
        <c:axId val="76257152"/>
        <c:axId val="76258688"/>
      </c:lineChart>
      <c:catAx>
        <c:axId val="76257152"/>
        <c:scaling>
          <c:orientation val="minMax"/>
        </c:scaling>
        <c:axPos val="b"/>
        <c:tickLblPos val="nextTo"/>
        <c:crossAx val="76258688"/>
        <c:crosses val="autoZero"/>
        <c:auto val="1"/>
        <c:lblAlgn val="ctr"/>
        <c:lblOffset val="100"/>
      </c:catAx>
      <c:valAx>
        <c:axId val="76258688"/>
        <c:scaling>
          <c:orientation val="minMax"/>
        </c:scaling>
        <c:axPos val="l"/>
        <c:majorGridlines/>
        <c:numFmt formatCode="0%" sourceLinked="1"/>
        <c:tickLblPos val="nextTo"/>
        <c:crossAx val="76257152"/>
        <c:crosses val="autoZero"/>
        <c:crossBetween val="between"/>
      </c:valAx>
    </c:plotArea>
    <c:legend>
      <c:legendPos val="r"/>
    </c:legend>
    <c:plotVisOnly val="1"/>
  </c:chart>
  <c:spPr>
    <a:ln>
      <a:noFill/>
    </a:ln>
  </c:spPr>
  <c:printSettings>
    <c:headerFooter/>
    <c:pageMargins b="0.75000000000000022" l="0.70000000000000018" r="0.70000000000000018" t="0.75000000000000022" header="0.3000000000000001" footer="0.30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s-MX"/>
  <c:chart>
    <c:view3D>
      <c:rAngAx val="1"/>
    </c:view3D>
    <c:plotArea>
      <c:layout/>
      <c:bar3DChart>
        <c:barDir val="bar"/>
        <c:grouping val="stacked"/>
        <c:ser>
          <c:idx val="0"/>
          <c:order val="0"/>
          <c:tx>
            <c:strRef>
              <c:f>Hoja2!$A$10</c:f>
              <c:strCache>
                <c:ptCount val="1"/>
                <c:pt idx="0">
                  <c:v>PERSONAL DESTAJO</c:v>
                </c:pt>
              </c:strCache>
            </c:strRef>
          </c:tx>
          <c:dLbls>
            <c:showVal val="1"/>
          </c:dLbls>
          <c:cat>
            <c:strRef>
              <c:f>Hoja2!$B$9:$D$9</c:f>
              <c:strCache>
                <c:ptCount val="3"/>
                <c:pt idx="0">
                  <c:v>FEMENIL</c:v>
                </c:pt>
                <c:pt idx="1">
                  <c:v>C.R.S.</c:v>
                </c:pt>
                <c:pt idx="2">
                  <c:v>PREVENTIVO</c:v>
                </c:pt>
              </c:strCache>
            </c:strRef>
          </c:cat>
          <c:val>
            <c:numRef>
              <c:f>Hoja2!$B$10:$D$10</c:f>
              <c:numCache>
                <c:formatCode>General</c:formatCode>
                <c:ptCount val="3"/>
                <c:pt idx="0">
                  <c:v>5</c:v>
                </c:pt>
                <c:pt idx="1">
                  <c:v>28</c:v>
                </c:pt>
                <c:pt idx="2">
                  <c:v>20</c:v>
                </c:pt>
              </c:numCache>
            </c:numRef>
          </c:val>
        </c:ser>
        <c:ser>
          <c:idx val="1"/>
          <c:order val="1"/>
          <c:tx>
            <c:strRef>
              <c:f>Hoja2!$A$11</c:f>
              <c:strCache>
                <c:ptCount val="1"/>
                <c:pt idx="0">
                  <c:v>PERSONAL FIJOS</c:v>
                </c:pt>
              </c:strCache>
            </c:strRef>
          </c:tx>
          <c:dLbls>
            <c:txPr>
              <a:bodyPr rot="0" vert="horz"/>
              <a:lstStyle/>
              <a:p>
                <a:pPr>
                  <a:defRPr/>
                </a:pPr>
                <a:endParaRPr lang="es-MX"/>
              </a:p>
            </c:txPr>
            <c:showVal val="1"/>
          </c:dLbls>
          <c:cat>
            <c:strRef>
              <c:f>Hoja2!$B$9:$D$9</c:f>
              <c:strCache>
                <c:ptCount val="3"/>
                <c:pt idx="0">
                  <c:v>FEMENIL</c:v>
                </c:pt>
                <c:pt idx="1">
                  <c:v>C.R.S.</c:v>
                </c:pt>
                <c:pt idx="2">
                  <c:v>PREVENTIVO</c:v>
                </c:pt>
              </c:strCache>
            </c:strRef>
          </c:cat>
          <c:val>
            <c:numRef>
              <c:f>Hoja2!$B$11:$D$11</c:f>
              <c:numCache>
                <c:formatCode>General</c:formatCode>
                <c:ptCount val="3"/>
                <c:pt idx="0">
                  <c:v>7</c:v>
                </c:pt>
                <c:pt idx="1">
                  <c:v>14</c:v>
                </c:pt>
                <c:pt idx="2">
                  <c:v>9</c:v>
                </c:pt>
              </c:numCache>
            </c:numRef>
          </c:val>
        </c:ser>
        <c:ser>
          <c:idx val="2"/>
          <c:order val="2"/>
          <c:tx>
            <c:strRef>
              <c:f>Hoja2!$A$12</c:f>
              <c:strCache>
                <c:ptCount val="1"/>
                <c:pt idx="0">
                  <c:v>PERSONAL EN CAPACITACION</c:v>
                </c:pt>
              </c:strCache>
            </c:strRef>
          </c:tx>
          <c:dLbls>
            <c:showVal val="1"/>
          </c:dLbls>
          <c:cat>
            <c:strRef>
              <c:f>Hoja2!$B$9:$D$9</c:f>
              <c:strCache>
                <c:ptCount val="3"/>
                <c:pt idx="0">
                  <c:v>FEMENIL</c:v>
                </c:pt>
                <c:pt idx="1">
                  <c:v>C.R.S.</c:v>
                </c:pt>
                <c:pt idx="2">
                  <c:v>PREVENTIVO</c:v>
                </c:pt>
              </c:strCache>
            </c:strRef>
          </c:cat>
          <c:val>
            <c:numRef>
              <c:f>Hoja2!$B$12:$D$12</c:f>
              <c:numCache>
                <c:formatCode>General</c:formatCode>
                <c:ptCount val="3"/>
                <c:pt idx="1">
                  <c:v>12</c:v>
                </c:pt>
                <c:pt idx="2">
                  <c:v>3</c:v>
                </c:pt>
              </c:numCache>
            </c:numRef>
          </c:val>
        </c:ser>
        <c:shape val="box"/>
        <c:axId val="76307456"/>
        <c:axId val="76317440"/>
        <c:axId val="0"/>
      </c:bar3DChart>
      <c:catAx>
        <c:axId val="76307456"/>
        <c:scaling>
          <c:orientation val="minMax"/>
        </c:scaling>
        <c:axPos val="l"/>
        <c:tickLblPos val="nextTo"/>
        <c:crossAx val="76317440"/>
        <c:crosses val="autoZero"/>
        <c:auto val="1"/>
        <c:lblAlgn val="ctr"/>
        <c:lblOffset val="100"/>
      </c:catAx>
      <c:valAx>
        <c:axId val="76317440"/>
        <c:scaling>
          <c:orientation val="minMax"/>
        </c:scaling>
        <c:axPos val="b"/>
        <c:majorGridlines/>
        <c:numFmt formatCode="General" sourceLinked="1"/>
        <c:tickLblPos val="nextTo"/>
        <c:crossAx val="76307456"/>
        <c:crosses val="autoZero"/>
        <c:crossBetween val="between"/>
      </c:valAx>
    </c:plotArea>
    <c:legend>
      <c:legendPos val="r"/>
    </c:legend>
    <c:plotVisOnly val="1"/>
  </c:chart>
  <c:spPr>
    <a:ln>
      <a:noFill/>
    </a:ln>
  </c:spPr>
  <c:printSettings>
    <c:headerFooter/>
    <c:pageMargins b="0.75000000000000022" l="0.70000000000000018" r="0.70000000000000018" t="0.75000000000000022" header="0.3000000000000001" footer="0.30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1.jpe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image" Target="../media/image1.jpeg"/><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1428750</xdr:colOff>
      <xdr:row>5</xdr:row>
      <xdr:rowOff>61679</xdr:rowOff>
    </xdr:to>
    <xdr:pic>
      <xdr:nvPicPr>
        <xdr:cNvPr id="2" name="1 Imagen" descr="logo.jpg"/>
        <xdr:cNvPicPr>
          <a:picLocks noChangeAspect="1"/>
        </xdr:cNvPicPr>
      </xdr:nvPicPr>
      <xdr:blipFill>
        <a:blip xmlns:r="http://schemas.openxmlformats.org/officeDocument/2006/relationships" r:embed="rId1" cstate="print"/>
        <a:stretch>
          <a:fillRect/>
        </a:stretch>
      </xdr:blipFill>
      <xdr:spPr>
        <a:xfrm>
          <a:off x="66675" y="57150"/>
          <a:ext cx="1727200" cy="148090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xdr:colOff>
      <xdr:row>8</xdr:row>
      <xdr:rowOff>47625</xdr:rowOff>
    </xdr:from>
    <xdr:to>
      <xdr:col>7</xdr:col>
      <xdr:colOff>447676</xdr:colOff>
      <xdr:row>29</xdr:row>
      <xdr:rowOff>9526</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171451</xdr:colOff>
      <xdr:row>0</xdr:row>
      <xdr:rowOff>0</xdr:rowOff>
    </xdr:from>
    <xdr:to>
      <xdr:col>2</xdr:col>
      <xdr:colOff>190500</xdr:colOff>
      <xdr:row>1</xdr:row>
      <xdr:rowOff>106148</xdr:rowOff>
    </xdr:to>
    <xdr:pic>
      <xdr:nvPicPr>
        <xdr:cNvPr id="4" name="3 Imagen" descr="logo.jpg"/>
        <xdr:cNvPicPr>
          <a:picLocks noChangeAspect="1"/>
        </xdr:cNvPicPr>
      </xdr:nvPicPr>
      <xdr:blipFill>
        <a:blip xmlns:r="http://schemas.openxmlformats.org/officeDocument/2006/relationships" r:embed="rId2" cstate="print"/>
        <a:stretch>
          <a:fillRect/>
        </a:stretch>
      </xdr:blipFill>
      <xdr:spPr>
        <a:xfrm>
          <a:off x="171451" y="0"/>
          <a:ext cx="828674" cy="801473"/>
        </a:xfrm>
        <a:prstGeom prst="rect">
          <a:avLst/>
        </a:prstGeom>
      </xdr:spPr>
    </xdr:pic>
    <xdr:clientData/>
  </xdr:twoCellAnchor>
  <xdr:twoCellAnchor>
    <xdr:from>
      <xdr:col>0</xdr:col>
      <xdr:colOff>38100</xdr:colOff>
      <xdr:row>37</xdr:row>
      <xdr:rowOff>19051</xdr:rowOff>
    </xdr:from>
    <xdr:to>
      <xdr:col>7</xdr:col>
      <xdr:colOff>419100</xdr:colOff>
      <xdr:row>57</xdr:row>
      <xdr:rowOff>19051</xdr:rowOff>
    </xdr:to>
    <xdr:graphicFrame macro="">
      <xdr:nvGraphicFramePr>
        <xdr:cNvPr id="5" name="4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76199</xdr:colOff>
      <xdr:row>9</xdr:row>
      <xdr:rowOff>123825</xdr:rowOff>
    </xdr:from>
    <xdr:to>
      <xdr:col>6</xdr:col>
      <xdr:colOff>647700</xdr:colOff>
      <xdr:row>35</xdr:row>
      <xdr:rowOff>9525</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0</xdr:col>
      <xdr:colOff>1023687</xdr:colOff>
      <xdr:row>1</xdr:row>
      <xdr:rowOff>76200</xdr:rowOff>
    </xdr:to>
    <xdr:pic>
      <xdr:nvPicPr>
        <xdr:cNvPr id="3" name="2 Imagen" descr="logo.jpg"/>
        <xdr:cNvPicPr>
          <a:picLocks noChangeAspect="1"/>
        </xdr:cNvPicPr>
      </xdr:nvPicPr>
      <xdr:blipFill>
        <a:blip xmlns:r="http://schemas.openxmlformats.org/officeDocument/2006/relationships" r:embed="rId2" cstate="print"/>
        <a:stretch>
          <a:fillRect/>
        </a:stretch>
      </xdr:blipFill>
      <xdr:spPr>
        <a:xfrm>
          <a:off x="0" y="0"/>
          <a:ext cx="1023687" cy="8667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400050</xdr:colOff>
      <xdr:row>9</xdr:row>
      <xdr:rowOff>104775</xdr:rowOff>
    </xdr:from>
    <xdr:to>
      <xdr:col>6</xdr:col>
      <xdr:colOff>1362075</xdr:colOff>
      <xdr:row>40</xdr:row>
      <xdr:rowOff>38100</xdr:rowOff>
    </xdr:to>
    <xdr:graphicFrame macro="">
      <xdr:nvGraphicFramePr>
        <xdr:cNvPr id="4" name="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206375</xdr:colOff>
      <xdr:row>0</xdr:row>
      <xdr:rowOff>63500</xdr:rowOff>
    </xdr:from>
    <xdr:to>
      <xdr:col>0</xdr:col>
      <xdr:colOff>1059887</xdr:colOff>
      <xdr:row>2</xdr:row>
      <xdr:rowOff>130175</xdr:rowOff>
    </xdr:to>
    <xdr:pic>
      <xdr:nvPicPr>
        <xdr:cNvPr id="3" name="2 Imagen" descr="logo.jpg"/>
        <xdr:cNvPicPr>
          <a:picLocks noChangeAspect="1"/>
        </xdr:cNvPicPr>
      </xdr:nvPicPr>
      <xdr:blipFill>
        <a:blip xmlns:r="http://schemas.openxmlformats.org/officeDocument/2006/relationships" r:embed="rId2" cstate="print"/>
        <a:stretch>
          <a:fillRect/>
        </a:stretch>
      </xdr:blipFill>
      <xdr:spPr>
        <a:xfrm>
          <a:off x="206375" y="63500"/>
          <a:ext cx="1012262" cy="7810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7</xdr:row>
      <xdr:rowOff>9524</xdr:rowOff>
    </xdr:from>
    <xdr:to>
      <xdr:col>19</xdr:col>
      <xdr:colOff>742950</xdr:colOff>
      <xdr:row>57</xdr:row>
      <xdr:rowOff>200025</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366971</xdr:colOff>
      <xdr:row>0</xdr:row>
      <xdr:rowOff>0</xdr:rowOff>
    </xdr:from>
    <xdr:to>
      <xdr:col>1</xdr:col>
      <xdr:colOff>1349682</xdr:colOff>
      <xdr:row>3</xdr:row>
      <xdr:rowOff>127000</xdr:rowOff>
    </xdr:to>
    <xdr:pic>
      <xdr:nvPicPr>
        <xdr:cNvPr id="3" name="2 Imagen" descr="logo.jpg"/>
        <xdr:cNvPicPr>
          <a:picLocks noChangeAspect="1"/>
        </xdr:cNvPicPr>
      </xdr:nvPicPr>
      <xdr:blipFill>
        <a:blip xmlns:r="http://schemas.openxmlformats.org/officeDocument/2006/relationships" r:embed="rId2" cstate="print"/>
        <a:stretch>
          <a:fillRect/>
        </a:stretch>
      </xdr:blipFill>
      <xdr:spPr>
        <a:xfrm>
          <a:off x="366971" y="0"/>
          <a:ext cx="1744711" cy="13462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38</xdr:row>
      <xdr:rowOff>28575</xdr:rowOff>
    </xdr:from>
    <xdr:to>
      <xdr:col>3</xdr:col>
      <xdr:colOff>1085850</xdr:colOff>
      <xdr:row>62</xdr:row>
      <xdr:rowOff>28575</xdr:rowOff>
    </xdr:to>
    <xdr:graphicFrame macro="">
      <xdr:nvGraphicFramePr>
        <xdr:cNvPr id="4" name="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209551</xdr:colOff>
      <xdr:row>0</xdr:row>
      <xdr:rowOff>76201</xdr:rowOff>
    </xdr:from>
    <xdr:to>
      <xdr:col>0</xdr:col>
      <xdr:colOff>1714501</xdr:colOff>
      <xdr:row>7</xdr:row>
      <xdr:rowOff>53507</xdr:rowOff>
    </xdr:to>
    <xdr:pic>
      <xdr:nvPicPr>
        <xdr:cNvPr id="5" name="4 Imagen" descr="logo.jpg"/>
        <xdr:cNvPicPr>
          <a:picLocks noChangeAspect="1"/>
        </xdr:cNvPicPr>
      </xdr:nvPicPr>
      <xdr:blipFill>
        <a:blip xmlns:r="http://schemas.openxmlformats.org/officeDocument/2006/relationships" r:embed="rId2" cstate="print"/>
        <a:stretch>
          <a:fillRect/>
        </a:stretch>
      </xdr:blipFill>
      <xdr:spPr>
        <a:xfrm>
          <a:off x="209551" y="76201"/>
          <a:ext cx="1504950" cy="1215556"/>
        </a:xfrm>
        <a:prstGeom prst="rect">
          <a:avLst/>
        </a:prstGeom>
      </xdr:spPr>
    </xdr:pic>
    <xdr:clientData/>
  </xdr:twoCellAnchor>
  <xdr:twoCellAnchor>
    <xdr:from>
      <xdr:col>0</xdr:col>
      <xdr:colOff>9526</xdr:colOff>
      <xdr:row>14</xdr:row>
      <xdr:rowOff>133351</xdr:rowOff>
    </xdr:from>
    <xdr:to>
      <xdr:col>3</xdr:col>
      <xdr:colOff>1076325</xdr:colOff>
      <xdr:row>34</xdr:row>
      <xdr:rowOff>0</xdr:rowOff>
    </xdr:to>
    <xdr:graphicFrame macro="">
      <xdr:nvGraphicFramePr>
        <xdr:cNvPr id="12" name="1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fitToPage="1"/>
  </sheetPr>
  <dimension ref="A3:G44"/>
  <sheetViews>
    <sheetView zoomScale="70" zoomScaleNormal="70" workbookViewId="0">
      <selection activeCell="B8" sqref="B8:B40"/>
    </sheetView>
  </sheetViews>
  <sheetFormatPr baseColWidth="10" defaultColWidth="11.5" defaultRowHeight="15.75"/>
  <cols>
    <col min="1" max="1" width="5.5" style="7" customWidth="1"/>
    <col min="2" max="2" width="25.1640625" style="13" customWidth="1"/>
    <col min="3" max="3" width="36.33203125" style="6" customWidth="1"/>
    <col min="4" max="4" width="20.83203125" style="19" customWidth="1"/>
    <col min="5" max="5" width="52.83203125" style="20" customWidth="1"/>
    <col min="6" max="6" width="31" style="21" bestFit="1" customWidth="1"/>
    <col min="7" max="7" width="48.6640625" style="17" customWidth="1"/>
    <col min="8" max="16384" width="11.5" style="7"/>
  </cols>
  <sheetData>
    <row r="3" spans="1:7" ht="33.75" customHeight="1">
      <c r="C3" s="155" t="s">
        <v>90</v>
      </c>
      <c r="D3" s="155"/>
      <c r="E3" s="155"/>
      <c r="F3" s="155"/>
      <c r="G3" s="155"/>
    </row>
    <row r="4" spans="1:7" ht="23.25">
      <c r="A4" s="154"/>
      <c r="B4" s="154"/>
      <c r="C4" s="154"/>
      <c r="D4" s="154"/>
      <c r="E4" s="154"/>
      <c r="F4" s="5"/>
    </row>
    <row r="5" spans="1:7" ht="26.25">
      <c r="A5" s="156" t="s">
        <v>91</v>
      </c>
      <c r="B5" s="156"/>
      <c r="C5" s="156"/>
      <c r="D5" s="156"/>
      <c r="E5" s="156"/>
      <c r="F5" s="156"/>
      <c r="G5" s="156"/>
    </row>
    <row r="6" spans="1:7" ht="16.5" thickBot="1">
      <c r="B6" s="8"/>
      <c r="C6" s="12"/>
      <c r="D6" s="9"/>
      <c r="E6" s="10"/>
      <c r="F6" s="11"/>
      <c r="G6" s="73"/>
    </row>
    <row r="7" spans="1:7" s="13" customFormat="1" ht="63" customHeight="1" thickBot="1">
      <c r="B7" s="91"/>
      <c r="C7" s="27" t="s">
        <v>7</v>
      </c>
      <c r="D7" s="27" t="s">
        <v>8</v>
      </c>
      <c r="E7" s="83" t="s">
        <v>9</v>
      </c>
      <c r="F7" s="14" t="s">
        <v>10</v>
      </c>
      <c r="G7" s="65" t="s">
        <v>11</v>
      </c>
    </row>
    <row r="8" spans="1:7">
      <c r="B8" s="146" t="s">
        <v>12</v>
      </c>
      <c r="C8" s="151" t="s">
        <v>54</v>
      </c>
      <c r="D8" s="160" t="s">
        <v>34</v>
      </c>
      <c r="E8" s="24"/>
      <c r="F8" s="157">
        <v>54</v>
      </c>
      <c r="G8" s="32"/>
    </row>
    <row r="9" spans="1:7" ht="84" customHeight="1">
      <c r="B9" s="148"/>
      <c r="C9" s="152"/>
      <c r="D9" s="161"/>
      <c r="E9" s="15" t="s">
        <v>102</v>
      </c>
      <c r="F9" s="158"/>
      <c r="G9" s="28" t="s">
        <v>103</v>
      </c>
    </row>
    <row r="10" spans="1:7" ht="40.5" customHeight="1">
      <c r="B10" s="148"/>
      <c r="C10" s="152"/>
      <c r="D10" s="162"/>
      <c r="E10" s="68"/>
      <c r="F10" s="159"/>
      <c r="G10" s="28"/>
    </row>
    <row r="11" spans="1:7" ht="80.25" customHeight="1">
      <c r="B11" s="148"/>
      <c r="C11" s="103" t="s">
        <v>67</v>
      </c>
      <c r="D11" s="16" t="s">
        <v>33</v>
      </c>
      <c r="E11" s="68" t="s">
        <v>100</v>
      </c>
      <c r="F11" s="84">
        <v>22</v>
      </c>
      <c r="G11" s="104">
        <f>3+13+6+13+13+15+42+28+4+62+107+7+22+18+12+7+7+10+25+28+27+12+7+7+41+46+37+49+55+29+21+20+38+29+78</f>
        <v>938</v>
      </c>
    </row>
    <row r="12" spans="1:7" ht="123" customHeight="1">
      <c r="B12" s="148"/>
      <c r="C12" s="103" t="s">
        <v>55</v>
      </c>
      <c r="D12" s="16" t="s">
        <v>33</v>
      </c>
      <c r="E12" s="22" t="s">
        <v>80</v>
      </c>
      <c r="F12" s="84">
        <v>35</v>
      </c>
      <c r="G12" s="28"/>
    </row>
    <row r="13" spans="1:7" ht="65.25" customHeight="1">
      <c r="B13" s="148"/>
      <c r="C13" s="103" t="s">
        <v>66</v>
      </c>
      <c r="D13" s="16" t="s">
        <v>33</v>
      </c>
      <c r="E13" s="22" t="s">
        <v>69</v>
      </c>
      <c r="F13" s="84">
        <v>3</v>
      </c>
      <c r="G13" s="28"/>
    </row>
    <row r="14" spans="1:7" ht="126.75" customHeight="1">
      <c r="B14" s="148"/>
      <c r="C14" s="103" t="s">
        <v>70</v>
      </c>
      <c r="D14" s="16" t="s">
        <v>33</v>
      </c>
      <c r="E14" s="22" t="s">
        <v>81</v>
      </c>
      <c r="F14" s="84">
        <v>6</v>
      </c>
      <c r="G14" s="28"/>
    </row>
    <row r="15" spans="1:7" ht="208.5" customHeight="1">
      <c r="B15" s="148"/>
      <c r="C15" s="103" t="s">
        <v>71</v>
      </c>
      <c r="D15" s="16"/>
      <c r="E15" s="22" t="s">
        <v>97</v>
      </c>
      <c r="F15" s="84">
        <f>6+4+3</f>
        <v>13</v>
      </c>
      <c r="G15" s="28"/>
    </row>
    <row r="16" spans="1:7" ht="88.5" customHeight="1">
      <c r="B16" s="148"/>
      <c r="C16" s="103" t="s">
        <v>65</v>
      </c>
      <c r="D16" s="16" t="s">
        <v>15</v>
      </c>
      <c r="E16" s="22" t="s">
        <v>82</v>
      </c>
      <c r="F16" s="69">
        <v>4</v>
      </c>
      <c r="G16" s="28" t="s">
        <v>51</v>
      </c>
    </row>
    <row r="17" spans="2:7" ht="34.5" customHeight="1">
      <c r="B17" s="148"/>
      <c r="C17" s="103" t="s">
        <v>57</v>
      </c>
      <c r="D17" s="16" t="s">
        <v>15</v>
      </c>
      <c r="E17" s="22" t="s">
        <v>16</v>
      </c>
      <c r="F17" s="69">
        <v>19</v>
      </c>
      <c r="G17" s="28" t="s">
        <v>17</v>
      </c>
    </row>
    <row r="18" spans="2:7" ht="88.5" customHeight="1">
      <c r="B18" s="148"/>
      <c r="C18" s="103" t="s">
        <v>64</v>
      </c>
      <c r="D18" s="16" t="s">
        <v>15</v>
      </c>
      <c r="E18" s="22" t="s">
        <v>98</v>
      </c>
      <c r="F18" s="69">
        <v>6</v>
      </c>
      <c r="G18" s="28" t="s">
        <v>18</v>
      </c>
    </row>
    <row r="19" spans="2:7" ht="48.75" customHeight="1">
      <c r="B19" s="148"/>
      <c r="C19" s="103" t="s">
        <v>63</v>
      </c>
      <c r="D19" s="16" t="s">
        <v>15</v>
      </c>
      <c r="E19" s="22" t="s">
        <v>84</v>
      </c>
      <c r="F19" s="69">
        <v>3</v>
      </c>
      <c r="G19" s="28" t="s">
        <v>85</v>
      </c>
    </row>
    <row r="20" spans="2:7" ht="44.25" customHeight="1">
      <c r="B20" s="148"/>
      <c r="C20" s="103" t="s">
        <v>62</v>
      </c>
      <c r="D20" s="16" t="s">
        <v>15</v>
      </c>
      <c r="E20" s="22" t="s">
        <v>13</v>
      </c>
      <c r="F20" s="69">
        <v>48</v>
      </c>
      <c r="G20" s="28" t="s">
        <v>14</v>
      </c>
    </row>
    <row r="21" spans="2:7" ht="52.5" customHeight="1">
      <c r="B21" s="148"/>
      <c r="C21" s="103" t="s">
        <v>61</v>
      </c>
      <c r="D21" s="16" t="s">
        <v>15</v>
      </c>
      <c r="E21" s="22" t="s">
        <v>19</v>
      </c>
      <c r="F21" s="69">
        <v>17</v>
      </c>
      <c r="G21" s="28" t="s">
        <v>20</v>
      </c>
    </row>
    <row r="22" spans="2:7" ht="40.5" customHeight="1">
      <c r="B22" s="148"/>
      <c r="C22" s="103" t="s">
        <v>60</v>
      </c>
      <c r="D22" s="16" t="s">
        <v>15</v>
      </c>
      <c r="E22" s="22" t="s">
        <v>21</v>
      </c>
      <c r="F22" s="69">
        <v>19</v>
      </c>
      <c r="G22" s="28" t="s">
        <v>22</v>
      </c>
    </row>
    <row r="23" spans="2:7" ht="36.75" customHeight="1" thickBot="1">
      <c r="B23" s="147"/>
      <c r="C23" s="29" t="s">
        <v>59</v>
      </c>
      <c r="D23" s="26" t="s">
        <v>15</v>
      </c>
      <c r="E23" s="25" t="s">
        <v>23</v>
      </c>
      <c r="F23" s="70">
        <v>9</v>
      </c>
      <c r="G23" s="30" t="s">
        <v>22</v>
      </c>
    </row>
    <row r="24" spans="2:7" ht="51.75" customHeight="1">
      <c r="B24" s="146" t="s">
        <v>24</v>
      </c>
      <c r="C24" s="149" t="s">
        <v>54</v>
      </c>
      <c r="D24" s="90"/>
      <c r="E24" s="24" t="s">
        <v>104</v>
      </c>
      <c r="F24" s="141">
        <v>32</v>
      </c>
      <c r="G24" s="32"/>
    </row>
    <row r="25" spans="2:7" ht="82.5" customHeight="1">
      <c r="B25" s="148"/>
      <c r="C25" s="150"/>
      <c r="D25" s="86" t="s">
        <v>34</v>
      </c>
      <c r="E25" s="15" t="s">
        <v>105</v>
      </c>
      <c r="F25" s="142"/>
      <c r="G25" s="28" t="s">
        <v>106</v>
      </c>
    </row>
    <row r="26" spans="2:7" ht="43.5" customHeight="1">
      <c r="B26" s="148"/>
      <c r="C26" s="150"/>
      <c r="D26" s="87"/>
      <c r="E26" s="68"/>
      <c r="F26" s="143"/>
      <c r="G26" s="28"/>
    </row>
    <row r="27" spans="2:7" ht="54.75" customHeight="1">
      <c r="B27" s="148"/>
      <c r="C27" s="85" t="s">
        <v>58</v>
      </c>
      <c r="D27" s="45" t="s">
        <v>33</v>
      </c>
      <c r="E27" s="68" t="s">
        <v>86</v>
      </c>
      <c r="F27" s="69">
        <v>5</v>
      </c>
      <c r="G27" s="28"/>
    </row>
    <row r="28" spans="2:7" ht="62.25" customHeight="1" thickBot="1">
      <c r="B28" s="147"/>
      <c r="C28" s="29" t="s">
        <v>57</v>
      </c>
      <c r="D28" s="26" t="s">
        <v>15</v>
      </c>
      <c r="E28" s="25" t="s">
        <v>68</v>
      </c>
      <c r="F28" s="70">
        <v>10</v>
      </c>
      <c r="G28" s="30" t="s">
        <v>25</v>
      </c>
    </row>
    <row r="29" spans="2:7" ht="56.25" customHeight="1">
      <c r="B29" s="146" t="s">
        <v>26</v>
      </c>
      <c r="C29" s="151" t="s">
        <v>54</v>
      </c>
      <c r="D29" s="23"/>
      <c r="E29" s="24" t="s">
        <v>107</v>
      </c>
      <c r="F29" s="144">
        <v>12</v>
      </c>
      <c r="G29" s="74"/>
    </row>
    <row r="30" spans="2:7" ht="81" customHeight="1">
      <c r="B30" s="148"/>
      <c r="C30" s="152"/>
      <c r="D30" s="44" t="s">
        <v>34</v>
      </c>
      <c r="E30" s="15" t="s">
        <v>108</v>
      </c>
      <c r="F30" s="145"/>
      <c r="G30" s="75" t="s">
        <v>110</v>
      </c>
    </row>
    <row r="31" spans="2:7" ht="40.5" customHeight="1">
      <c r="B31" s="148"/>
      <c r="C31" s="153"/>
      <c r="D31" s="44"/>
      <c r="E31" s="15" t="s">
        <v>109</v>
      </c>
      <c r="F31" s="145"/>
      <c r="G31" s="75"/>
    </row>
    <row r="32" spans="2:7" ht="40.5" customHeight="1" thickBot="1">
      <c r="B32" s="105"/>
      <c r="C32" s="29" t="s">
        <v>56</v>
      </c>
      <c r="D32" s="26" t="s">
        <v>15</v>
      </c>
      <c r="E32" s="25" t="s">
        <v>87</v>
      </c>
      <c r="F32" s="70">
        <f>46-12</f>
        <v>34</v>
      </c>
      <c r="G32" s="30" t="s">
        <v>28</v>
      </c>
    </row>
    <row r="33" spans="2:7" ht="141" customHeight="1">
      <c r="B33" s="146" t="s">
        <v>35</v>
      </c>
      <c r="C33" s="102" t="s">
        <v>55</v>
      </c>
      <c r="D33" s="31" t="s">
        <v>33</v>
      </c>
      <c r="E33" s="109" t="s">
        <v>99</v>
      </c>
      <c r="F33" s="110">
        <v>9</v>
      </c>
      <c r="G33" s="32"/>
    </row>
    <row r="34" spans="2:7" ht="51.75" customHeight="1">
      <c r="B34" s="148"/>
      <c r="C34" s="103" t="s">
        <v>53</v>
      </c>
      <c r="D34" s="16" t="s">
        <v>33</v>
      </c>
      <c r="E34" s="22" t="s">
        <v>112</v>
      </c>
      <c r="F34" s="71">
        <v>7</v>
      </c>
      <c r="G34" s="28" t="s">
        <v>30</v>
      </c>
    </row>
    <row r="35" spans="2:7" ht="214.5" customHeight="1">
      <c r="B35" s="148"/>
      <c r="C35" s="103" t="s">
        <v>88</v>
      </c>
      <c r="D35" s="16"/>
      <c r="E35" s="22" t="s">
        <v>89</v>
      </c>
      <c r="F35" s="71">
        <v>3</v>
      </c>
      <c r="G35" s="28"/>
    </row>
    <row r="36" spans="2:7" ht="214.5" customHeight="1">
      <c r="B36" s="148"/>
      <c r="C36" s="103" t="s">
        <v>67</v>
      </c>
      <c r="D36" s="16" t="s">
        <v>33</v>
      </c>
      <c r="E36" s="68" t="s">
        <v>83</v>
      </c>
      <c r="F36" s="71">
        <v>1</v>
      </c>
      <c r="G36" s="28"/>
    </row>
    <row r="37" spans="2:7" ht="75" customHeight="1">
      <c r="B37" s="148"/>
      <c r="C37" s="103" t="s">
        <v>54</v>
      </c>
      <c r="D37" s="16" t="s">
        <v>15</v>
      </c>
      <c r="E37" s="22" t="s">
        <v>27</v>
      </c>
      <c r="F37" s="69">
        <v>52</v>
      </c>
      <c r="G37" s="28" t="s">
        <v>28</v>
      </c>
    </row>
    <row r="38" spans="2:7" ht="61.5" customHeight="1" thickBot="1">
      <c r="B38" s="147"/>
      <c r="C38" s="29" t="s">
        <v>52</v>
      </c>
      <c r="D38" s="26" t="s">
        <v>15</v>
      </c>
      <c r="E38" s="25" t="s">
        <v>72</v>
      </c>
      <c r="F38" s="70">
        <v>36</v>
      </c>
      <c r="G38" s="30" t="s">
        <v>29</v>
      </c>
    </row>
    <row r="39" spans="2:7" ht="60.75" customHeight="1">
      <c r="B39" s="146" t="s">
        <v>31</v>
      </c>
      <c r="C39" s="46" t="s">
        <v>53</v>
      </c>
      <c r="D39" s="31" t="s">
        <v>33</v>
      </c>
      <c r="E39" s="89" t="s">
        <v>111</v>
      </c>
      <c r="F39" s="72">
        <v>10</v>
      </c>
      <c r="G39" s="32" t="s">
        <v>30</v>
      </c>
    </row>
    <row r="40" spans="2:7" ht="67.5" customHeight="1" thickBot="1">
      <c r="B40" s="147"/>
      <c r="C40" s="29" t="s">
        <v>52</v>
      </c>
      <c r="D40" s="26" t="s">
        <v>15</v>
      </c>
      <c r="E40" s="25" t="s">
        <v>52</v>
      </c>
      <c r="F40" s="70">
        <v>90</v>
      </c>
      <c r="G40" s="30" t="s">
        <v>32</v>
      </c>
    </row>
    <row r="41" spans="2:7" ht="16.5" thickBot="1">
      <c r="D41" s="17"/>
      <c r="E41" s="18"/>
      <c r="F41" s="66"/>
    </row>
    <row r="42" spans="2:7" ht="24" thickBot="1">
      <c r="D42" s="17"/>
      <c r="E42" s="77" t="s">
        <v>4</v>
      </c>
      <c r="F42" s="76">
        <f>SUM(F8:F40)</f>
        <v>559</v>
      </c>
    </row>
    <row r="43" spans="2:7">
      <c r="D43" s="17"/>
      <c r="E43" s="18"/>
      <c r="F43" s="66"/>
    </row>
    <row r="44" spans="2:7">
      <c r="F44" s="67"/>
    </row>
  </sheetData>
  <sortState ref="C34:G35">
    <sortCondition descending="1" ref="D34:D35"/>
  </sortState>
  <mergeCells count="15">
    <mergeCell ref="A4:E4"/>
    <mergeCell ref="B8:B23"/>
    <mergeCell ref="C8:C10"/>
    <mergeCell ref="C3:G3"/>
    <mergeCell ref="A5:G5"/>
    <mergeCell ref="F8:F10"/>
    <mergeCell ref="D8:D10"/>
    <mergeCell ref="F24:F26"/>
    <mergeCell ref="F29:F31"/>
    <mergeCell ref="B39:B40"/>
    <mergeCell ref="B33:B38"/>
    <mergeCell ref="B24:B28"/>
    <mergeCell ref="C24:C26"/>
    <mergeCell ref="B29:B31"/>
    <mergeCell ref="C29:C31"/>
  </mergeCells>
  <pageMargins left="0.47244094488188981" right="0.27559055118110237" top="0.6692913385826772" bottom="0.35433070866141736" header="0.31496062992125984" footer="0.31496062992125984"/>
  <pageSetup scale="57" fitToHeight="3" orientation="portrait" r:id="rId1"/>
  <rowBreaks count="1" manualBreakCount="1">
    <brk id="23" max="6" man="1"/>
  </rowBreaks>
  <drawing r:id="rId2"/>
</worksheet>
</file>

<file path=xl/worksheets/sheet2.xml><?xml version="1.0" encoding="utf-8"?>
<worksheet xmlns="http://schemas.openxmlformats.org/spreadsheetml/2006/main" xmlns:r="http://schemas.openxmlformats.org/officeDocument/2006/relationships">
  <dimension ref="A1:J64"/>
  <sheetViews>
    <sheetView zoomScaleNormal="100" zoomScaleSheetLayoutView="100" workbookViewId="0">
      <selection activeCell="L14" sqref="L14"/>
    </sheetView>
  </sheetViews>
  <sheetFormatPr baseColWidth="10" defaultRowHeight="11.25"/>
  <cols>
    <col min="1" max="1" width="5.5" style="111" customWidth="1"/>
    <col min="2" max="2" width="8.6640625" style="111" customWidth="1"/>
    <col min="3" max="3" width="22.6640625" style="111" bestFit="1" customWidth="1"/>
    <col min="4" max="4" width="22" style="111" customWidth="1"/>
    <col min="5" max="5" width="18.83203125" style="111" customWidth="1"/>
    <col min="6" max="6" width="15.83203125" style="111" bestFit="1" customWidth="1"/>
    <col min="7" max="7" width="11.83203125" style="111" customWidth="1"/>
    <col min="8" max="8" width="8" style="111" customWidth="1"/>
    <col min="9" max="9" width="3.83203125" style="111" customWidth="1"/>
    <col min="10" max="10" width="3" style="111" customWidth="1"/>
    <col min="11" max="16384" width="12" style="111"/>
  </cols>
  <sheetData>
    <row r="1" spans="1:10" ht="54.75" customHeight="1">
      <c r="C1" s="174" t="s">
        <v>40</v>
      </c>
      <c r="D1" s="174"/>
      <c r="E1" s="174"/>
      <c r="F1" s="174"/>
      <c r="G1" s="174"/>
      <c r="H1" s="174"/>
      <c r="I1" s="174"/>
    </row>
    <row r="3" spans="1:10" ht="11.25" customHeight="1">
      <c r="A3" s="179" t="s">
        <v>92</v>
      </c>
      <c r="B3" s="179"/>
      <c r="C3" s="179"/>
      <c r="D3" s="179"/>
      <c r="E3" s="179"/>
      <c r="F3" s="179"/>
      <c r="G3" s="179"/>
      <c r="H3" s="180"/>
    </row>
    <row r="4" spans="1:10" s="113" customFormat="1" ht="12.75">
      <c r="B4" s="112"/>
      <c r="C4" s="112"/>
      <c r="D4" s="112"/>
      <c r="E4" s="112"/>
      <c r="F4" s="112"/>
      <c r="G4" s="112"/>
      <c r="H4" s="112"/>
    </row>
    <row r="5" spans="1:10" ht="12">
      <c r="C5" s="114" t="s">
        <v>0</v>
      </c>
      <c r="D5" s="114" t="s">
        <v>1</v>
      </c>
      <c r="E5" s="114" t="s">
        <v>2</v>
      </c>
      <c r="F5" s="114" t="s">
        <v>39</v>
      </c>
      <c r="G5" s="114" t="s">
        <v>31</v>
      </c>
      <c r="H5" s="115" t="s">
        <v>4</v>
      </c>
    </row>
    <row r="6" spans="1:10" s="119" customFormat="1">
      <c r="A6" s="175" t="s">
        <v>5</v>
      </c>
      <c r="B6" s="176"/>
      <c r="C6" s="116">
        <f>SUM('OCT  2012'!F8:F15)</f>
        <v>133</v>
      </c>
      <c r="D6" s="117">
        <f>SUM('OCT  2012'!F24:F27)</f>
        <v>37</v>
      </c>
      <c r="E6" s="117">
        <f>SUM('OCT  2012'!F29:F31)</f>
        <v>12</v>
      </c>
      <c r="F6" s="117">
        <f>SUM('OCT  2012'!F33:F36)</f>
        <v>20</v>
      </c>
      <c r="G6" s="117">
        <f>SUM('OCT  2012'!F39)</f>
        <v>10</v>
      </c>
      <c r="H6" s="118">
        <f>SUM(C6:G6)</f>
        <v>212</v>
      </c>
    </row>
    <row r="7" spans="1:10" ht="12" thickBot="1">
      <c r="A7" s="177" t="s">
        <v>6</v>
      </c>
      <c r="B7" s="178"/>
      <c r="C7" s="120">
        <f>SUM('OCT  2012'!F16:F23)</f>
        <v>125</v>
      </c>
      <c r="D7" s="120">
        <f>+'OCT  2012'!F28</f>
        <v>10</v>
      </c>
      <c r="E7" s="120">
        <f>+'OCT  2012'!F32</f>
        <v>34</v>
      </c>
      <c r="F7" s="120">
        <f>SUM('OCT  2012'!F37:F38)</f>
        <v>88</v>
      </c>
      <c r="G7" s="120">
        <f>SUM('OCT  2012'!F40)</f>
        <v>90</v>
      </c>
      <c r="H7" s="118">
        <f>SUM(C7:G7)</f>
        <v>347</v>
      </c>
    </row>
    <row r="8" spans="1:10" ht="11.25" customHeight="1" thickBot="1">
      <c r="B8" s="121"/>
      <c r="C8" s="122"/>
      <c r="D8" s="122"/>
      <c r="E8" s="122"/>
      <c r="F8" s="122"/>
      <c r="G8" s="123" t="s">
        <v>4</v>
      </c>
      <c r="H8" s="124">
        <f>SUM(H6:H7)</f>
        <v>559</v>
      </c>
    </row>
    <row r="9" spans="1:10" ht="10.5" customHeight="1"/>
    <row r="10" spans="1:10">
      <c r="C10" s="173"/>
      <c r="D10" s="173"/>
      <c r="E10" s="173"/>
      <c r="F10" s="173"/>
      <c r="G10" s="173"/>
      <c r="H10" s="173"/>
      <c r="I10" s="173"/>
      <c r="J10" s="173"/>
    </row>
    <row r="11" spans="1:10">
      <c r="C11" s="173"/>
      <c r="D11" s="173"/>
      <c r="E11" s="173"/>
      <c r="F11" s="173"/>
      <c r="G11" s="173"/>
      <c r="H11" s="173"/>
      <c r="I11" s="173"/>
      <c r="J11" s="173"/>
    </row>
    <row r="16" spans="1:10">
      <c r="B16" s="125"/>
      <c r="E16" s="126" t="s">
        <v>5</v>
      </c>
      <c r="F16" s="127">
        <f>+H6</f>
        <v>212</v>
      </c>
    </row>
    <row r="17" spans="2:8" ht="12" thickBot="1">
      <c r="E17" s="128" t="s">
        <v>6</v>
      </c>
      <c r="F17" s="129">
        <f>+H7</f>
        <v>347</v>
      </c>
    </row>
    <row r="21" spans="2:8" ht="10.5" customHeight="1"/>
    <row r="22" spans="2:8" ht="10.5" customHeight="1"/>
    <row r="23" spans="2:8" ht="10.5" customHeight="1"/>
    <row r="26" spans="2:8" ht="10.5" customHeight="1"/>
    <row r="27" spans="2:8" ht="10.5" customHeight="1"/>
    <row r="28" spans="2:8" ht="10.5" customHeight="1"/>
    <row r="30" spans="2:8" ht="12" thickBot="1"/>
    <row r="31" spans="2:8" ht="12.75">
      <c r="B31" s="163" t="s">
        <v>93</v>
      </c>
      <c r="C31" s="164"/>
      <c r="D31" s="164"/>
      <c r="E31" s="164"/>
      <c r="F31" s="164"/>
      <c r="G31" s="164"/>
      <c r="H31" s="165"/>
    </row>
    <row r="32" spans="2:8" ht="12" thickBot="1">
      <c r="B32" s="4"/>
      <c r="C32" s="4"/>
      <c r="D32" s="4"/>
      <c r="E32" s="4"/>
      <c r="F32" s="4"/>
      <c r="G32" s="4"/>
      <c r="H32" s="4"/>
    </row>
    <row r="33" spans="1:8" ht="12" thickBot="1">
      <c r="B33" s="2"/>
      <c r="C33" s="33" t="s">
        <v>36</v>
      </c>
      <c r="D33" s="34" t="s">
        <v>37</v>
      </c>
      <c r="E33" s="34" t="s">
        <v>38</v>
      </c>
      <c r="F33" s="88" t="s">
        <v>96</v>
      </c>
      <c r="G33"/>
      <c r="H33"/>
    </row>
    <row r="34" spans="1:8">
      <c r="A34" s="167" t="s">
        <v>5</v>
      </c>
      <c r="B34" s="168"/>
      <c r="C34" s="39">
        <v>189</v>
      </c>
      <c r="D34" s="36">
        <v>212</v>
      </c>
      <c r="E34" s="36">
        <v>195</v>
      </c>
      <c r="F34" s="36">
        <f>+'% POR CENTRO PENITENCIARIO'!H38</f>
        <v>0</v>
      </c>
      <c r="G34"/>
      <c r="H34"/>
    </row>
    <row r="35" spans="1:8" ht="12" thickBot="1">
      <c r="A35" s="169" t="s">
        <v>6</v>
      </c>
      <c r="B35" s="170"/>
      <c r="C35" s="40">
        <v>172</v>
      </c>
      <c r="D35" s="38">
        <v>229</v>
      </c>
      <c r="E35" s="38">
        <v>401</v>
      </c>
      <c r="F35" s="38">
        <f>+'% POR CENTRO PENITENCIARIO'!H39</f>
        <v>0</v>
      </c>
      <c r="G35"/>
      <c r="H35"/>
    </row>
    <row r="36" spans="1:8" ht="12" thickBot="1">
      <c r="A36" s="171" t="s">
        <v>4</v>
      </c>
      <c r="B36" s="172"/>
      <c r="C36" s="42">
        <f>+C35+C34</f>
        <v>361</v>
      </c>
      <c r="D36" s="42">
        <f>+D35+D34</f>
        <v>441</v>
      </c>
      <c r="E36" s="43">
        <f>+E35+E34</f>
        <v>596</v>
      </c>
      <c r="F36" s="43">
        <f>+F35+F34</f>
        <v>0</v>
      </c>
      <c r="G36"/>
      <c r="H36"/>
    </row>
    <row r="37" spans="1:8">
      <c r="B37"/>
      <c r="C37"/>
      <c r="D37"/>
      <c r="E37"/>
      <c r="F37"/>
      <c r="G37"/>
      <c r="H37"/>
    </row>
    <row r="38" spans="1:8">
      <c r="B38"/>
      <c r="C38"/>
      <c r="D38"/>
      <c r="E38"/>
      <c r="F38"/>
      <c r="G38"/>
      <c r="H38"/>
    </row>
    <row r="39" spans="1:8">
      <c r="B39"/>
      <c r="C39" s="166"/>
      <c r="D39" s="166"/>
      <c r="E39" s="166"/>
      <c r="F39" s="166"/>
      <c r="G39" s="166"/>
      <c r="H39" s="166"/>
    </row>
    <row r="40" spans="1:8">
      <c r="B40"/>
      <c r="C40" s="166"/>
      <c r="D40" s="166"/>
      <c r="E40" s="166"/>
      <c r="F40" s="166"/>
      <c r="G40" s="166"/>
      <c r="H40" s="166"/>
    </row>
    <row r="41" spans="1:8">
      <c r="B41"/>
      <c r="C41"/>
      <c r="D41"/>
      <c r="E41"/>
      <c r="F41"/>
      <c r="G41"/>
      <c r="H41"/>
    </row>
    <row r="42" spans="1:8">
      <c r="B42"/>
      <c r="C42"/>
      <c r="D42"/>
      <c r="E42"/>
      <c r="F42"/>
      <c r="G42"/>
      <c r="H42"/>
    </row>
    <row r="43" spans="1:8">
      <c r="B43"/>
      <c r="C43"/>
      <c r="D43"/>
      <c r="E43"/>
      <c r="F43"/>
      <c r="G43"/>
      <c r="H43"/>
    </row>
    <row r="44" spans="1:8">
      <c r="B44"/>
      <c r="C44"/>
      <c r="D44"/>
      <c r="E44"/>
      <c r="F44"/>
      <c r="G44"/>
      <c r="H44"/>
    </row>
    <row r="45" spans="1:8">
      <c r="B45"/>
      <c r="C45"/>
      <c r="D45"/>
      <c r="E45"/>
      <c r="F45"/>
      <c r="G45"/>
      <c r="H45"/>
    </row>
    <row r="46" spans="1:8">
      <c r="B46"/>
      <c r="C46"/>
      <c r="D46"/>
      <c r="E46"/>
      <c r="F46"/>
      <c r="G46"/>
      <c r="H46"/>
    </row>
    <row r="47" spans="1:8">
      <c r="B47"/>
      <c r="C47"/>
      <c r="D47"/>
      <c r="E47"/>
      <c r="F47"/>
      <c r="G47"/>
      <c r="H47"/>
    </row>
    <row r="48" spans="1:8">
      <c r="B48"/>
      <c r="C48"/>
      <c r="D48"/>
      <c r="E48"/>
      <c r="F48"/>
      <c r="G48"/>
      <c r="H48"/>
    </row>
    <row r="49" spans="2:8">
      <c r="B49"/>
      <c r="C49"/>
      <c r="D49"/>
      <c r="E49"/>
      <c r="F49"/>
      <c r="G49"/>
      <c r="H49"/>
    </row>
    <row r="50" spans="2:8">
      <c r="B50"/>
      <c r="C50"/>
      <c r="D50"/>
      <c r="E50"/>
      <c r="F50"/>
      <c r="G50"/>
      <c r="H50"/>
    </row>
    <row r="51" spans="2:8">
      <c r="B51"/>
      <c r="C51"/>
      <c r="D51"/>
      <c r="E51"/>
      <c r="F51"/>
      <c r="G51"/>
      <c r="H51"/>
    </row>
    <row r="52" spans="2:8">
      <c r="B52"/>
      <c r="C52"/>
      <c r="D52"/>
      <c r="E52"/>
      <c r="F52"/>
      <c r="G52"/>
      <c r="H52"/>
    </row>
    <row r="53" spans="2:8">
      <c r="B53"/>
      <c r="C53"/>
      <c r="D53"/>
      <c r="E53"/>
      <c r="F53"/>
      <c r="G53"/>
      <c r="H53"/>
    </row>
    <row r="54" spans="2:8">
      <c r="B54"/>
      <c r="C54"/>
      <c r="D54"/>
      <c r="E54"/>
      <c r="F54"/>
      <c r="G54"/>
      <c r="H54"/>
    </row>
    <row r="55" spans="2:8">
      <c r="B55"/>
      <c r="C55"/>
      <c r="D55"/>
      <c r="E55"/>
      <c r="F55"/>
      <c r="G55"/>
      <c r="H55"/>
    </row>
    <row r="56" spans="2:8">
      <c r="B56"/>
      <c r="C56"/>
      <c r="D56"/>
      <c r="E56"/>
      <c r="F56"/>
      <c r="G56"/>
      <c r="H56"/>
    </row>
    <row r="57" spans="2:8">
      <c r="B57"/>
      <c r="C57"/>
      <c r="D57"/>
      <c r="E57"/>
      <c r="F57"/>
      <c r="G57"/>
      <c r="H57"/>
    </row>
    <row r="58" spans="2:8">
      <c r="B58"/>
      <c r="C58"/>
      <c r="D58"/>
      <c r="E58"/>
      <c r="F58"/>
      <c r="G58"/>
      <c r="H58"/>
    </row>
    <row r="59" spans="2:8">
      <c r="B59"/>
      <c r="C59"/>
      <c r="D59"/>
      <c r="E59"/>
      <c r="F59"/>
      <c r="G59"/>
      <c r="H59"/>
    </row>
    <row r="60" spans="2:8">
      <c r="B60"/>
      <c r="C60"/>
      <c r="D60"/>
      <c r="E60"/>
      <c r="F60"/>
      <c r="G60"/>
      <c r="H60"/>
    </row>
    <row r="61" spans="2:8">
      <c r="B61"/>
      <c r="C61"/>
      <c r="D61"/>
      <c r="E61"/>
      <c r="F61"/>
      <c r="G61"/>
      <c r="H61"/>
    </row>
    <row r="62" spans="2:8">
      <c r="B62"/>
      <c r="C62"/>
      <c r="D62"/>
      <c r="E62"/>
      <c r="F62"/>
      <c r="G62"/>
      <c r="H62"/>
    </row>
    <row r="63" spans="2:8">
      <c r="B63" s="106"/>
      <c r="C63" s="106"/>
      <c r="D63" s="106"/>
      <c r="E63" s="106"/>
      <c r="F63" s="106"/>
      <c r="G63" s="106"/>
      <c r="H63" s="106"/>
    </row>
    <row r="64" spans="2:8">
      <c r="B64" s="106"/>
      <c r="C64" s="106"/>
      <c r="D64" s="106"/>
      <c r="E64" s="106"/>
      <c r="F64" s="106"/>
      <c r="G64" s="106"/>
      <c r="H64" s="106"/>
    </row>
  </sheetData>
  <mergeCells count="22">
    <mergeCell ref="A6:B6"/>
    <mergeCell ref="A7:B7"/>
    <mergeCell ref="A3:H3"/>
    <mergeCell ref="C11:D11"/>
    <mergeCell ref="E11:F11"/>
    <mergeCell ref="G11:H11"/>
    <mergeCell ref="I11:J11"/>
    <mergeCell ref="C1:I1"/>
    <mergeCell ref="C10:D10"/>
    <mergeCell ref="E10:F10"/>
    <mergeCell ref="G10:H10"/>
    <mergeCell ref="I10:J10"/>
    <mergeCell ref="B31:H31"/>
    <mergeCell ref="C39:D39"/>
    <mergeCell ref="E39:F39"/>
    <mergeCell ref="G39:H39"/>
    <mergeCell ref="C40:D40"/>
    <mergeCell ref="E40:F40"/>
    <mergeCell ref="G40:H40"/>
    <mergeCell ref="A34:B34"/>
    <mergeCell ref="A35:B35"/>
    <mergeCell ref="A36:B36"/>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dimension ref="A1:I38"/>
  <sheetViews>
    <sheetView view="pageBreakPreview" zoomScale="75" zoomScaleNormal="100" zoomScaleSheetLayoutView="75" workbookViewId="0">
      <selection activeCell="C54" sqref="C54"/>
    </sheetView>
  </sheetViews>
  <sheetFormatPr baseColWidth="10" defaultRowHeight="11.25"/>
  <cols>
    <col min="1" max="1" width="16.6640625" bestFit="1" customWidth="1"/>
    <col min="2" max="2" width="20.5" bestFit="1" customWidth="1"/>
    <col min="3" max="3" width="22.5" bestFit="1" customWidth="1"/>
    <col min="4" max="4" width="20.5" bestFit="1" customWidth="1"/>
    <col min="5" max="5" width="19.5" customWidth="1"/>
    <col min="6" max="6" width="6.33203125" customWidth="1"/>
    <col min="8" max="8" width="2.5" customWidth="1"/>
  </cols>
  <sheetData>
    <row r="1" spans="1:9" ht="62.25" customHeight="1">
      <c r="B1" s="174" t="s">
        <v>40</v>
      </c>
      <c r="C1" s="174"/>
      <c r="D1" s="174"/>
      <c r="E1" s="174"/>
      <c r="F1" s="174"/>
      <c r="G1" s="174"/>
      <c r="H1" s="174"/>
    </row>
    <row r="2" spans="1:9" ht="13.5" thickBot="1">
      <c r="A2" s="181"/>
      <c r="B2" s="181"/>
      <c r="C2" s="181"/>
      <c r="D2" s="181"/>
      <c r="E2" s="181"/>
      <c r="F2" s="181"/>
      <c r="G2" s="181"/>
    </row>
    <row r="3" spans="1:9" ht="12.75">
      <c r="A3" s="163" t="s">
        <v>93</v>
      </c>
      <c r="B3" s="164"/>
      <c r="C3" s="164"/>
      <c r="D3" s="164"/>
      <c r="E3" s="164"/>
      <c r="F3" s="164"/>
      <c r="G3" s="165"/>
    </row>
    <row r="4" spans="1:9" s="3" customFormat="1" ht="12" thickBot="1">
      <c r="A4" s="4"/>
      <c r="B4" s="4"/>
      <c r="C4" s="4"/>
      <c r="D4" s="4"/>
      <c r="E4" s="4"/>
      <c r="F4" s="4"/>
      <c r="G4" s="4"/>
    </row>
    <row r="5" spans="1:9" ht="12" thickBot="1">
      <c r="A5" s="2"/>
      <c r="B5" s="33" t="s">
        <v>36</v>
      </c>
      <c r="C5" s="34" t="s">
        <v>37</v>
      </c>
      <c r="D5" s="34" t="s">
        <v>38</v>
      </c>
      <c r="E5" s="88" t="s">
        <v>96</v>
      </c>
    </row>
    <row r="6" spans="1:9">
      <c r="A6" s="35" t="s">
        <v>5</v>
      </c>
      <c r="B6" s="39">
        <v>189</v>
      </c>
      <c r="C6" s="36">
        <v>212</v>
      </c>
      <c r="D6" s="36">
        <v>195</v>
      </c>
      <c r="E6" s="36">
        <f>+'% POR CENTRO PENITENCIARIO'!G6</f>
        <v>212</v>
      </c>
    </row>
    <row r="7" spans="1:9" ht="12" thickBot="1">
      <c r="A7" s="37" t="s">
        <v>6</v>
      </c>
      <c r="B7" s="40">
        <v>172</v>
      </c>
      <c r="C7" s="38">
        <v>229</v>
      </c>
      <c r="D7" s="38">
        <v>401</v>
      </c>
      <c r="E7" s="38">
        <f>+'% POR CENTRO PENITENCIARIO'!G7</f>
        <v>347</v>
      </c>
    </row>
    <row r="8" spans="1:9" ht="12" thickBot="1">
      <c r="A8" s="41" t="s">
        <v>4</v>
      </c>
      <c r="B8" s="42">
        <f>+B7+B6</f>
        <v>361</v>
      </c>
      <c r="C8" s="42">
        <f>+C7+C6</f>
        <v>441</v>
      </c>
      <c r="D8" s="43">
        <f>+D7+D6</f>
        <v>596</v>
      </c>
      <c r="E8" s="43">
        <f>+E7+E6</f>
        <v>559</v>
      </c>
    </row>
    <row r="11" spans="1:9">
      <c r="B11" s="166"/>
      <c r="C11" s="166"/>
      <c r="D11" s="166"/>
      <c r="E11" s="166"/>
      <c r="F11" s="166"/>
      <c r="G11" s="166"/>
      <c r="H11" s="166"/>
      <c r="I11" s="166"/>
    </row>
    <row r="12" spans="1:9">
      <c r="B12" s="166"/>
      <c r="C12" s="166"/>
      <c r="D12" s="166"/>
      <c r="E12" s="166"/>
      <c r="F12" s="166"/>
      <c r="G12" s="166"/>
      <c r="H12" s="166"/>
      <c r="I12" s="166"/>
    </row>
    <row r="25" spans="8:8">
      <c r="H25" s="1"/>
    </row>
    <row r="26" spans="8:8">
      <c r="H26" s="1"/>
    </row>
    <row r="27" spans="8:8">
      <c r="H27" s="1"/>
    </row>
    <row r="28" spans="8:8">
      <c r="H28" s="1"/>
    </row>
    <row r="29" spans="8:8">
      <c r="H29" s="1"/>
    </row>
    <row r="30" spans="8:8">
      <c r="H30" s="1"/>
    </row>
    <row r="31" spans="8:8">
      <c r="H31" s="1"/>
    </row>
    <row r="32" spans="8:8">
      <c r="H32" s="1"/>
    </row>
    <row r="33" spans="1:8">
      <c r="H33" s="1"/>
    </row>
    <row r="34" spans="1:8">
      <c r="H34" s="1"/>
    </row>
    <row r="35" spans="1:8">
      <c r="A35" s="1"/>
      <c r="B35" s="1"/>
      <c r="C35" s="1"/>
      <c r="D35" s="1"/>
      <c r="E35" s="1"/>
      <c r="F35" s="1"/>
      <c r="G35" s="1"/>
      <c r="H35" s="1"/>
    </row>
    <row r="36" spans="1:8">
      <c r="A36" s="1"/>
      <c r="B36" s="1"/>
      <c r="C36" s="1"/>
      <c r="D36" s="1"/>
      <c r="E36" s="1"/>
      <c r="F36" s="1"/>
      <c r="G36" s="1"/>
      <c r="H36" s="1"/>
    </row>
    <row r="37" spans="1:8">
      <c r="A37" s="1"/>
      <c r="B37" s="1"/>
      <c r="C37" s="1"/>
      <c r="D37" s="1"/>
      <c r="E37" s="1"/>
      <c r="F37" s="1"/>
      <c r="G37" s="1"/>
      <c r="H37" s="1"/>
    </row>
    <row r="38" spans="1:8">
      <c r="A38" s="1"/>
      <c r="B38" s="1"/>
      <c r="C38" s="1"/>
      <c r="D38" s="1"/>
      <c r="E38" s="1"/>
      <c r="F38" s="1"/>
      <c r="G38" s="1"/>
      <c r="H38" s="1"/>
    </row>
  </sheetData>
  <mergeCells count="11">
    <mergeCell ref="B1:H1"/>
    <mergeCell ref="B12:C12"/>
    <mergeCell ref="D12:E12"/>
    <mergeCell ref="F12:G12"/>
    <mergeCell ref="H12:I12"/>
    <mergeCell ref="A2:G2"/>
    <mergeCell ref="A3:G3"/>
    <mergeCell ref="B11:C11"/>
    <mergeCell ref="D11:E11"/>
    <mergeCell ref="F11:G11"/>
    <mergeCell ref="H11:I11"/>
  </mergeCells>
  <pageMargins left="0.7" right="0.7" top="0.75" bottom="0.75" header="0.3" footer="0.3"/>
  <pageSetup scale="90" orientation="portrait" r:id="rId1"/>
  <drawing r:id="rId2"/>
</worksheet>
</file>

<file path=xl/worksheets/sheet4.xml><?xml version="1.0" encoding="utf-8"?>
<worksheet xmlns="http://schemas.openxmlformats.org/spreadsheetml/2006/main" xmlns:r="http://schemas.openxmlformats.org/officeDocument/2006/relationships">
  <dimension ref="A1:G9"/>
  <sheetViews>
    <sheetView zoomScaleNormal="100" zoomScaleSheetLayoutView="100" workbookViewId="0">
      <selection activeCell="A3" sqref="A3:G3"/>
    </sheetView>
  </sheetViews>
  <sheetFormatPr baseColWidth="10" defaultRowHeight="11.25"/>
  <cols>
    <col min="1" max="1" width="25.33203125" bestFit="1" customWidth="1"/>
    <col min="2" max="2" width="10" bestFit="1" customWidth="1"/>
    <col min="3" max="3" width="12.5" bestFit="1" customWidth="1"/>
    <col min="4" max="4" width="17.6640625" customWidth="1"/>
    <col min="5" max="5" width="23" bestFit="1" customWidth="1"/>
    <col min="6" max="6" width="24.83203125" customWidth="1"/>
    <col min="7" max="7" width="15.6640625" customWidth="1"/>
  </cols>
  <sheetData>
    <row r="1" spans="1:7" ht="39.75" customHeight="1">
      <c r="B1" s="214" t="s">
        <v>120</v>
      </c>
      <c r="C1" s="214"/>
      <c r="D1" s="214"/>
      <c r="E1" s="214"/>
      <c r="F1" s="214"/>
      <c r="G1" s="214"/>
    </row>
    <row r="2" spans="1:7" ht="15.75">
      <c r="A2" s="182"/>
      <c r="B2" s="182"/>
      <c r="C2" s="182"/>
      <c r="D2" s="182"/>
      <c r="E2" s="182"/>
      <c r="F2" s="182"/>
      <c r="G2" s="182"/>
    </row>
    <row r="3" spans="1:7" ht="15" thickBot="1">
      <c r="A3" s="183"/>
      <c r="B3" s="183"/>
      <c r="C3" s="183"/>
      <c r="D3" s="183"/>
      <c r="E3" s="183"/>
      <c r="F3" s="183"/>
      <c r="G3" s="183"/>
    </row>
    <row r="4" spans="1:7" s="200" customFormat="1" ht="18">
      <c r="A4" s="197" t="s">
        <v>94</v>
      </c>
      <c r="B4" s="198"/>
      <c r="C4" s="198"/>
      <c r="D4" s="198"/>
      <c r="E4" s="198"/>
      <c r="F4" s="198"/>
      <c r="G4" s="199"/>
    </row>
    <row r="5" spans="1:7" s="200" customFormat="1" ht="18">
      <c r="A5" s="201"/>
      <c r="B5" s="202" t="s">
        <v>12</v>
      </c>
      <c r="C5" s="202" t="s">
        <v>24</v>
      </c>
      <c r="D5" s="202" t="s">
        <v>2</v>
      </c>
      <c r="E5" s="202" t="s">
        <v>39</v>
      </c>
      <c r="F5" s="202" t="s">
        <v>31</v>
      </c>
      <c r="G5" s="203" t="s">
        <v>4</v>
      </c>
    </row>
    <row r="6" spans="1:7" s="200" customFormat="1" ht="18">
      <c r="A6" s="204" t="s">
        <v>5</v>
      </c>
      <c r="B6" s="205">
        <f>+'% CONVENIOS EMPRESARIOS'!C6</f>
        <v>133</v>
      </c>
      <c r="C6" s="205">
        <f>+'% CONVENIOS EMPRESARIOS'!D6</f>
        <v>37</v>
      </c>
      <c r="D6" s="205">
        <f>+'% CONVENIOS EMPRESARIOS'!E6</f>
        <v>12</v>
      </c>
      <c r="E6" s="205">
        <f>+'% CONVENIOS EMPRESARIOS'!F6</f>
        <v>20</v>
      </c>
      <c r="F6" s="205">
        <f>+'% CONVENIOS EMPRESARIOS'!G6</f>
        <v>10</v>
      </c>
      <c r="G6" s="206">
        <f>SUM(B6:F6)</f>
        <v>212</v>
      </c>
    </row>
    <row r="7" spans="1:7" s="200" customFormat="1" ht="18.75" thickBot="1">
      <c r="A7" s="207" t="s">
        <v>6</v>
      </c>
      <c r="B7" s="208">
        <f>+'% CONVENIOS EMPRESARIOS'!C7</f>
        <v>125</v>
      </c>
      <c r="C7" s="208">
        <f>+'% CONVENIOS EMPRESARIOS'!D7</f>
        <v>10</v>
      </c>
      <c r="D7" s="208">
        <f>+'% CONVENIOS EMPRESARIOS'!E7</f>
        <v>34</v>
      </c>
      <c r="E7" s="208">
        <f>+'% CONVENIOS EMPRESARIOS'!F7</f>
        <v>88</v>
      </c>
      <c r="F7" s="208">
        <f>+'% CONVENIOS EMPRESARIOS'!G7</f>
        <v>90</v>
      </c>
      <c r="G7" s="209">
        <f>SUM(B7:F7)</f>
        <v>347</v>
      </c>
    </row>
    <row r="8" spans="1:7" s="200" customFormat="1" ht="18.75" thickBot="1">
      <c r="A8" s="210" t="s">
        <v>4</v>
      </c>
      <c r="B8" s="211">
        <f t="shared" ref="B8:G8" si="0">SUM(B6:B7)</f>
        <v>258</v>
      </c>
      <c r="C8" s="212">
        <f t="shared" si="0"/>
        <v>47</v>
      </c>
      <c r="D8" s="212">
        <f t="shared" si="0"/>
        <v>46</v>
      </c>
      <c r="E8" s="212">
        <f t="shared" si="0"/>
        <v>108</v>
      </c>
      <c r="F8" s="212">
        <f t="shared" si="0"/>
        <v>100</v>
      </c>
      <c r="G8" s="212">
        <f t="shared" si="0"/>
        <v>559</v>
      </c>
    </row>
    <row r="9" spans="1:7" s="200" customFormat="1" ht="18">
      <c r="A9" s="213"/>
      <c r="B9" s="213"/>
      <c r="C9" s="213"/>
      <c r="D9" s="213"/>
      <c r="E9" s="213"/>
      <c r="F9" s="213"/>
      <c r="G9" s="213"/>
    </row>
  </sheetData>
  <mergeCells count="4">
    <mergeCell ref="A2:G2"/>
    <mergeCell ref="A3:G3"/>
    <mergeCell ref="A4:G4"/>
    <mergeCell ref="B1:G1"/>
  </mergeCells>
  <pageMargins left="0.25" right="0.25"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sheetPr>
    <pageSetUpPr fitToPage="1"/>
  </sheetPr>
  <dimension ref="A1:S59"/>
  <sheetViews>
    <sheetView tabSelected="1" view="pageBreakPreview" topLeftCell="A22" zoomScale="75" zoomScaleNormal="75" zoomScaleSheetLayoutView="75" workbookViewId="0">
      <selection activeCell="K42" sqref="K42"/>
    </sheetView>
  </sheetViews>
  <sheetFormatPr baseColWidth="10" defaultColWidth="11.5" defaultRowHeight="18" customHeight="1"/>
  <cols>
    <col min="1" max="1" width="11.5" style="140"/>
    <col min="2" max="2" width="23.5" style="47" customWidth="1"/>
    <col min="3" max="3" width="9.6640625" style="48" customWidth="1"/>
    <col min="4" max="4" width="11.1640625" style="49" customWidth="1"/>
    <col min="5" max="5" width="18.5" style="50" customWidth="1"/>
    <col min="6" max="6" width="11.1640625" style="49" customWidth="1"/>
    <col min="7" max="7" width="19.1640625" style="51" customWidth="1"/>
    <col min="8" max="8" width="11.1640625" style="49" customWidth="1"/>
    <col min="9" max="9" width="20.5" style="51" customWidth="1"/>
    <col min="10" max="10" width="19.5" style="140" hidden="1" customWidth="1"/>
    <col min="11" max="16384" width="11.5" style="140"/>
  </cols>
  <sheetData>
    <row r="1" spans="1:19" ht="60" customHeight="1">
      <c r="E1" s="58"/>
      <c r="G1" s="59"/>
      <c r="I1" s="59"/>
      <c r="J1" s="53"/>
      <c r="L1" s="47"/>
      <c r="M1" s="48"/>
      <c r="N1" s="49"/>
      <c r="O1" s="58"/>
      <c r="P1" s="49"/>
      <c r="Q1" s="59"/>
      <c r="R1" s="49"/>
      <c r="S1" s="59"/>
    </row>
    <row r="2" spans="1:19" ht="18" customHeight="1">
      <c r="C2" s="174" t="s">
        <v>40</v>
      </c>
      <c r="D2" s="174"/>
      <c r="E2" s="174"/>
      <c r="F2" s="174"/>
      <c r="G2" s="174"/>
      <c r="H2" s="174"/>
      <c r="I2" s="174"/>
      <c r="J2" s="80"/>
      <c r="L2" s="47"/>
      <c r="M2" s="174"/>
      <c r="N2" s="174"/>
      <c r="O2" s="174"/>
      <c r="P2" s="174"/>
      <c r="Q2" s="174"/>
      <c r="R2" s="174"/>
      <c r="S2" s="174"/>
    </row>
    <row r="3" spans="1:19" ht="18" customHeight="1">
      <c r="C3" s="184" t="s">
        <v>73</v>
      </c>
      <c r="D3" s="184"/>
      <c r="E3" s="184"/>
      <c r="F3" s="184"/>
      <c r="G3" s="184"/>
      <c r="H3" s="184"/>
      <c r="I3" s="184"/>
      <c r="J3" s="81"/>
      <c r="L3" s="47"/>
      <c r="M3" s="184" t="s">
        <v>74</v>
      </c>
      <c r="N3" s="184"/>
      <c r="O3" s="184"/>
      <c r="P3" s="184"/>
      <c r="Q3" s="184"/>
      <c r="R3" s="184"/>
      <c r="S3" s="184"/>
    </row>
    <row r="4" spans="1:19" ht="18" customHeight="1" thickBot="1">
      <c r="C4" s="185" t="s">
        <v>95</v>
      </c>
      <c r="D4" s="185"/>
      <c r="E4" s="185"/>
      <c r="F4" s="185"/>
      <c r="G4" s="185"/>
      <c r="H4" s="185"/>
      <c r="I4" s="185"/>
      <c r="J4" s="82"/>
      <c r="L4" s="47"/>
      <c r="M4" s="185" t="str">
        <f>+C4</f>
        <v>DEL 01  AL 31 DE OCTUBRE DEL 2012</v>
      </c>
      <c r="N4" s="185"/>
      <c r="O4" s="185"/>
      <c r="P4" s="185"/>
      <c r="Q4" s="185"/>
      <c r="R4" s="185"/>
      <c r="S4" s="185"/>
    </row>
    <row r="5" spans="1:19" ht="18" customHeight="1" thickTop="1">
      <c r="L5" s="47"/>
      <c r="M5" s="48"/>
      <c r="N5" s="49"/>
      <c r="O5" s="50"/>
      <c r="P5" s="49"/>
      <c r="Q5" s="51"/>
      <c r="R5" s="49"/>
      <c r="S5" s="51"/>
    </row>
    <row r="6" spans="1:19" ht="18" customHeight="1" thickBot="1">
      <c r="E6" s="57"/>
      <c r="F6" s="55"/>
      <c r="G6" s="56"/>
      <c r="H6" s="55"/>
      <c r="I6" s="56"/>
    </row>
    <row r="7" spans="1:19" ht="36.75" customHeight="1" thickBot="1">
      <c r="B7" s="92"/>
      <c r="C7" s="93" t="s">
        <v>46</v>
      </c>
      <c r="D7" s="94"/>
      <c r="E7" s="95" t="s">
        <v>2</v>
      </c>
      <c r="F7" s="96"/>
      <c r="G7" s="97" t="s">
        <v>12</v>
      </c>
      <c r="H7" s="98"/>
      <c r="I7" s="99" t="s">
        <v>41</v>
      </c>
      <c r="J7" s="60" t="s">
        <v>3</v>
      </c>
    </row>
    <row r="8" spans="1:19" ht="18" customHeight="1">
      <c r="A8" s="193" t="s">
        <v>78</v>
      </c>
      <c r="B8" s="186" t="s">
        <v>42</v>
      </c>
      <c r="C8" s="52">
        <v>40</v>
      </c>
      <c r="D8" s="54">
        <f>38+150+25</f>
        <v>213</v>
      </c>
      <c r="E8" s="187">
        <f>+D8+D9+D10+D12+D11</f>
        <v>310</v>
      </c>
      <c r="F8" s="54"/>
      <c r="G8" s="187">
        <f>+F8+F9+F10+F12+F11</f>
        <v>0</v>
      </c>
      <c r="H8" s="54">
        <v>50</v>
      </c>
      <c r="I8" s="187">
        <f>+H8+H9+H10+H12+H11</f>
        <v>50</v>
      </c>
      <c r="J8" s="61"/>
    </row>
    <row r="9" spans="1:19" ht="18" customHeight="1">
      <c r="A9" s="194"/>
      <c r="B9" s="186"/>
      <c r="C9" s="52">
        <v>41</v>
      </c>
      <c r="D9" s="54">
        <f>70+25</f>
        <v>95</v>
      </c>
      <c r="E9" s="187"/>
      <c r="F9" s="54"/>
      <c r="G9" s="187"/>
      <c r="H9" s="54"/>
      <c r="I9" s="187"/>
      <c r="J9" s="61"/>
    </row>
    <row r="10" spans="1:19" ht="18" customHeight="1">
      <c r="A10" s="194"/>
      <c r="B10" s="186"/>
      <c r="C10" s="52">
        <v>42</v>
      </c>
      <c r="D10" s="54"/>
      <c r="E10" s="187"/>
      <c r="F10" s="54"/>
      <c r="G10" s="187"/>
      <c r="H10" s="54"/>
      <c r="I10" s="187"/>
      <c r="J10" s="61"/>
    </row>
    <row r="11" spans="1:19" ht="18" customHeight="1">
      <c r="A11" s="194"/>
      <c r="B11" s="186"/>
      <c r="C11" s="52">
        <v>43</v>
      </c>
      <c r="D11" s="54"/>
      <c r="E11" s="187"/>
      <c r="F11" s="54"/>
      <c r="G11" s="187"/>
      <c r="H11" s="54"/>
      <c r="I11" s="187"/>
      <c r="J11" s="61"/>
    </row>
    <row r="12" spans="1:19" ht="18" customHeight="1">
      <c r="A12" s="194"/>
      <c r="B12" s="186"/>
      <c r="C12" s="52">
        <v>44</v>
      </c>
      <c r="D12" s="54">
        <v>2</v>
      </c>
      <c r="E12" s="187"/>
      <c r="F12" s="54"/>
      <c r="G12" s="187"/>
      <c r="H12" s="54"/>
      <c r="I12" s="187"/>
      <c r="J12" s="61"/>
    </row>
    <row r="13" spans="1:19" ht="18" customHeight="1">
      <c r="A13" s="194"/>
      <c r="B13" s="186" t="s">
        <v>44</v>
      </c>
      <c r="C13" s="52">
        <v>40</v>
      </c>
      <c r="D13" s="54"/>
      <c r="E13" s="187">
        <f>+D13+D14+D15+D17+D16</f>
        <v>1</v>
      </c>
      <c r="F13" s="54"/>
      <c r="G13" s="187">
        <f>+F13+F14+F15+F17+F16</f>
        <v>0</v>
      </c>
      <c r="H13" s="54"/>
      <c r="I13" s="187">
        <f>+H13+H14+H15+H17+H16</f>
        <v>1</v>
      </c>
      <c r="J13" s="61"/>
    </row>
    <row r="14" spans="1:19" ht="18" customHeight="1">
      <c r="A14" s="194"/>
      <c r="B14" s="186"/>
      <c r="C14" s="52">
        <v>41</v>
      </c>
      <c r="D14" s="54"/>
      <c r="E14" s="187"/>
      <c r="F14" s="54"/>
      <c r="G14" s="187"/>
      <c r="H14" s="54"/>
      <c r="I14" s="187"/>
      <c r="J14" s="61"/>
    </row>
    <row r="15" spans="1:19" ht="18" customHeight="1">
      <c r="A15" s="194"/>
      <c r="B15" s="186"/>
      <c r="C15" s="52">
        <v>42</v>
      </c>
      <c r="D15" s="54">
        <v>1</v>
      </c>
      <c r="E15" s="187"/>
      <c r="F15" s="54"/>
      <c r="G15" s="187"/>
      <c r="H15" s="54">
        <v>1</v>
      </c>
      <c r="I15" s="187"/>
      <c r="J15" s="61"/>
    </row>
    <row r="16" spans="1:19" ht="18" customHeight="1">
      <c r="A16" s="194"/>
      <c r="B16" s="186"/>
      <c r="C16" s="52">
        <v>43</v>
      </c>
      <c r="D16" s="54"/>
      <c r="E16" s="187"/>
      <c r="F16" s="54"/>
      <c r="G16" s="187"/>
      <c r="H16" s="54"/>
      <c r="I16" s="187"/>
      <c r="J16" s="61"/>
    </row>
    <row r="17" spans="1:10" ht="18" customHeight="1">
      <c r="A17" s="194"/>
      <c r="B17" s="186"/>
      <c r="C17" s="52">
        <v>44</v>
      </c>
      <c r="D17" s="54"/>
      <c r="E17" s="187"/>
      <c r="F17" s="54"/>
      <c r="G17" s="187"/>
      <c r="H17" s="54"/>
      <c r="I17" s="187"/>
      <c r="J17" s="61"/>
    </row>
    <row r="18" spans="1:10" ht="18" customHeight="1">
      <c r="A18" s="194"/>
      <c r="B18" s="186" t="s">
        <v>45</v>
      </c>
      <c r="C18" s="52">
        <v>40</v>
      </c>
      <c r="D18" s="54">
        <v>23</v>
      </c>
      <c r="E18" s="187">
        <f>+D18+D19+D20+D22+D21</f>
        <v>149</v>
      </c>
      <c r="F18" s="54"/>
      <c r="G18" s="187">
        <f>+F18+F19+F20+F22+F21</f>
        <v>87</v>
      </c>
      <c r="H18" s="54"/>
      <c r="I18" s="187">
        <f>+H18+H19+H20+H22+H21</f>
        <v>54</v>
      </c>
      <c r="J18" s="61"/>
    </row>
    <row r="19" spans="1:10" ht="18" customHeight="1">
      <c r="A19" s="194"/>
      <c r="B19" s="186"/>
      <c r="C19" s="52">
        <v>41</v>
      </c>
      <c r="D19" s="54">
        <f>20+24+1+4</f>
        <v>49</v>
      </c>
      <c r="E19" s="187"/>
      <c r="F19" s="54">
        <f>31+31+15+10</f>
        <v>87</v>
      </c>
      <c r="G19" s="187"/>
      <c r="H19" s="54"/>
      <c r="I19" s="187"/>
      <c r="J19" s="61"/>
    </row>
    <row r="20" spans="1:10" ht="18" customHeight="1">
      <c r="A20" s="194"/>
      <c r="B20" s="186"/>
      <c r="C20" s="52">
        <v>42</v>
      </c>
      <c r="D20" s="54"/>
      <c r="E20" s="187"/>
      <c r="F20" s="54"/>
      <c r="G20" s="187"/>
      <c r="H20" s="54">
        <v>36</v>
      </c>
      <c r="I20" s="187"/>
      <c r="J20" s="61"/>
    </row>
    <row r="21" spans="1:10" ht="18" customHeight="1">
      <c r="A21" s="194"/>
      <c r="B21" s="186"/>
      <c r="C21" s="52">
        <v>43</v>
      </c>
      <c r="D21" s="54">
        <f>10+14+15+4+1</f>
        <v>44</v>
      </c>
      <c r="E21" s="187"/>
      <c r="F21" s="54"/>
      <c r="G21" s="187"/>
      <c r="H21" s="54">
        <v>12</v>
      </c>
      <c r="I21" s="187"/>
      <c r="J21" s="61"/>
    </row>
    <row r="22" spans="1:10" ht="18" customHeight="1" thickBot="1">
      <c r="A22" s="195"/>
      <c r="B22" s="186"/>
      <c r="C22" s="52">
        <v>44</v>
      </c>
      <c r="D22" s="54">
        <v>33</v>
      </c>
      <c r="E22" s="187"/>
      <c r="F22" s="54"/>
      <c r="G22" s="187"/>
      <c r="H22" s="54">
        <v>6</v>
      </c>
      <c r="I22" s="187"/>
      <c r="J22" s="61"/>
    </row>
    <row r="23" spans="1:10" ht="18" customHeight="1">
      <c r="A23" s="191" t="s">
        <v>77</v>
      </c>
      <c r="B23" s="186" t="s">
        <v>43</v>
      </c>
      <c r="C23" s="52">
        <v>40</v>
      </c>
      <c r="D23" s="54"/>
      <c r="E23" s="187">
        <f>+D23+D24+D25+D27+D26</f>
        <v>640</v>
      </c>
      <c r="F23" s="54"/>
      <c r="G23" s="187">
        <f>+F23+F24+F25+F27+F26</f>
        <v>97</v>
      </c>
      <c r="H23" s="54">
        <f>402+442</f>
        <v>844</v>
      </c>
      <c r="I23" s="187">
        <f>+H23+H24+H25+H27+H26</f>
        <v>1604</v>
      </c>
      <c r="J23" s="61"/>
    </row>
    <row r="24" spans="1:10" ht="18" customHeight="1">
      <c r="A24" s="191"/>
      <c r="B24" s="186"/>
      <c r="C24" s="52">
        <v>41</v>
      </c>
      <c r="D24" s="54"/>
      <c r="E24" s="187"/>
      <c r="F24" s="54"/>
      <c r="G24" s="187"/>
      <c r="H24" s="54">
        <f>100+150</f>
        <v>250</v>
      </c>
      <c r="I24" s="187"/>
      <c r="J24" s="61"/>
    </row>
    <row r="25" spans="1:10" ht="18" customHeight="1">
      <c r="A25" s="191"/>
      <c r="B25" s="186"/>
      <c r="C25" s="52">
        <v>42</v>
      </c>
      <c r="D25" s="54">
        <f>65+100</f>
        <v>165</v>
      </c>
      <c r="E25" s="187"/>
      <c r="F25" s="54">
        <f>70+20</f>
        <v>90</v>
      </c>
      <c r="G25" s="187"/>
      <c r="H25" s="54">
        <f>200+190</f>
        <v>390</v>
      </c>
      <c r="I25" s="187"/>
      <c r="J25" s="61"/>
    </row>
    <row r="26" spans="1:10" ht="18" customHeight="1">
      <c r="A26" s="191"/>
      <c r="B26" s="186"/>
      <c r="C26" s="52">
        <v>43</v>
      </c>
      <c r="D26" s="54">
        <f>165+50</f>
        <v>215</v>
      </c>
      <c r="E26" s="187"/>
      <c r="F26" s="54"/>
      <c r="G26" s="187"/>
      <c r="H26" s="54">
        <v>40</v>
      </c>
      <c r="I26" s="187"/>
      <c r="J26" s="61"/>
    </row>
    <row r="27" spans="1:10" ht="18" customHeight="1">
      <c r="A27" s="191"/>
      <c r="B27" s="186"/>
      <c r="C27" s="52">
        <v>44</v>
      </c>
      <c r="D27" s="54">
        <f>35+225</f>
        <v>260</v>
      </c>
      <c r="E27" s="187"/>
      <c r="F27" s="54">
        <v>7</v>
      </c>
      <c r="G27" s="187"/>
      <c r="H27" s="54">
        <f>50+30</f>
        <v>80</v>
      </c>
      <c r="I27" s="187"/>
      <c r="J27" s="61"/>
    </row>
    <row r="28" spans="1:10" ht="18" customHeight="1">
      <c r="A28" s="191"/>
      <c r="B28" s="186" t="s">
        <v>47</v>
      </c>
      <c r="C28" s="52">
        <v>40</v>
      </c>
      <c r="D28" s="54"/>
      <c r="E28" s="187">
        <f>+D28+D29+D30+D32+D31</f>
        <v>60</v>
      </c>
      <c r="F28" s="54">
        <f>74+148+74</f>
        <v>296</v>
      </c>
      <c r="G28" s="187">
        <f>+F28+F29+F30+F32+F31</f>
        <v>360</v>
      </c>
      <c r="H28" s="54"/>
      <c r="I28" s="187">
        <f>+H28+H29+H30+H32+H31</f>
        <v>47</v>
      </c>
      <c r="J28" s="61"/>
    </row>
    <row r="29" spans="1:10" ht="18" customHeight="1">
      <c r="A29" s="191"/>
      <c r="B29" s="186"/>
      <c r="C29" s="52">
        <v>41</v>
      </c>
      <c r="D29" s="54"/>
      <c r="E29" s="187"/>
      <c r="F29" s="54">
        <f>48+16</f>
        <v>64</v>
      </c>
      <c r="G29" s="187"/>
      <c r="H29" s="54"/>
      <c r="I29" s="187"/>
      <c r="J29" s="61"/>
    </row>
    <row r="30" spans="1:10" ht="18" customHeight="1">
      <c r="A30" s="191"/>
      <c r="B30" s="186"/>
      <c r="C30" s="52">
        <v>42</v>
      </c>
      <c r="D30" s="54">
        <f>24+24+12</f>
        <v>60</v>
      </c>
      <c r="E30" s="187"/>
      <c r="F30" s="54"/>
      <c r="G30" s="187"/>
      <c r="H30" s="54"/>
      <c r="I30" s="187"/>
      <c r="J30" s="61"/>
    </row>
    <row r="31" spans="1:10" ht="18" customHeight="1">
      <c r="A31" s="191"/>
      <c r="B31" s="186"/>
      <c r="C31" s="52">
        <v>43</v>
      </c>
      <c r="D31" s="54"/>
      <c r="E31" s="187"/>
      <c r="F31" s="54"/>
      <c r="G31" s="187"/>
      <c r="H31" s="54">
        <v>47</v>
      </c>
      <c r="I31" s="187"/>
      <c r="J31" s="61"/>
    </row>
    <row r="32" spans="1:10" ht="18" customHeight="1">
      <c r="A32" s="191"/>
      <c r="B32" s="186"/>
      <c r="C32" s="52">
        <v>44</v>
      </c>
      <c r="D32" s="54"/>
      <c r="E32" s="187"/>
      <c r="F32" s="54"/>
      <c r="G32" s="187"/>
      <c r="H32" s="54"/>
      <c r="I32" s="187"/>
      <c r="J32" s="61"/>
    </row>
    <row r="33" spans="1:10" ht="18" customHeight="1">
      <c r="A33" s="191"/>
      <c r="B33" s="186" t="s">
        <v>48</v>
      </c>
      <c r="C33" s="52">
        <v>40</v>
      </c>
      <c r="D33" s="54"/>
      <c r="E33" s="187">
        <f>+D33+D34+D35+D37+D36</f>
        <v>0</v>
      </c>
      <c r="F33" s="54">
        <f>229*2</f>
        <v>458</v>
      </c>
      <c r="G33" s="187">
        <f>+F33+F34+F35+F37+F36</f>
        <v>2426</v>
      </c>
      <c r="H33" s="54"/>
      <c r="I33" s="187">
        <f>+H33+H34+H35+H37+H36</f>
        <v>0</v>
      </c>
      <c r="J33" s="61"/>
    </row>
    <row r="34" spans="1:10" ht="18" customHeight="1">
      <c r="A34" s="191"/>
      <c r="B34" s="186"/>
      <c r="C34" s="52">
        <v>41</v>
      </c>
      <c r="D34" s="54"/>
      <c r="E34" s="187"/>
      <c r="F34" s="54">
        <f>125+125+82</f>
        <v>332</v>
      </c>
      <c r="G34" s="187"/>
      <c r="H34" s="54"/>
      <c r="I34" s="187"/>
      <c r="J34" s="61"/>
    </row>
    <row r="35" spans="1:10" ht="18" customHeight="1">
      <c r="A35" s="191"/>
      <c r="B35" s="186"/>
      <c r="C35" s="52">
        <v>42</v>
      </c>
      <c r="D35" s="54"/>
      <c r="E35" s="187"/>
      <c r="F35" s="54">
        <f>115+120+86+30+183</f>
        <v>534</v>
      </c>
      <c r="G35" s="187"/>
      <c r="H35" s="54"/>
      <c r="I35" s="187"/>
      <c r="J35" s="61"/>
    </row>
    <row r="36" spans="1:10" ht="18" customHeight="1">
      <c r="A36" s="191"/>
      <c r="B36" s="186"/>
      <c r="C36" s="52">
        <v>43</v>
      </c>
      <c r="D36" s="54"/>
      <c r="E36" s="187"/>
      <c r="F36" s="54">
        <f>251+200+40+42</f>
        <v>533</v>
      </c>
      <c r="G36" s="187"/>
      <c r="H36" s="54"/>
      <c r="I36" s="187"/>
      <c r="J36" s="61"/>
    </row>
    <row r="37" spans="1:10" ht="18" customHeight="1">
      <c r="A37" s="191"/>
      <c r="B37" s="186"/>
      <c r="C37" s="52">
        <v>44</v>
      </c>
      <c r="D37" s="54"/>
      <c r="E37" s="187"/>
      <c r="F37" s="54">
        <f>97+213+213+46</f>
        <v>569</v>
      </c>
      <c r="G37" s="187"/>
      <c r="H37" s="54"/>
      <c r="I37" s="187"/>
      <c r="J37" s="61"/>
    </row>
    <row r="38" spans="1:10" ht="18" customHeight="1">
      <c r="A38" s="191"/>
      <c r="B38" s="186" t="s">
        <v>49</v>
      </c>
      <c r="C38" s="52">
        <v>40</v>
      </c>
      <c r="D38" s="54"/>
      <c r="E38" s="187">
        <f>+D38+D39+D40+D42+D41</f>
        <v>0</v>
      </c>
      <c r="F38" s="54"/>
      <c r="G38" s="196">
        <f>+F38+F39+F40+F42+F41</f>
        <v>167.5</v>
      </c>
      <c r="H38" s="54"/>
      <c r="I38" s="187">
        <f>+H38+H39+H40+H42+H41</f>
        <v>0</v>
      </c>
      <c r="J38" s="61"/>
    </row>
    <row r="39" spans="1:10" ht="18" customHeight="1">
      <c r="A39" s="191"/>
      <c r="B39" s="186"/>
      <c r="C39" s="52">
        <v>41</v>
      </c>
      <c r="D39" s="54"/>
      <c r="E39" s="187"/>
      <c r="F39" s="54"/>
      <c r="G39" s="196"/>
      <c r="H39" s="54"/>
      <c r="I39" s="187"/>
      <c r="J39" s="61"/>
    </row>
    <row r="40" spans="1:10" ht="18" customHeight="1">
      <c r="A40" s="191"/>
      <c r="B40" s="186"/>
      <c r="C40" s="52">
        <v>42</v>
      </c>
      <c r="D40" s="54"/>
      <c r="E40" s="187"/>
      <c r="F40" s="54"/>
      <c r="G40" s="196"/>
      <c r="H40" s="54"/>
      <c r="I40" s="187"/>
      <c r="J40" s="61"/>
    </row>
    <row r="41" spans="1:10" ht="18" customHeight="1">
      <c r="A41" s="191"/>
      <c r="B41" s="186"/>
      <c r="C41" s="52">
        <v>43</v>
      </c>
      <c r="D41" s="54"/>
      <c r="E41" s="187"/>
      <c r="F41" s="100">
        <f>11375/100</f>
        <v>113.75</v>
      </c>
      <c r="G41" s="196"/>
      <c r="H41" s="54"/>
      <c r="I41" s="187"/>
      <c r="J41" s="61"/>
    </row>
    <row r="42" spans="1:10" ht="18" customHeight="1">
      <c r="A42" s="191"/>
      <c r="B42" s="186"/>
      <c r="C42" s="52">
        <v>44</v>
      </c>
      <c r="D42" s="54"/>
      <c r="E42" s="187"/>
      <c r="F42" s="100">
        <f>5375/100</f>
        <v>53.75</v>
      </c>
      <c r="G42" s="196"/>
      <c r="H42" s="54"/>
      <c r="I42" s="187"/>
      <c r="J42" s="61"/>
    </row>
    <row r="43" spans="1:10" ht="18" customHeight="1">
      <c r="A43" s="191"/>
      <c r="B43" s="186" t="s">
        <v>101</v>
      </c>
      <c r="C43" s="52">
        <v>40</v>
      </c>
      <c r="D43" s="54"/>
      <c r="E43" s="187">
        <f>+D43+D44+D45+D47+D46</f>
        <v>0</v>
      </c>
      <c r="F43" s="100"/>
      <c r="G43" s="187">
        <f>+F43+F44+F45+F47+F46</f>
        <v>0</v>
      </c>
      <c r="H43" s="54"/>
      <c r="I43" s="187">
        <f>+H43+H44+H45+H47+H46</f>
        <v>83</v>
      </c>
      <c r="J43" s="61"/>
    </row>
    <row r="44" spans="1:10" ht="18" customHeight="1">
      <c r="A44" s="191"/>
      <c r="B44" s="186"/>
      <c r="C44" s="52">
        <v>41</v>
      </c>
      <c r="D44" s="54"/>
      <c r="E44" s="187"/>
      <c r="F44" s="100"/>
      <c r="G44" s="187"/>
      <c r="H44" s="54"/>
      <c r="I44" s="187"/>
      <c r="J44" s="61"/>
    </row>
    <row r="45" spans="1:10" ht="18" customHeight="1">
      <c r="A45" s="191"/>
      <c r="B45" s="186"/>
      <c r="C45" s="52">
        <v>42</v>
      </c>
      <c r="D45" s="54"/>
      <c r="E45" s="187"/>
      <c r="F45" s="100"/>
      <c r="G45" s="187"/>
      <c r="H45" s="54">
        <v>83</v>
      </c>
      <c r="I45" s="187"/>
      <c r="J45" s="61"/>
    </row>
    <row r="46" spans="1:10" ht="18" customHeight="1">
      <c r="A46" s="191"/>
      <c r="B46" s="186"/>
      <c r="C46" s="52">
        <v>43</v>
      </c>
      <c r="D46" s="54"/>
      <c r="E46" s="187"/>
      <c r="F46" s="100"/>
      <c r="G46" s="187"/>
      <c r="H46" s="54"/>
      <c r="I46" s="187"/>
      <c r="J46" s="61"/>
    </row>
    <row r="47" spans="1:10" ht="18" customHeight="1">
      <c r="A47" s="191"/>
      <c r="B47" s="186"/>
      <c r="C47" s="52">
        <v>44</v>
      </c>
      <c r="D47" s="54"/>
      <c r="E47" s="187"/>
      <c r="F47" s="100"/>
      <c r="G47" s="187"/>
      <c r="H47" s="54"/>
      <c r="I47" s="187"/>
      <c r="J47" s="61"/>
    </row>
    <row r="48" spans="1:10" ht="18" customHeight="1">
      <c r="A48" s="191"/>
      <c r="B48" s="186" t="s">
        <v>50</v>
      </c>
      <c r="C48" s="52">
        <v>40</v>
      </c>
      <c r="D48" s="54"/>
      <c r="E48" s="187">
        <f>+D48+D49+D50+D52+D51</f>
        <v>0</v>
      </c>
      <c r="F48" s="54"/>
      <c r="G48" s="187">
        <f>+F48+F49+F50+F52+F51</f>
        <v>0</v>
      </c>
      <c r="H48" s="54"/>
      <c r="I48" s="187">
        <f>+H48+H49+H50+H51</f>
        <v>447</v>
      </c>
      <c r="J48" s="61"/>
    </row>
    <row r="49" spans="1:10" ht="18" customHeight="1">
      <c r="A49" s="191"/>
      <c r="B49" s="186"/>
      <c r="C49" s="52">
        <v>41</v>
      </c>
      <c r="D49" s="54"/>
      <c r="E49" s="187"/>
      <c r="F49" s="54"/>
      <c r="G49" s="187"/>
      <c r="H49" s="54">
        <v>182</v>
      </c>
      <c r="I49" s="187"/>
      <c r="J49" s="61"/>
    </row>
    <row r="50" spans="1:10" ht="18" customHeight="1">
      <c r="A50" s="191"/>
      <c r="B50" s="186"/>
      <c r="C50" s="52">
        <v>42</v>
      </c>
      <c r="D50" s="54"/>
      <c r="E50" s="187"/>
      <c r="F50" s="54"/>
      <c r="G50" s="187"/>
      <c r="H50" s="54">
        <v>10</v>
      </c>
      <c r="I50" s="187"/>
      <c r="J50" s="61"/>
    </row>
    <row r="51" spans="1:10" ht="18" customHeight="1">
      <c r="A51" s="191"/>
      <c r="B51" s="186"/>
      <c r="C51" s="52">
        <v>43</v>
      </c>
      <c r="D51" s="54"/>
      <c r="E51" s="187"/>
      <c r="F51" s="54"/>
      <c r="G51" s="187"/>
      <c r="H51" s="54">
        <v>255</v>
      </c>
      <c r="I51" s="187"/>
      <c r="J51" s="61"/>
    </row>
    <row r="52" spans="1:10" ht="18" customHeight="1" thickBot="1">
      <c r="A52" s="192"/>
      <c r="B52" s="186"/>
      <c r="C52" s="52">
        <v>44</v>
      </c>
      <c r="D52" s="54"/>
      <c r="E52" s="187"/>
      <c r="F52" s="54"/>
      <c r="G52" s="187"/>
      <c r="H52" s="54">
        <v>159</v>
      </c>
      <c r="I52" s="187"/>
      <c r="J52" s="61"/>
    </row>
    <row r="53" spans="1:10" ht="18" hidden="1" customHeight="1">
      <c r="B53" s="107"/>
      <c r="C53" s="52"/>
      <c r="D53" s="54"/>
      <c r="E53" s="108"/>
      <c r="F53" s="54"/>
      <c r="G53" s="108"/>
      <c r="H53" s="54"/>
      <c r="I53" s="108"/>
      <c r="J53" s="61"/>
    </row>
    <row r="54" spans="1:10" ht="18" hidden="1" customHeight="1">
      <c r="B54" s="186"/>
      <c r="C54" s="52"/>
      <c r="D54" s="54"/>
      <c r="E54" s="189"/>
      <c r="F54" s="54"/>
      <c r="G54" s="189"/>
      <c r="H54" s="54"/>
      <c r="I54" s="189"/>
      <c r="J54" s="61"/>
    </row>
    <row r="55" spans="1:10" ht="18" hidden="1" customHeight="1">
      <c r="B55" s="186"/>
      <c r="C55" s="52"/>
      <c r="D55" s="54"/>
      <c r="E55" s="189"/>
      <c r="F55" s="54"/>
      <c r="G55" s="189"/>
      <c r="H55" s="54"/>
      <c r="I55" s="189"/>
      <c r="J55" s="61"/>
    </row>
    <row r="56" spans="1:10" ht="18" hidden="1" customHeight="1">
      <c r="B56" s="186"/>
      <c r="C56" s="52"/>
      <c r="D56" s="54"/>
      <c r="E56" s="189"/>
      <c r="F56" s="54"/>
      <c r="G56" s="189"/>
      <c r="H56" s="54"/>
      <c r="I56" s="189"/>
      <c r="J56" s="61"/>
    </row>
    <row r="57" spans="1:10" ht="18" hidden="1" customHeight="1">
      <c r="B57" s="186"/>
      <c r="C57" s="52"/>
      <c r="D57" s="54"/>
      <c r="E57" s="189"/>
      <c r="F57" s="54"/>
      <c r="G57" s="189"/>
      <c r="H57" s="54"/>
      <c r="I57" s="189"/>
      <c r="J57" s="61"/>
    </row>
    <row r="58" spans="1:10" ht="18" hidden="1" customHeight="1">
      <c r="B58" s="186"/>
      <c r="C58" s="52"/>
      <c r="D58" s="54"/>
      <c r="E58" s="190"/>
      <c r="F58" s="54"/>
      <c r="G58" s="190"/>
      <c r="H58" s="54"/>
      <c r="I58" s="190"/>
      <c r="J58" s="61"/>
    </row>
    <row r="59" spans="1:10" s="62" customFormat="1" ht="27.75" customHeight="1" thickBot="1">
      <c r="B59" s="188" t="s">
        <v>4</v>
      </c>
      <c r="C59" s="188"/>
      <c r="E59" s="78">
        <f>SUM(E8:E58)</f>
        <v>1160</v>
      </c>
      <c r="F59" s="63"/>
      <c r="G59" s="101">
        <f>SUM(G8:G58)</f>
        <v>3137.5</v>
      </c>
      <c r="H59" s="63"/>
      <c r="I59" s="79">
        <f>SUM(I8:I58)</f>
        <v>2286</v>
      </c>
      <c r="J59" s="64">
        <f>SUM(J8:J58)</f>
        <v>0</v>
      </c>
    </row>
  </sheetData>
  <mergeCells count="49">
    <mergeCell ref="A23:A52"/>
    <mergeCell ref="B13:B17"/>
    <mergeCell ref="E13:E17"/>
    <mergeCell ref="G13:G17"/>
    <mergeCell ref="B18:B22"/>
    <mergeCell ref="E18:E22"/>
    <mergeCell ref="G18:G22"/>
    <mergeCell ref="A8:A22"/>
    <mergeCell ref="B38:B42"/>
    <mergeCell ref="E38:E42"/>
    <mergeCell ref="G38:G42"/>
    <mergeCell ref="B28:B32"/>
    <mergeCell ref="E28:E32"/>
    <mergeCell ref="G28:G32"/>
    <mergeCell ref="B43:B47"/>
    <mergeCell ref="G43:G47"/>
    <mergeCell ref="B59:C59"/>
    <mergeCell ref="B54:B58"/>
    <mergeCell ref="E54:E58"/>
    <mergeCell ref="G54:G58"/>
    <mergeCell ref="I54:I58"/>
    <mergeCell ref="I38:I42"/>
    <mergeCell ref="B48:B52"/>
    <mergeCell ref="E48:E52"/>
    <mergeCell ref="G48:G52"/>
    <mergeCell ref="I48:I52"/>
    <mergeCell ref="E43:E47"/>
    <mergeCell ref="I43:I47"/>
    <mergeCell ref="I28:I32"/>
    <mergeCell ref="B33:B37"/>
    <mergeCell ref="E33:E37"/>
    <mergeCell ref="G33:G37"/>
    <mergeCell ref="I33:I37"/>
    <mergeCell ref="M2:S2"/>
    <mergeCell ref="M3:S3"/>
    <mergeCell ref="M4:S4"/>
    <mergeCell ref="B23:B27"/>
    <mergeCell ref="E23:E27"/>
    <mergeCell ref="G23:G27"/>
    <mergeCell ref="I23:I27"/>
    <mergeCell ref="B8:B12"/>
    <mergeCell ref="E8:E12"/>
    <mergeCell ref="G8:G12"/>
    <mergeCell ref="I8:I12"/>
    <mergeCell ref="C2:I2"/>
    <mergeCell ref="C3:I3"/>
    <mergeCell ref="C4:I4"/>
    <mergeCell ref="I13:I17"/>
    <mergeCell ref="I18:I22"/>
  </mergeCells>
  <conditionalFormatting sqref="E54:E58">
    <cfRule type="iconSet" priority="237">
      <iconSet iconSet="5Arrows">
        <cfvo type="percent" val="0"/>
        <cfvo type="percent" val="20"/>
        <cfvo type="percent" val="40"/>
        <cfvo type="percent" val="60"/>
        <cfvo type="percent" val="80"/>
      </iconSet>
    </cfRule>
  </conditionalFormatting>
  <conditionalFormatting sqref="G54:G58">
    <cfRule type="iconSet" priority="236">
      <iconSet iconSet="5Arrows">
        <cfvo type="percent" val="0"/>
        <cfvo type="percent" val="20"/>
        <cfvo type="percent" val="40"/>
        <cfvo type="percent" val="60"/>
        <cfvo type="percent" val="80"/>
      </iconSet>
    </cfRule>
  </conditionalFormatting>
  <conditionalFormatting sqref="I54:I58">
    <cfRule type="iconSet" priority="235">
      <iconSet iconSet="5Arrows">
        <cfvo type="percent" val="0"/>
        <cfvo type="percent" val="20"/>
        <cfvo type="percent" val="40"/>
        <cfvo type="percent" val="60"/>
        <cfvo type="percent" val="80"/>
      </iconSet>
    </cfRule>
  </conditionalFormatting>
  <conditionalFormatting sqref="E54:E58 G54:G58 I54:I58">
    <cfRule type="iconSet" priority="42">
      <iconSet iconSet="3Arrows">
        <cfvo type="percent" val="0"/>
        <cfvo type="percent" val="33"/>
        <cfvo type="percent" val="67"/>
      </iconSet>
    </cfRule>
    <cfRule type="iconSet" priority="234">
      <iconSet iconSet="5Arrows">
        <cfvo type="percent" val="0"/>
        <cfvo type="percent" val="20"/>
        <cfvo type="percent" val="40"/>
        <cfvo type="percent" val="60"/>
        <cfvo type="percent" val="80"/>
      </iconSet>
    </cfRule>
  </conditionalFormatting>
  <conditionalFormatting sqref="G54">
    <cfRule type="iconSet" priority="231">
      <iconSet iconSet="5Arrows">
        <cfvo type="percent" val="0"/>
        <cfvo type="percent" val="20"/>
        <cfvo type="percent" val="40"/>
        <cfvo type="percent" val="60"/>
        <cfvo type="percent" val="80"/>
      </iconSet>
    </cfRule>
  </conditionalFormatting>
  <conditionalFormatting sqref="I54">
    <cfRule type="iconSet" priority="227">
      <iconSet iconSet="5Arrows">
        <cfvo type="percent" val="0"/>
        <cfvo type="percent" val="20"/>
        <cfvo type="percent" val="40"/>
        <cfvo type="percent" val="60"/>
        <cfvo type="percent" val="80"/>
      </iconSet>
    </cfRule>
  </conditionalFormatting>
  <conditionalFormatting sqref="E59 G59 I59">
    <cfRule type="iconSet" priority="41">
      <iconSet iconSet="5Arrows">
        <cfvo type="percent" val="0"/>
        <cfvo type="percent" val="20"/>
        <cfvo type="percent" val="40"/>
        <cfvo type="percent" val="60"/>
        <cfvo type="percent" val="80"/>
      </iconSet>
    </cfRule>
  </conditionalFormatting>
  <conditionalFormatting sqref="I54:I58">
    <cfRule type="iconSet" priority="40">
      <iconSet iconSet="5Arrows">
        <cfvo type="percent" val="0"/>
        <cfvo type="percent" val="20"/>
        <cfvo type="percent" val="40"/>
        <cfvo type="percent" val="60"/>
        <cfvo type="percent" val="80"/>
      </iconSet>
    </cfRule>
  </conditionalFormatting>
  <conditionalFormatting sqref="I54:I58">
    <cfRule type="iconSet" priority="38">
      <iconSet iconSet="3Arrows">
        <cfvo type="percent" val="0"/>
        <cfvo type="percent" val="33"/>
        <cfvo type="percent" val="67"/>
      </iconSet>
    </cfRule>
    <cfRule type="iconSet" priority="39">
      <iconSet iconSet="5Arrows">
        <cfvo type="percent" val="0"/>
        <cfvo type="percent" val="20"/>
        <cfvo type="percent" val="40"/>
        <cfvo type="percent" val="60"/>
        <cfvo type="percent" val="80"/>
      </iconSet>
    </cfRule>
  </conditionalFormatting>
  <conditionalFormatting sqref="I54:I58">
    <cfRule type="iconSet" priority="37">
      <iconSet iconSet="5Arrows">
        <cfvo type="percent" val="0"/>
        <cfvo type="percent" val="20"/>
        <cfvo type="percent" val="40"/>
        <cfvo type="percent" val="60"/>
        <cfvo type="percent" val="80"/>
      </iconSet>
    </cfRule>
  </conditionalFormatting>
  <conditionalFormatting sqref="I54:I58">
    <cfRule type="iconSet" priority="35">
      <iconSet iconSet="3Arrows">
        <cfvo type="percent" val="0"/>
        <cfvo type="percent" val="33"/>
        <cfvo type="percent" val="67"/>
      </iconSet>
    </cfRule>
    <cfRule type="iconSet" priority="36">
      <iconSet iconSet="5Arrows">
        <cfvo type="percent" val="0"/>
        <cfvo type="percent" val="20"/>
        <cfvo type="percent" val="40"/>
        <cfvo type="percent" val="60"/>
        <cfvo type="percent" val="80"/>
      </iconSet>
    </cfRule>
  </conditionalFormatting>
  <conditionalFormatting sqref="E53">
    <cfRule type="iconSet" priority="295">
      <iconSet iconSet="5Arrows">
        <cfvo type="percent" val="0"/>
        <cfvo type="percent" val="20"/>
        <cfvo type="percent" val="40"/>
        <cfvo type="percent" val="60"/>
        <cfvo type="percent" val="80"/>
      </iconSet>
    </cfRule>
  </conditionalFormatting>
  <conditionalFormatting sqref="G53">
    <cfRule type="iconSet" priority="300">
      <iconSet iconSet="5Arrows">
        <cfvo type="percent" val="0"/>
        <cfvo type="percent" val="20"/>
        <cfvo type="percent" val="40"/>
        <cfvo type="percent" val="60"/>
        <cfvo type="percent" val="80"/>
      </iconSet>
    </cfRule>
  </conditionalFormatting>
  <conditionalFormatting sqref="I53">
    <cfRule type="iconSet" priority="304">
      <iconSet iconSet="5Arrows">
        <cfvo type="percent" val="0"/>
        <cfvo type="percent" val="20"/>
        <cfvo type="percent" val="40"/>
        <cfvo type="percent" val="60"/>
        <cfvo type="percent" val="80"/>
      </iconSet>
    </cfRule>
  </conditionalFormatting>
  <conditionalFormatting sqref="E53 G53 I53">
    <cfRule type="iconSet" priority="319">
      <iconSet iconSet="3Arrows">
        <cfvo type="percent" val="0"/>
        <cfvo type="percent" val="33"/>
        <cfvo type="percent" val="67"/>
      </iconSet>
    </cfRule>
    <cfRule type="iconSet" priority="320">
      <iconSet iconSet="5Arrows">
        <cfvo type="percent" val="0"/>
        <cfvo type="percent" val="20"/>
        <cfvo type="percent" val="40"/>
        <cfvo type="percent" val="60"/>
        <cfvo type="percent" val="80"/>
      </iconSet>
    </cfRule>
  </conditionalFormatting>
  <conditionalFormatting sqref="E53:E58">
    <cfRule type="iconSet" priority="329">
      <iconSet iconSet="5Arrows">
        <cfvo type="percent" val="0"/>
        <cfvo type="percent" val="20"/>
        <cfvo type="percent" val="40"/>
        <cfvo type="percent" val="60"/>
        <cfvo type="percent" val="80"/>
      </iconSet>
    </cfRule>
  </conditionalFormatting>
  <conditionalFormatting sqref="G53:G58">
    <cfRule type="iconSet" priority="335">
      <iconSet iconSet="5Arrows">
        <cfvo type="percent" val="0"/>
        <cfvo type="percent" val="20"/>
        <cfvo type="percent" val="40"/>
        <cfvo type="percent" val="60"/>
        <cfvo type="percent" val="80"/>
      </iconSet>
    </cfRule>
  </conditionalFormatting>
  <conditionalFormatting sqref="I53:I58">
    <cfRule type="iconSet" priority="339">
      <iconSet iconSet="5Arrows">
        <cfvo type="percent" val="0"/>
        <cfvo type="percent" val="20"/>
        <cfvo type="percent" val="40"/>
        <cfvo type="percent" val="60"/>
        <cfvo type="percent" val="80"/>
      </iconSet>
    </cfRule>
  </conditionalFormatting>
  <pageMargins left="0.25" right="0.25" top="0.75" bottom="0.75" header="0.3" footer="0.3"/>
  <pageSetup scale="54" orientation="landscape" horizontalDpi="240" verticalDpi="144" r:id="rId1"/>
  <drawing r:id="rId2"/>
</worksheet>
</file>

<file path=xl/worksheets/sheet6.xml><?xml version="1.0" encoding="utf-8"?>
<worksheet xmlns="http://schemas.openxmlformats.org/spreadsheetml/2006/main" xmlns:r="http://schemas.openxmlformats.org/officeDocument/2006/relationships">
  <dimension ref="A2:D38"/>
  <sheetViews>
    <sheetView topLeftCell="A19" workbookViewId="0">
      <selection activeCell="F32" sqref="F32"/>
    </sheetView>
  </sheetViews>
  <sheetFormatPr baseColWidth="10" defaultRowHeight="11.25"/>
  <cols>
    <col min="1" max="1" width="33.83203125" style="111" customWidth="1"/>
    <col min="2" max="3" width="20.1640625" style="111" customWidth="1"/>
    <col min="4" max="4" width="19.1640625" style="111" customWidth="1"/>
    <col min="5" max="16384" width="12" style="111"/>
  </cols>
  <sheetData>
    <row r="2" spans="1:4" ht="19.5">
      <c r="A2" s="48"/>
      <c r="B2" s="174" t="s">
        <v>40</v>
      </c>
      <c r="C2" s="174"/>
      <c r="D2" s="174"/>
    </row>
    <row r="3" spans="1:4" ht="15.75">
      <c r="B3" s="184" t="s">
        <v>118</v>
      </c>
      <c r="C3" s="184"/>
      <c r="D3" s="184"/>
    </row>
    <row r="4" spans="1:4" ht="16.5" thickBot="1">
      <c r="B4" s="185" t="s">
        <v>95</v>
      </c>
      <c r="C4" s="185"/>
      <c r="D4" s="185"/>
    </row>
    <row r="5" spans="1:4" ht="12" thickTop="1"/>
    <row r="8" spans="1:4" ht="12" thickBot="1"/>
    <row r="9" spans="1:4" ht="21">
      <c r="B9" s="95" t="s">
        <v>2</v>
      </c>
      <c r="C9" s="97" t="s">
        <v>12</v>
      </c>
      <c r="D9" s="99" t="s">
        <v>41</v>
      </c>
    </row>
    <row r="10" spans="1:4">
      <c r="A10" s="130" t="s">
        <v>113</v>
      </c>
      <c r="B10" s="131">
        <v>5</v>
      </c>
      <c r="C10" s="131">
        <v>28</v>
      </c>
      <c r="D10" s="131">
        <v>20</v>
      </c>
    </row>
    <row r="11" spans="1:4">
      <c r="A11" s="130" t="s">
        <v>114</v>
      </c>
      <c r="B11" s="131">
        <v>7</v>
      </c>
      <c r="C11" s="131">
        <v>14</v>
      </c>
      <c r="D11" s="131">
        <f>12-3</f>
        <v>9</v>
      </c>
    </row>
    <row r="12" spans="1:4">
      <c r="A12" s="130" t="s">
        <v>119</v>
      </c>
      <c r="B12" s="131"/>
      <c r="C12" s="131">
        <v>12</v>
      </c>
      <c r="D12" s="131">
        <v>3</v>
      </c>
    </row>
    <row r="13" spans="1:4">
      <c r="A13" s="130"/>
      <c r="B13" s="131"/>
      <c r="C13" s="131"/>
      <c r="D13" s="131"/>
    </row>
    <row r="14" spans="1:4">
      <c r="A14" s="130" t="s">
        <v>115</v>
      </c>
      <c r="B14" s="132">
        <f>SUM(B10:B13)</f>
        <v>12</v>
      </c>
      <c r="C14" s="132">
        <f>SUM(C10:C13)</f>
        <v>54</v>
      </c>
      <c r="D14" s="132">
        <f>SUM(D10:D13)</f>
        <v>32</v>
      </c>
    </row>
    <row r="18" spans="3:3">
      <c r="C18" s="133"/>
    </row>
    <row r="34" spans="1:4" ht="12" thickBot="1"/>
    <row r="35" spans="1:4" ht="21.75" thickBot="1">
      <c r="B35" s="95" t="s">
        <v>2</v>
      </c>
      <c r="C35" s="97" t="s">
        <v>12</v>
      </c>
      <c r="D35" s="99" t="s">
        <v>41</v>
      </c>
    </row>
    <row r="36" spans="1:4">
      <c r="A36" s="134" t="s">
        <v>116</v>
      </c>
      <c r="B36" s="135">
        <v>0.09</v>
      </c>
      <c r="C36" s="135">
        <v>0.53</v>
      </c>
      <c r="D36" s="136">
        <v>0.38</v>
      </c>
    </row>
    <row r="37" spans="1:4" ht="12" thickBot="1">
      <c r="A37" s="137" t="s">
        <v>117</v>
      </c>
      <c r="B37" s="138">
        <v>0.17</v>
      </c>
      <c r="C37" s="138">
        <v>0.48</v>
      </c>
      <c r="D37" s="139">
        <v>0.35</v>
      </c>
    </row>
    <row r="38" spans="1:4">
      <c r="B38" s="121"/>
      <c r="C38" s="121"/>
      <c r="D38" s="121"/>
    </row>
  </sheetData>
  <mergeCells count="3">
    <mergeCell ref="B2:D2"/>
    <mergeCell ref="B3:D3"/>
    <mergeCell ref="B4:D4"/>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dimension ref="A3:D17"/>
  <sheetViews>
    <sheetView workbookViewId="0">
      <selection activeCell="E19" sqref="E19"/>
    </sheetView>
  </sheetViews>
  <sheetFormatPr baseColWidth="10" defaultRowHeight="11.25"/>
  <sheetData>
    <row r="3" spans="1:4">
      <c r="A3" t="s">
        <v>79</v>
      </c>
    </row>
    <row r="5" spans="1:4">
      <c r="B5" t="s">
        <v>2</v>
      </c>
      <c r="C5" t="s">
        <v>0</v>
      </c>
      <c r="D5" t="s">
        <v>76</v>
      </c>
    </row>
    <row r="8" spans="1:4">
      <c r="A8" t="s">
        <v>75</v>
      </c>
      <c r="B8">
        <f>+'PRODUCCION octubre 2012'!E8:E12</f>
        <v>310</v>
      </c>
      <c r="C8">
        <f>+'PRODUCCION octubre 2012'!G8:G12</f>
        <v>0</v>
      </c>
      <c r="D8">
        <f>+'PRODUCCION octubre 2012'!I8:I12</f>
        <v>50</v>
      </c>
    </row>
    <row r="11" spans="1:4">
      <c r="A11" t="s">
        <v>6</v>
      </c>
      <c r="B11">
        <f>SUM('PRODUCCION octubre 2012'!E23:E52)</f>
        <v>700</v>
      </c>
      <c r="C11">
        <f>SUM('PRODUCCION octubre 2012'!G23:G52)</f>
        <v>3050.5</v>
      </c>
      <c r="D11">
        <f>SUM('PRODUCCION octubre 2012'!I23:I52)</f>
        <v>2181</v>
      </c>
    </row>
    <row r="15" spans="1:4">
      <c r="A15" t="s">
        <v>45</v>
      </c>
      <c r="B15">
        <f>SUM('PRODUCCION octubre 2012'!E18:E22)</f>
        <v>149</v>
      </c>
      <c r="C15">
        <f>+'PRODUCCION octubre 2012'!G13:G22</f>
        <v>0</v>
      </c>
      <c r="D15">
        <f>+'PRODUCCION octubre 2012'!I13:I22</f>
        <v>0</v>
      </c>
    </row>
    <row r="17" spans="2:4">
      <c r="B17">
        <f>SUM(B8:B16)</f>
        <v>1159</v>
      </c>
      <c r="C17">
        <f>SUM(C8:C16)</f>
        <v>3050.5</v>
      </c>
      <c r="D17">
        <f>SUM(D8:D16)</f>
        <v>2231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OCT  2012</vt:lpstr>
      <vt:lpstr>% CONVENIOS EMPRESARIOS</vt:lpstr>
      <vt:lpstr>COMP TRAB SEMESTRAL</vt:lpstr>
      <vt:lpstr>% POR CENTRO PENITENCIARIO</vt:lpstr>
      <vt:lpstr>PRODUCCION octubre 2012</vt:lpstr>
      <vt:lpstr>Hoja2</vt:lpstr>
      <vt:lpstr>Hoja1</vt:lpstr>
      <vt:lpstr>'COMP TRAB SEMESTRAL'!Área_de_impresión</vt:lpstr>
      <vt:lpstr>'OCT  2012'!Área_de_impresión</vt:lpstr>
      <vt:lpstr>'PRODUCCION octubre 2012'!Área_de_impresión</vt:lpstr>
      <vt:lpstr>'OCT  2012'!Títulos_a_imprimir</vt:lpstr>
    </vt:vector>
  </TitlesOfParts>
  <Company>IJR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IJR</dc:creator>
  <cp:lastModifiedBy>ALEIDA</cp:lastModifiedBy>
  <cp:lastPrinted>2012-11-20T16:04:57Z</cp:lastPrinted>
  <dcterms:created xsi:type="dcterms:W3CDTF">2011-12-07T19:29:30Z</dcterms:created>
  <dcterms:modified xsi:type="dcterms:W3CDTF">2012-11-20T16:08:11Z</dcterms:modified>
</cp:coreProperties>
</file>