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ADMIN\Dropbox\transparencia 2016\"/>
    </mc:Choice>
  </mc:AlternateContent>
  <bookViews>
    <workbookView xWindow="0" yWindow="0" windowWidth="28800" windowHeight="12300"/>
  </bookViews>
  <sheets>
    <sheet name="SAT 2015" sheetId="1" r:id="rId1"/>
  </sheets>
  <definedNames>
    <definedName name="_xlnm._FilterDatabase" localSheetId="0" hidden="1">'SAT 2015'!$A$7:$X$7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0" i="1" l="1"/>
  <c r="O87" i="1"/>
  <c r="O225" i="1"/>
  <c r="O181" i="1"/>
  <c r="O69" i="1"/>
  <c r="O80" i="1"/>
  <c r="O110" i="1"/>
  <c r="O62" i="1"/>
  <c r="J208" i="1"/>
  <c r="O208" i="1" s="1"/>
  <c r="J207" i="1"/>
  <c r="O207" i="1" s="1"/>
  <c r="J214" i="1"/>
  <c r="O214" i="1" s="1"/>
  <c r="J206" i="1"/>
  <c r="O206" i="1" s="1"/>
  <c r="O221" i="1"/>
  <c r="O220" i="1"/>
  <c r="J222" i="1"/>
  <c r="O222" i="1" s="1"/>
  <c r="O228" i="1"/>
  <c r="J212" i="1"/>
  <c r="O212" i="1" s="1"/>
  <c r="J223" i="1"/>
  <c r="O223" i="1" s="1"/>
  <c r="J227" i="1"/>
  <c r="O227" i="1" s="1"/>
  <c r="O186" i="1"/>
  <c r="O171" i="1"/>
  <c r="O152" i="1"/>
  <c r="O127" i="1"/>
  <c r="J107" i="1"/>
  <c r="O107" i="1" s="1"/>
  <c r="J106" i="1"/>
  <c r="O106" i="1" s="1"/>
  <c r="J105" i="1"/>
  <c r="O105" i="1" s="1"/>
  <c r="J104" i="1"/>
  <c r="O104" i="1" s="1"/>
  <c r="J103" i="1"/>
  <c r="O103" i="1" s="1"/>
  <c r="J102" i="1"/>
  <c r="O102" i="1" s="1"/>
  <c r="J101" i="1"/>
  <c r="O101" i="1" s="1"/>
  <c r="J100" i="1"/>
  <c r="O100" i="1" s="1"/>
  <c r="J99" i="1"/>
  <c r="O99" i="1" s="1"/>
  <c r="K98" i="1"/>
  <c r="J98" i="1"/>
  <c r="J97" i="1"/>
  <c r="O97" i="1" s="1"/>
  <c r="O119" i="1"/>
  <c r="K232" i="1"/>
  <c r="J232" i="1"/>
  <c r="O53" i="1"/>
  <c r="O197" i="1"/>
  <c r="O254" i="1"/>
  <c r="O252" i="1"/>
  <c r="O251" i="1"/>
  <c r="O250" i="1"/>
  <c r="O248" i="1"/>
  <c r="O249" i="1"/>
  <c r="O260" i="1"/>
  <c r="K204" i="1"/>
  <c r="J204" i="1"/>
  <c r="K205" i="1"/>
  <c r="J205" i="1"/>
  <c r="O203" i="1"/>
  <c r="O183" i="1"/>
  <c r="O37" i="1"/>
  <c r="O217" i="1"/>
  <c r="O192" i="1"/>
  <c r="O165" i="1"/>
  <c r="O257" i="1"/>
  <c r="O258" i="1"/>
  <c r="O256" i="1"/>
  <c r="O262" i="1"/>
  <c r="O255" i="1"/>
  <c r="O76" i="1"/>
  <c r="O179" i="1"/>
  <c r="O213" i="1"/>
  <c r="O41" i="1"/>
  <c r="O10" i="1"/>
  <c r="O176" i="1"/>
  <c r="O198" i="1"/>
  <c r="O111" i="1"/>
  <c r="O191" i="1"/>
  <c r="O61" i="1"/>
  <c r="O45" i="1"/>
  <c r="O241" i="1"/>
  <c r="O240" i="1"/>
  <c r="O22" i="1"/>
  <c r="J131" i="1"/>
  <c r="O131" i="1" s="1"/>
  <c r="O82" i="1"/>
  <c r="J162" i="1"/>
  <c r="O162" i="1" s="1"/>
  <c r="J26" i="1"/>
  <c r="O26" i="1" s="1"/>
  <c r="J89" i="1"/>
  <c r="O89" i="1" s="1"/>
  <c r="K199" i="1"/>
  <c r="J199" i="1"/>
  <c r="O42" i="1"/>
  <c r="O86" i="1"/>
  <c r="O83" i="1"/>
  <c r="O229" i="1"/>
  <c r="O200" i="1"/>
  <c r="O90" i="1"/>
  <c r="K164" i="1"/>
  <c r="J164" i="1"/>
  <c r="O233" i="1"/>
  <c r="O113" i="1"/>
  <c r="O81" i="1"/>
  <c r="O14" i="1"/>
  <c r="O13" i="1"/>
  <c r="O34" i="1"/>
  <c r="O156" i="1"/>
  <c r="O91" i="1"/>
  <c r="O28" i="1"/>
  <c r="O109" i="1"/>
  <c r="O93" i="1"/>
  <c r="O261" i="1"/>
  <c r="O175" i="1"/>
  <c r="O32" i="1"/>
  <c r="O133" i="1"/>
  <c r="O134" i="1"/>
  <c r="O75" i="1"/>
  <c r="O145" i="1"/>
  <c r="O84" i="1"/>
  <c r="O8" i="1"/>
  <c r="O20" i="1"/>
  <c r="O115" i="1"/>
  <c r="O169" i="1"/>
  <c r="O167" i="1"/>
  <c r="O190" i="1"/>
  <c r="O140" i="1"/>
  <c r="O184" i="1"/>
  <c r="O146" i="1"/>
  <c r="O139" i="1"/>
  <c r="O46" i="1"/>
  <c r="O182" i="1"/>
  <c r="O194" i="1"/>
  <c r="O126" i="1"/>
  <c r="O178" i="1"/>
  <c r="O154" i="1"/>
  <c r="O39" i="1"/>
  <c r="O11" i="1"/>
  <c r="O259" i="1"/>
  <c r="O195" i="1"/>
  <c r="O172" i="1"/>
  <c r="O50" i="1"/>
  <c r="O40" i="1"/>
  <c r="O114" i="1"/>
  <c r="O201" i="1"/>
  <c r="O66" i="1"/>
  <c r="O246" i="1"/>
  <c r="O17" i="1"/>
  <c r="O16" i="1"/>
  <c r="O27" i="1"/>
  <c r="O15" i="1"/>
  <c r="O31" i="1"/>
  <c r="O24" i="1"/>
  <c r="O88" i="1"/>
  <c r="O58" i="1"/>
  <c r="O247" i="1"/>
  <c r="O92" i="1"/>
  <c r="O124" i="1"/>
  <c r="O168" i="1"/>
  <c r="O95" i="1"/>
  <c r="O48" i="1"/>
  <c r="O54" i="1"/>
  <c r="O158" i="1"/>
  <c r="O117" i="1"/>
  <c r="O180" i="1"/>
  <c r="O142" i="1"/>
  <c r="O125" i="1"/>
  <c r="O132" i="1"/>
  <c r="O52" i="1"/>
  <c r="O9" i="1"/>
  <c r="O150" i="1"/>
  <c r="O63" i="1"/>
  <c r="O67" i="1"/>
  <c r="O147" i="1"/>
  <c r="O177" i="1"/>
  <c r="O43" i="1"/>
  <c r="O12" i="1"/>
  <c r="O19" i="1"/>
  <c r="O44" i="1"/>
  <c r="O78" i="1"/>
  <c r="O18" i="1"/>
  <c r="J135" i="1"/>
  <c r="O135" i="1" s="1"/>
  <c r="O73" i="1"/>
  <c r="O237" i="1"/>
  <c r="O72" i="1"/>
  <c r="J143" i="1"/>
  <c r="O143" i="1" s="1"/>
  <c r="J160" i="1"/>
  <c r="O160" i="1" s="1"/>
  <c r="J137" i="1"/>
  <c r="O137" i="1" s="1"/>
  <c r="J122" i="1"/>
  <c r="O122" i="1" s="1"/>
  <c r="J130" i="1"/>
  <c r="O130" i="1" s="1"/>
  <c r="J185" i="1"/>
  <c r="O185" i="1" s="1"/>
  <c r="J141" i="1"/>
  <c r="O141" i="1" s="1"/>
  <c r="J157" i="1"/>
  <c r="O157" i="1" s="1"/>
  <c r="J128" i="1"/>
  <c r="O128" i="1" s="1"/>
  <c r="O123" i="1"/>
  <c r="O166" i="1"/>
  <c r="O129" i="1"/>
  <c r="O149" i="1"/>
  <c r="O56" i="1"/>
  <c r="O55" i="1"/>
  <c r="O59" i="1"/>
  <c r="O65" i="1"/>
  <c r="O47" i="1"/>
  <c r="O57" i="1"/>
  <c r="O94" i="1"/>
  <c r="O202" i="1"/>
  <c r="O144" i="1"/>
  <c r="J121" i="1"/>
  <c r="O121" i="1" s="1"/>
  <c r="O244" i="1"/>
  <c r="O77" i="1"/>
  <c r="O112" i="1"/>
  <c r="O161" i="1"/>
  <c r="O25" i="1"/>
  <c r="O108" i="1"/>
  <c r="O21" i="1"/>
  <c r="O71" i="1"/>
  <c r="O138" i="1"/>
  <c r="O118" i="1"/>
  <c r="O236" i="1"/>
  <c r="O219" i="1"/>
  <c r="O211" i="1"/>
  <c r="O163" i="1"/>
  <c r="O210" i="1"/>
  <c r="O218" i="1"/>
  <c r="O209" i="1"/>
  <c r="O238" i="1"/>
  <c r="J245" i="1"/>
  <c r="O245" i="1" s="1"/>
  <c r="O235" i="1"/>
  <c r="O230" i="1"/>
  <c r="O215" i="1"/>
  <c r="O216" i="1"/>
  <c r="J239" i="1"/>
  <c r="O239" i="1" s="1"/>
  <c r="O234" i="1"/>
  <c r="O242" i="1"/>
  <c r="O226" i="1"/>
  <c r="O224" i="1"/>
  <c r="O243" i="1"/>
  <c r="J231" i="1"/>
  <c r="O231" i="1" s="1"/>
  <c r="O51" i="1"/>
  <c r="J29" i="1"/>
  <c r="O29" i="1" s="1"/>
  <c r="O23" i="1"/>
  <c r="J85" i="1"/>
  <c r="O85" i="1" s="1"/>
  <c r="O36" i="1"/>
  <c r="O153" i="1"/>
  <c r="O35" i="1"/>
  <c r="O70" i="1"/>
  <c r="O64" i="1"/>
  <c r="O136" i="1"/>
  <c r="O174" i="1"/>
  <c r="O79" i="1"/>
  <c r="O151" i="1"/>
  <c r="O38" i="1"/>
  <c r="O193" i="1"/>
  <c r="O49" i="1"/>
  <c r="O188" i="1"/>
  <c r="O155" i="1"/>
  <c r="O159" i="1"/>
  <c r="O189" i="1"/>
  <c r="O60" i="1"/>
  <c r="O173" i="1"/>
  <c r="O96" i="1"/>
  <c r="O30" i="1"/>
  <c r="O74" i="1"/>
  <c r="O68" i="1"/>
  <c r="O170" i="1"/>
  <c r="O116" i="1"/>
  <c r="O187" i="1"/>
  <c r="O148" i="1"/>
  <c r="O253" i="1"/>
  <c r="O33" i="1"/>
  <c r="O196" i="1"/>
  <c r="O7" i="1"/>
  <c r="O232" i="1" l="1"/>
  <c r="O164" i="1"/>
  <c r="O199" i="1"/>
  <c r="O205" i="1"/>
  <c r="O204" i="1"/>
  <c r="O98" i="1"/>
  <c r="O363" i="1" l="1"/>
</calcChain>
</file>

<file path=xl/sharedStrings.xml><?xml version="1.0" encoding="utf-8"?>
<sst xmlns="http://schemas.openxmlformats.org/spreadsheetml/2006/main" count="1837" uniqueCount="568">
  <si>
    <t>NOMBRE DE NOMINACIÓN SOCIAL</t>
  </si>
  <si>
    <t>CALLE</t>
  </si>
  <si>
    <t>NUMERO</t>
  </si>
  <si>
    <t>COLONIA</t>
  </si>
  <si>
    <t>CODIGO</t>
  </si>
  <si>
    <t>MUNICIPIO</t>
  </si>
  <si>
    <t>ESTADO O ENTIDAD</t>
  </si>
  <si>
    <t>SUB. TOTAL. FAC</t>
  </si>
  <si>
    <t>IVA. FAC.</t>
  </si>
  <si>
    <t xml:space="preserve">RETENCIÓN </t>
  </si>
  <si>
    <t>RETENCIÓN</t>
  </si>
  <si>
    <t>OTRAS</t>
  </si>
  <si>
    <t>TOTAL</t>
  </si>
  <si>
    <t>EXTERIOR</t>
  </si>
  <si>
    <t>INTERIOR</t>
  </si>
  <si>
    <t>POSTAL</t>
  </si>
  <si>
    <t>FEDERATIVA</t>
  </si>
  <si>
    <t>I.S.R.</t>
  </si>
  <si>
    <t>IVA</t>
  </si>
  <si>
    <t>RETENCIÓNES</t>
  </si>
  <si>
    <t>ANUAL</t>
  </si>
  <si>
    <t>ESCUELA DE CONSERVACIÓN Y RESTAURACIÓN DE OCCIDENTE</t>
  </si>
  <si>
    <t>AABG7211036Z1</t>
  </si>
  <si>
    <t>GLORIA DEL ROCIO ALVAREZ BRAVO</t>
  </si>
  <si>
    <t>FRANCISCO SILVA ROMERO</t>
  </si>
  <si>
    <t>SAN CARLOS</t>
  </si>
  <si>
    <t>GUADALAJARA</t>
  </si>
  <si>
    <t>JALISCO</t>
  </si>
  <si>
    <t>10.11.2015</t>
  </si>
  <si>
    <t>AADJ6610048G6</t>
  </si>
  <si>
    <t>JORGE FRANCISCO ANDRADE DIAZ</t>
  </si>
  <si>
    <t>GONZALO CURIEL</t>
  </si>
  <si>
    <t>INDEPENDENCIA</t>
  </si>
  <si>
    <t>15.01.2015</t>
  </si>
  <si>
    <t>AARC641221PW5</t>
  </si>
  <si>
    <t>CRISTINA ALDANA ROMERO</t>
  </si>
  <si>
    <t xml:space="preserve">JOSE MARIA LAFRAGUA </t>
  </si>
  <si>
    <t>LA LOMA</t>
  </si>
  <si>
    <t>06.03.2015</t>
  </si>
  <si>
    <t>ABA0609034GA</t>
  </si>
  <si>
    <t>AUTO BASIC SA DE CV</t>
  </si>
  <si>
    <t>DIAGONAL ISABEL PRIETO</t>
  </si>
  <si>
    <t>A</t>
  </si>
  <si>
    <t>LADRON DE GUAVARA</t>
  </si>
  <si>
    <t>23.07.2015</t>
  </si>
  <si>
    <t>ADP8306306C6</t>
  </si>
  <si>
    <t>ALMACEN DE DROGAS LAPAZ SA DE CV</t>
  </si>
  <si>
    <t>AV.ESPAÑA</t>
  </si>
  <si>
    <t>MODERNA</t>
  </si>
  <si>
    <t>22.05.2015</t>
  </si>
  <si>
    <t>18.05.2015</t>
  </si>
  <si>
    <t>31.07.2015</t>
  </si>
  <si>
    <t>30.09.2015</t>
  </si>
  <si>
    <t>ALU830902ST5</t>
  </si>
  <si>
    <t>ABASTECEDORA LUMEN S.A. DE C.V.</t>
  </si>
  <si>
    <t>REP. DE EL SALVADOR</t>
  </si>
  <si>
    <t>52Y 54</t>
  </si>
  <si>
    <t>CENTRO</t>
  </si>
  <si>
    <t>MEXICO</t>
  </si>
  <si>
    <t>D.F.</t>
  </si>
  <si>
    <t>21.07.2015</t>
  </si>
  <si>
    <t>52 Y 54</t>
  </si>
  <si>
    <t>DF</t>
  </si>
  <si>
    <t>26.06.2015</t>
  </si>
  <si>
    <t>52Y54</t>
  </si>
  <si>
    <t>03.08.2015</t>
  </si>
  <si>
    <t>04.08.2015</t>
  </si>
  <si>
    <t>CUAUHTEMOC</t>
  </si>
  <si>
    <t>29.09.2015</t>
  </si>
  <si>
    <t>07.10.2015</t>
  </si>
  <si>
    <t>AOPC7102258T1</t>
  </si>
  <si>
    <t>CARLOS ELOY ACOSTA PRECIADO</t>
  </si>
  <si>
    <t>ALVARO OBREGON</t>
  </si>
  <si>
    <t>B</t>
  </si>
  <si>
    <t>COCULA</t>
  </si>
  <si>
    <t>12.11.2015</t>
  </si>
  <si>
    <t>ARJ131128M44</t>
  </si>
  <si>
    <t>ALIMENTOS REGIONALES DE JALISCO SA DE CV</t>
  </si>
  <si>
    <t>PEDRO MORENO</t>
  </si>
  <si>
    <t>AMERICANA</t>
  </si>
  <si>
    <t>24.06.2015</t>
  </si>
  <si>
    <t>ART7006237U6</t>
  </si>
  <si>
    <t>ARTTEK S.A. DE C.V.</t>
  </si>
  <si>
    <t>ENRIQUE GONZALEZ MARTINEZ</t>
  </si>
  <si>
    <t>ASU9704023B0</t>
  </si>
  <si>
    <t>AZPEITIA SUCESORES SA DE CV</t>
  </si>
  <si>
    <t>SANTA MONICA</t>
  </si>
  <si>
    <t>20.08.2015</t>
  </si>
  <si>
    <t>AURH710117UZA</t>
  </si>
  <si>
    <t>HECTOR GERARDO AGUILAR RAZO</t>
  </si>
  <si>
    <t>ANGULO</t>
  </si>
  <si>
    <t>VILLASEÑOR</t>
  </si>
  <si>
    <t>01.10.2015</t>
  </si>
  <si>
    <t>BACL611002ML2</t>
  </si>
  <si>
    <t>LUIS ALFONSO BARBA CARMONA</t>
  </si>
  <si>
    <t>23.10.2015</t>
  </si>
  <si>
    <t>31.08.2015</t>
  </si>
  <si>
    <t>CASC411228DT5</t>
  </si>
  <si>
    <t>CARLOS CHAVEZ SANCHEZ</t>
  </si>
  <si>
    <t>AV.REVOLUCION</t>
  </si>
  <si>
    <t>ANALCO</t>
  </si>
  <si>
    <t>30.01.2015</t>
  </si>
  <si>
    <t>AV. REVOLUCION</t>
  </si>
  <si>
    <t>CAY000919FS4</t>
  </si>
  <si>
    <t>CAYPAC S.A. DE C.V.</t>
  </si>
  <si>
    <t>8 DE JULIO</t>
  </si>
  <si>
    <t>19.08.2015</t>
  </si>
  <si>
    <t>CCO8605231N4</t>
  </si>
  <si>
    <t>CADENA COMERCIAL OXXO, S.A. DE C.V.</t>
  </si>
  <si>
    <t xml:space="preserve">EDISON </t>
  </si>
  <si>
    <t>TALLERES</t>
  </si>
  <si>
    <t>MONTERREY</t>
  </si>
  <si>
    <t>NUEVO LEON</t>
  </si>
  <si>
    <t>10.09.2015</t>
  </si>
  <si>
    <t>20.11.2015</t>
  </si>
  <si>
    <t>04.11.2015</t>
  </si>
  <si>
    <t>CEQ0207179I7</t>
  </si>
  <si>
    <t>CHEMICO ESPECIALIDADES QUIMICAS</t>
  </si>
  <si>
    <t>RIO SAN JUAN DE DIOS</t>
  </si>
  <si>
    <t>ATLAS</t>
  </si>
  <si>
    <t>08.09.2015</t>
  </si>
  <si>
    <t>CEVP761221CR5</t>
  </si>
  <si>
    <t>PEDRO ANIBAL CESAR VIZCAINO</t>
  </si>
  <si>
    <t>DIONISIO RODRIGUEZ</t>
  </si>
  <si>
    <t>SAN JUAN DE DIOS</t>
  </si>
  <si>
    <t>25.08.2015</t>
  </si>
  <si>
    <t>CFE370814QI0</t>
  </si>
  <si>
    <t>COMISION FEDERAL DE ELECTRICIDAD</t>
  </si>
  <si>
    <t>AV.PASEO DE LA REFORMA</t>
  </si>
  <si>
    <t>JUAREZ</t>
  </si>
  <si>
    <t>DISTRITO FEDERAL</t>
  </si>
  <si>
    <t>28.01.2015</t>
  </si>
  <si>
    <t>02.01.2015</t>
  </si>
  <si>
    <t>28.05.2015</t>
  </si>
  <si>
    <t>08.05.2015</t>
  </si>
  <si>
    <t>07.07.2015</t>
  </si>
  <si>
    <t>05.03.2015</t>
  </si>
  <si>
    <t>27.03.2015</t>
  </si>
  <si>
    <t>07.08.2015</t>
  </si>
  <si>
    <t>06.09.2015</t>
  </si>
  <si>
    <t>08.10.2015</t>
  </si>
  <si>
    <t>07.11.2015</t>
  </si>
  <si>
    <t>CGO940824TT9</t>
  </si>
  <si>
    <t>COLOR GRAF DE OCCIDENTE S.A. DE C.V.</t>
  </si>
  <si>
    <t>MANZANO</t>
  </si>
  <si>
    <t>29.07.2015</t>
  </si>
  <si>
    <t>CGU660423AS6</t>
  </si>
  <si>
    <t>COMBUSTIBLES GUADALAJARA SA DE CV</t>
  </si>
  <si>
    <t>AV. NIÑOS HEROES</t>
  </si>
  <si>
    <t>OBRERA</t>
  </si>
  <si>
    <t>15.07.2015</t>
  </si>
  <si>
    <t>14.04.2015</t>
  </si>
  <si>
    <t>03.06.2015</t>
  </si>
  <si>
    <t>18.08.2015</t>
  </si>
  <si>
    <t>05.10.2015</t>
  </si>
  <si>
    <t>09.11.2015</t>
  </si>
  <si>
    <t>CLO960520AR3</t>
  </si>
  <si>
    <t>COMPUTER LAND DE OCCIDENTE SA DE CV</t>
  </si>
  <si>
    <t>GABRIEL CASTAÑOS</t>
  </si>
  <si>
    <t xml:space="preserve">ARCOS </t>
  </si>
  <si>
    <t>02.07.2015</t>
  </si>
  <si>
    <t>10.03.2015</t>
  </si>
  <si>
    <t>CMA8212171XA</t>
  </si>
  <si>
    <t>CALCIO Y MARMOLINAS SA DE CV</t>
  </si>
  <si>
    <t xml:space="preserve">PROLONGACION PERIFERICO NORTE </t>
  </si>
  <si>
    <t>BENITO JUAREZ AUDITORIO</t>
  </si>
  <si>
    <t>21.08.2015</t>
  </si>
  <si>
    <t>CNC5001016X5</t>
  </si>
  <si>
    <t>CAMARA DE COMERCIO DE GUADALAJARA</t>
  </si>
  <si>
    <t xml:space="preserve">AV. VALLARTA </t>
  </si>
  <si>
    <t>CAMINO REAL</t>
  </si>
  <si>
    <t>ZAPOPAN</t>
  </si>
  <si>
    <t>27.04.2015</t>
  </si>
  <si>
    <t>17.08.2015</t>
  </si>
  <si>
    <t>CORM770425JS4</t>
  </si>
  <si>
    <t>MARCOS RICARDO CHONG REYES</t>
  </si>
  <si>
    <t>RAMON LOPEZ VELARDE</t>
  </si>
  <si>
    <t>LOMAS DEL PARADERO</t>
  </si>
  <si>
    <t>CPM0505021H8</t>
  </si>
  <si>
    <t>CONTINENTAL PAPER DE MEXICO SA DE CV</t>
  </si>
  <si>
    <t xml:space="preserve">COLON </t>
  </si>
  <si>
    <t>22.07.2015</t>
  </si>
  <si>
    <t>CSS7910232W4</t>
  </si>
  <si>
    <t>CASA SERRA SUCESORES S.A. DE C.V.</t>
  </si>
  <si>
    <t xml:space="preserve">BOLIVAR </t>
  </si>
  <si>
    <t>13.01.2015</t>
  </si>
  <si>
    <t>CTO8208267I9</t>
  </si>
  <si>
    <t>COMERCIAL TOYO S.A. DE C.V.</t>
  </si>
  <si>
    <t>JUAN GIL PRECIADO</t>
  </si>
  <si>
    <t>EL TIGRE</t>
  </si>
  <si>
    <t>CUB130222UD7</t>
  </si>
  <si>
    <t>CUBIBAR, S.A. DE C.V.</t>
  </si>
  <si>
    <t xml:space="preserve">AV. LAURELES </t>
  </si>
  <si>
    <t>CONJUNTO LAURELES</t>
  </si>
  <si>
    <t>18.02.2015</t>
  </si>
  <si>
    <t>DACO841229A42</t>
  </si>
  <si>
    <t>OMAR CARLOS DAVALOS DE LA CRUZ</t>
  </si>
  <si>
    <t xml:space="preserve">MONTE CAUCASO </t>
  </si>
  <si>
    <t>INDEPENDENCIA ORIENTE</t>
  </si>
  <si>
    <t>DAMS490614UT5</t>
  </si>
  <si>
    <t>SEFERINO DAVID DERBEZ MORENO</t>
  </si>
  <si>
    <t>JAMAICA</t>
  </si>
  <si>
    <t>DEL SUR AMPLIACION</t>
  </si>
  <si>
    <t>19.10.2015</t>
  </si>
  <si>
    <t>DICE8907267N2</t>
  </si>
  <si>
    <t>EDUARDO DIAZ COVARRUBIAS</t>
  </si>
  <si>
    <t>LA NOPALERA</t>
  </si>
  <si>
    <t>14.05.2015</t>
  </si>
  <si>
    <t>DJA870103VC9</t>
  </si>
  <si>
    <t>DISTRIBUIDORA JALOMA S.A. DE C.V.</t>
  </si>
  <si>
    <t xml:space="preserve">FRANCISCO DE AYZA </t>
  </si>
  <si>
    <t>OBLATOS</t>
  </si>
  <si>
    <t>DMM090821TJ3</t>
  </si>
  <si>
    <t>DESARROLLO MEDIA MAS SA DE CV</t>
  </si>
  <si>
    <t>AVE.PERIFERICO SUR</t>
  </si>
  <si>
    <t>STA MARIA TEQUEPEXPAN</t>
  </si>
  <si>
    <t>TLAQUEPAQUE</t>
  </si>
  <si>
    <t>10.07.2015</t>
  </si>
  <si>
    <t>DTL000125BF0</t>
  </si>
  <si>
    <t>DISEÑO TECNOLOGICO EN LABORATORIOS S.A.DE C.V.</t>
  </si>
  <si>
    <t xml:space="preserve">CALZADA INDEPENDENCIA </t>
  </si>
  <si>
    <t>03.09.2015</t>
  </si>
  <si>
    <t>CALZADA INDEPENDENCIA</t>
  </si>
  <si>
    <t>EAM001231D51</t>
  </si>
  <si>
    <t xml:space="preserve">ENVASADORAS DE AGUAS EN MÉXICO S. DE R.L. DE C.V. </t>
  </si>
  <si>
    <t>AV.CORDILLERAS</t>
  </si>
  <si>
    <t>JARDINES DEL SOL</t>
  </si>
  <si>
    <t>19.01.2015</t>
  </si>
  <si>
    <t>12.01.2015</t>
  </si>
  <si>
    <t>29.05.2015</t>
  </si>
  <si>
    <t>28.02.2015</t>
  </si>
  <si>
    <t>31.03.2015</t>
  </si>
  <si>
    <t>28.04.2015</t>
  </si>
  <si>
    <t>30.06.2015</t>
  </si>
  <si>
    <t>18.09.2015</t>
  </si>
  <si>
    <t>28.10.2015</t>
  </si>
  <si>
    <t>ESPAÑA</t>
  </si>
  <si>
    <t>LOMAS ESTRELLA</t>
  </si>
  <si>
    <t>23.11.2015</t>
  </si>
  <si>
    <t>EMP800618JM0</t>
  </si>
  <si>
    <t>EDITORIAL MARCO POLO, S.A. DE C.V.</t>
  </si>
  <si>
    <t>PRESIDENTE CARRANZA</t>
  </si>
  <si>
    <t>VILLA COYOACAN</t>
  </si>
  <si>
    <t>MEXICO D.F.</t>
  </si>
  <si>
    <t>ESG810511HT6</t>
  </si>
  <si>
    <t>ELECTRONICA STEREN DE GUADALAJARA SA</t>
  </si>
  <si>
    <t>LOPEZ COTIILA</t>
  </si>
  <si>
    <t>04.02.2015</t>
  </si>
  <si>
    <t>FGU830930PD3</t>
  </si>
  <si>
    <t xml:space="preserve">FARMACIA GUADALAJARA SA DE CV </t>
  </si>
  <si>
    <t>AVENIDA REVOLUCION</t>
  </si>
  <si>
    <t>ENRIQUE DIAZ DE LEON</t>
  </si>
  <si>
    <t>30.10.2015</t>
  </si>
  <si>
    <t>13.08.2015</t>
  </si>
  <si>
    <t>FOGU820420DU6</t>
  </si>
  <si>
    <t>ULISES FLORES GONZALEZ</t>
  </si>
  <si>
    <t xml:space="preserve">FELIX PALAVICINI </t>
  </si>
  <si>
    <t>07.05.2015</t>
  </si>
  <si>
    <t>JARDINES ALCALDE</t>
  </si>
  <si>
    <t>24.04.2015</t>
  </si>
  <si>
    <t>FORP650616F33</t>
  </si>
  <si>
    <t>PAULINO FLORES RAMIREZ</t>
  </si>
  <si>
    <t xml:space="preserve">ALLENDE </t>
  </si>
  <si>
    <t>TAPALPA</t>
  </si>
  <si>
    <t>11.09.2015</t>
  </si>
  <si>
    <t>FRI670920AS8</t>
  </si>
  <si>
    <t>FOTO REGIS COMPAÑÍA IMPORTADORA FOTOGRAFICA, S.A. DE C.V.</t>
  </si>
  <si>
    <t>MIER Y PESADO</t>
  </si>
  <si>
    <t>DEL VALLE</t>
  </si>
  <si>
    <t>GAFA500603KQ3</t>
  </si>
  <si>
    <t>ARMANDO GALVEZ FRAUSTO</t>
  </si>
  <si>
    <t>CORONILLA</t>
  </si>
  <si>
    <t>05.08.2015</t>
  </si>
  <si>
    <t>GAJM8509151Z0</t>
  </si>
  <si>
    <t>MARTIN GARIBAY JIMENEZ</t>
  </si>
  <si>
    <t>CARRILLO PUERTO</t>
  </si>
  <si>
    <t>AMECA CENTRO</t>
  </si>
  <si>
    <t>AMECA</t>
  </si>
  <si>
    <t>16.01.2015</t>
  </si>
  <si>
    <t>21.04.2015</t>
  </si>
  <si>
    <t>GAR010926MA9</t>
  </si>
  <si>
    <t>GRUPO ABASTECEDOR REYCO S.A. DE C.V.</t>
  </si>
  <si>
    <t>AV. LA PAZ</t>
  </si>
  <si>
    <t>03.11.2015</t>
  </si>
  <si>
    <t>GAVG5612265W0</t>
  </si>
  <si>
    <t>ESTACIONAMIENTO ALLENDE</t>
  </si>
  <si>
    <t>IGNACIO ALLENDE</t>
  </si>
  <si>
    <t>SECTOR LIBERTAD</t>
  </si>
  <si>
    <t>17.03.2015</t>
  </si>
  <si>
    <t>GEP040316BE5</t>
  </si>
  <si>
    <t>GRUPO ELECTRICO PROVEJAL S.A.DE C.V.</t>
  </si>
  <si>
    <t>06.05.2015</t>
  </si>
  <si>
    <t>GRUPO ELECTRICO PROVEJAL</t>
  </si>
  <si>
    <t>29.04.2015</t>
  </si>
  <si>
    <t>GFC080612KG3</t>
  </si>
  <si>
    <t>GRUPO FERRETERIA CALZADA SA DE CV</t>
  </si>
  <si>
    <t>CALZADA INDEPENDENCIA SUR</t>
  </si>
  <si>
    <t>AV. LAZARO CARDENAS</t>
  </si>
  <si>
    <t>ZONA INDUSTRIAL</t>
  </si>
  <si>
    <t>09.06.2015</t>
  </si>
  <si>
    <t>747 Y 749</t>
  </si>
  <si>
    <t>22.09.2015</t>
  </si>
  <si>
    <t>GLI800213MA5</t>
  </si>
  <si>
    <t>GAS LICUADO, S.A DE C.V.</t>
  </si>
  <si>
    <t>CALLE 1</t>
  </si>
  <si>
    <t>13.11.2015</t>
  </si>
  <si>
    <t>GOFL940321375</t>
  </si>
  <si>
    <t>LUIS ANGEL GONZALEZ FREGOSO</t>
  </si>
  <si>
    <t>EVORA</t>
  </si>
  <si>
    <t>SANTA ELENA DE LA CRUZ</t>
  </si>
  <si>
    <t>GOLP540418B82</t>
  </si>
  <si>
    <t>PATRICIA MARGARITA GODINEZ LLAMAS</t>
  </si>
  <si>
    <t>GOVS4011182Q2</t>
  </si>
  <si>
    <t>GOMEZ VIDRIO SERGIO DONATO</t>
  </si>
  <si>
    <t>AV. CORONA</t>
  </si>
  <si>
    <t>8.01.2015</t>
  </si>
  <si>
    <t>ZONA CENTRO</t>
  </si>
  <si>
    <t>12.05.2015</t>
  </si>
  <si>
    <t>25.03.2015</t>
  </si>
  <si>
    <t>15.06.2015</t>
  </si>
  <si>
    <t>GSI8110281W5</t>
  </si>
  <si>
    <t>GAMA SISTEMAS S.A. DE C.V.</t>
  </si>
  <si>
    <t xml:space="preserve">AV. LOPEZ MATEOS </t>
  </si>
  <si>
    <t>VALLARTA PONIENTE</t>
  </si>
  <si>
    <t>GUHL7707228S5</t>
  </si>
  <si>
    <t>LETICIA GUERRERO HERNANDEZ</t>
  </si>
  <si>
    <t>DR. PEREZ ARCE</t>
  </si>
  <si>
    <t>GENERAL REAL</t>
  </si>
  <si>
    <t>HAP011121LA4</t>
  </si>
  <si>
    <t>HQ AVANCE PROFESIONAL SC</t>
  </si>
  <si>
    <t xml:space="preserve">JOSE MANZANO </t>
  </si>
  <si>
    <t>12.03.2015</t>
  </si>
  <si>
    <t>HBO731220ES4</t>
  </si>
  <si>
    <t>HERRAJES BULNES DE OCCIDENTE S.A. DE C.V.</t>
  </si>
  <si>
    <t>HDM001017AS1</t>
  </si>
  <si>
    <t>HOME DEPOT MEXICO S DE RL DE CV</t>
  </si>
  <si>
    <t>GENERAL MARCELINO GARCIA BARRAGAN</t>
  </si>
  <si>
    <t>SAN PEDRO</t>
  </si>
  <si>
    <t>HEAJ5903105T9</t>
  </si>
  <si>
    <t>JAIME HERNANDEZ AMAYA</t>
  </si>
  <si>
    <t>AV. ENRIQUE DIAZ DE LEON</t>
  </si>
  <si>
    <t>HEAJ650527LN8</t>
  </si>
  <si>
    <t>JUAN CARLOS HERNANDEZ AGUILAR</t>
  </si>
  <si>
    <t xml:space="preserve">EMILIANO ZAPATA </t>
  </si>
  <si>
    <t>HEMM540121JC5</t>
  </si>
  <si>
    <t>HERNANDEZ MONRAZ MARIO ALBERTO</t>
  </si>
  <si>
    <t>IIVR561209H30</t>
  </si>
  <si>
    <t>ROSA MARGARITA IÑIGUEZ VELAZQUEZ</t>
  </si>
  <si>
    <t>JUAN MANUEL</t>
  </si>
  <si>
    <t>IMP931211NE1</t>
  </si>
  <si>
    <t>INSTITUTO MEXICANO DE LA PROPIEDAD INDUSTRIAL</t>
  </si>
  <si>
    <t xml:space="preserve">PERIFERICO SUR </t>
  </si>
  <si>
    <t>JARDINES DEL PEDREGAL</t>
  </si>
  <si>
    <t>11.02.2015</t>
  </si>
  <si>
    <t>IPS991014RW2</t>
  </si>
  <si>
    <t>IDENTIDAD PROYECTOS Y SISTEMAS SA DE CV</t>
  </si>
  <si>
    <t>AV TEPEYAC</t>
  </si>
  <si>
    <t>TEPEYAC CASINO</t>
  </si>
  <si>
    <t>14.10.2015</t>
  </si>
  <si>
    <t>JIVR5811226CA</t>
  </si>
  <si>
    <t>RAFAEL JIMENEZ VELASCO</t>
  </si>
  <si>
    <t>TUBEROSA</t>
  </si>
  <si>
    <t>OLIMPICA</t>
  </si>
  <si>
    <t>LAB020513M4A</t>
  </si>
  <si>
    <t>LABYTEK S.A. DE C.V.</t>
  </si>
  <si>
    <t>MEXICALTZINGO</t>
  </si>
  <si>
    <t>LAFAYETTE</t>
  </si>
  <si>
    <t>LALR491020FE9</t>
  </si>
  <si>
    <t>ROSA MARIA DEL CARMEN LAIJA LICONA</t>
  </si>
  <si>
    <t>MARSELLA</t>
  </si>
  <si>
    <t>T</t>
  </si>
  <si>
    <t>UNION OBRERA</t>
  </si>
  <si>
    <t>12.02.2015</t>
  </si>
  <si>
    <t>15.04.2015</t>
  </si>
  <si>
    <t>29.06.2015</t>
  </si>
  <si>
    <t>21.10.2015</t>
  </si>
  <si>
    <t>26.08.2015</t>
  </si>
  <si>
    <t xml:space="preserve">PEDRO LOZA </t>
  </si>
  <si>
    <t>LOGJ420707AL0</t>
  </si>
  <si>
    <t>JUAN LOMELI GARCIA</t>
  </si>
  <si>
    <t>MAAJ790319</t>
  </si>
  <si>
    <t>JAIME EDUARDO MARIN AGUILAR</t>
  </si>
  <si>
    <t xml:space="preserve">INDEPENDENCIA </t>
  </si>
  <si>
    <t>MAGA450802MD7</t>
  </si>
  <si>
    <t>MA. DE LOS ANGELES MARISCAL G.</t>
  </si>
  <si>
    <t>MORELOS</t>
  </si>
  <si>
    <t>MAGN860904FP1</t>
  </si>
  <si>
    <t>NOAH MARTINEZ GARCIA</t>
  </si>
  <si>
    <t xml:space="preserve">NICOLAS ROMERO </t>
  </si>
  <si>
    <t>MDE0406216U9</t>
  </si>
  <si>
    <t>MAGNO DENTAL S.A. DE C.V.</t>
  </si>
  <si>
    <t>MFA030403T73</t>
  </si>
  <si>
    <t>MAYOREO FERRETERO ATLAS S.A. DE C.V.</t>
  </si>
  <si>
    <t>02.10.2015</t>
  </si>
  <si>
    <t>MOVS4602285H4</t>
  </si>
  <si>
    <t>CERRAJERIA MORA</t>
  </si>
  <si>
    <t>REVOLUCION</t>
  </si>
  <si>
    <t>16.06.2015</t>
  </si>
  <si>
    <t>MUJV821208633</t>
  </si>
  <si>
    <t>VICTOR HUGO MUÑOZ JACOBO</t>
  </si>
  <si>
    <t>HACIENDA APACUERO</t>
  </si>
  <si>
    <t>FRACCIONAMIENTO ARANDAS</t>
  </si>
  <si>
    <t>NGC010921SV7</t>
  </si>
  <si>
    <t>NAPRECO GRUPO CONSTRUCTOR SA DE CV</t>
  </si>
  <si>
    <t>LOPE DE VEGA</t>
  </si>
  <si>
    <t>ARCOS VALLARTA</t>
  </si>
  <si>
    <t>NWM9709244W4</t>
  </si>
  <si>
    <t xml:space="preserve">NUEVA WALMART DE MEXICO S DE RL  DE CV </t>
  </si>
  <si>
    <t>SECTOR REFORMA</t>
  </si>
  <si>
    <t>21.05.2015</t>
  </si>
  <si>
    <t xml:space="preserve">NEXTENGO </t>
  </si>
  <si>
    <t xml:space="preserve">SANTA CRUZ ACAYUCAN </t>
  </si>
  <si>
    <t>17.09.2015</t>
  </si>
  <si>
    <t>05.11.2015</t>
  </si>
  <si>
    <t>29.10.2015</t>
  </si>
  <si>
    <t>ODM950324V2A</t>
  </si>
  <si>
    <t>OFFICE DEPOT DE MEXICO S.A. DE C.V.</t>
  </si>
  <si>
    <t xml:space="preserve">JUAN SALVADOR AGRAZ </t>
  </si>
  <si>
    <t>SANTA FE CUAJIMALPA</t>
  </si>
  <si>
    <t>PATB731217UB3</t>
  </si>
  <si>
    <t>BRENDA LIZETTE PALACIOS TORRES</t>
  </si>
  <si>
    <t>12.08.2015</t>
  </si>
  <si>
    <t>PCO020211L87</t>
  </si>
  <si>
    <t>MI PC COM S.A. DE C.V.</t>
  </si>
  <si>
    <t xml:space="preserve">AV. 18 DE MARZO </t>
  </si>
  <si>
    <t>LAS AGUILAS</t>
  </si>
  <si>
    <t>07.09.2015</t>
  </si>
  <si>
    <t>PDP1108181I5</t>
  </si>
  <si>
    <t>PUNTO DIGITAL Y PUNTO S.A. DE C.V.</t>
  </si>
  <si>
    <t xml:space="preserve">LIBERTAD </t>
  </si>
  <si>
    <t>PEF070125I51</t>
  </si>
  <si>
    <t>PRODUCTOS Y EQUIPOS PARA FILTRACION DE OCCIDENTE S.A. DE C.V.</t>
  </si>
  <si>
    <t>MILPA</t>
  </si>
  <si>
    <t>FRANCISCO SARABIA</t>
  </si>
  <si>
    <t>PHC860609T7</t>
  </si>
  <si>
    <t>PAPELERIA HERRERA CORNEJO DE OCCIDENTE S.A. DE C.V.</t>
  </si>
  <si>
    <t>PMG1011087L8</t>
  </si>
  <si>
    <t>PIXEL MARKERS GROUP S.DE R.L. DE C.V.</t>
  </si>
  <si>
    <t>OCAMPO</t>
  </si>
  <si>
    <t>PPL140416M46</t>
  </si>
  <si>
    <t>PB PLASTIBOL SA DE CV</t>
  </si>
  <si>
    <t>A. OBREGON</t>
  </si>
  <si>
    <t>PRI801112S59</t>
  </si>
  <si>
    <t>PRODUCTOS RIVIAL S.A.DE C.V.</t>
  </si>
  <si>
    <t xml:space="preserve">TABACHIN </t>
  </si>
  <si>
    <t>DEL FRESNO</t>
  </si>
  <si>
    <t>22.04.2015</t>
  </si>
  <si>
    <t>PRM0001178IA</t>
  </si>
  <si>
    <t>PLASTICOS RODOLFO MOJARRO S.A. DE C.V.</t>
  </si>
  <si>
    <t>CALZADA DEL FEDERALISMO SUR</t>
  </si>
  <si>
    <t>QUGJ560505K73</t>
  </si>
  <si>
    <t>JOSE DE JESUS QUINTERO GONZALEZ</t>
  </si>
  <si>
    <t>LOS ANGELES</t>
  </si>
  <si>
    <t>LAS CONCHAS</t>
  </si>
  <si>
    <t>RAL860225R97</t>
  </si>
  <si>
    <t>REFACCIONARIA ALCARAZ S.A. DE C.V.</t>
  </si>
  <si>
    <t>AV. LOS ANGELES</t>
  </si>
  <si>
    <t>16.04.2015</t>
  </si>
  <si>
    <t>REAM631110E36</t>
  </si>
  <si>
    <t>MARTIN REYNOSO ARMENTA</t>
  </si>
  <si>
    <t>CHIMBORAZO</t>
  </si>
  <si>
    <t>EL MIRADOR</t>
  </si>
  <si>
    <t>REJ090721572</t>
  </si>
  <si>
    <t>RECUBRIMIENTOS ESPECIALIZADOS JALASI S.A. DE C.V.</t>
  </si>
  <si>
    <t>REPUBLICA</t>
  </si>
  <si>
    <t>ZONA OBLATOS</t>
  </si>
  <si>
    <t>JUAN DE DIOS ROBLEDO</t>
  </si>
  <si>
    <t>14.08.2015</t>
  </si>
  <si>
    <t>RGU810114KF7</t>
  </si>
  <si>
    <t>RESINAS GUADALAJARA S.A. DE C.V.</t>
  </si>
  <si>
    <t>11.05.2015</t>
  </si>
  <si>
    <t>RGU880106MP8</t>
  </si>
  <si>
    <t>REACTIVOS GUADALAJARA S.A.DE C.V.</t>
  </si>
  <si>
    <t xml:space="preserve">RAYON </t>
  </si>
  <si>
    <t>RLA8103252S2</t>
  </si>
  <si>
    <t>RADIAL LLANTAS SA DE CV</t>
  </si>
  <si>
    <t>26.03.2015</t>
  </si>
  <si>
    <t>ARTESANOS</t>
  </si>
  <si>
    <t>RORL751015275</t>
  </si>
  <si>
    <t>LUIS ALBERTO ROMERO ROSALES</t>
  </si>
  <si>
    <t>RPA901115HF5</t>
  </si>
  <si>
    <t xml:space="preserve">REVOLUCIÓN PAPELERIA SA DE CV </t>
  </si>
  <si>
    <t xml:space="preserve">AV.REVOLUCIÓN </t>
  </si>
  <si>
    <t>06.08.2015</t>
  </si>
  <si>
    <t>SCR811119C59</t>
  </si>
  <si>
    <t>SUPER CRISTALERIAS S.A. DE C.V.</t>
  </si>
  <si>
    <t>CALZADA INDEPENDENCIA NORTE</t>
  </si>
  <si>
    <t>SES921130I6A</t>
  </si>
  <si>
    <t>SISTEMAS EMPRESARIALES DE SERVICIOS SA DE CV</t>
  </si>
  <si>
    <t>SANTA TERESITA</t>
  </si>
  <si>
    <t>27.02.2015</t>
  </si>
  <si>
    <t>13.04.2015</t>
  </si>
  <si>
    <t>SIS780421IR3</t>
  </si>
  <si>
    <t>SISTEMA INTERMUNICIPAL PARA LOS SERVICIOS DE AGUA SIAPA</t>
  </si>
  <si>
    <t xml:space="preserve">AV. DR. R. MICHEL </t>
  </si>
  <si>
    <t>04.05.2015</t>
  </si>
  <si>
    <t>11.03.2015</t>
  </si>
  <si>
    <t>17.04.2015</t>
  </si>
  <si>
    <t>17.06.2015</t>
  </si>
  <si>
    <t>18.10.2015</t>
  </si>
  <si>
    <t>SPT1101173D1</t>
  </si>
  <si>
    <t>SEGURIDAD PRIVADA TOPALI S.A. DE C.V.</t>
  </si>
  <si>
    <t>24.08.2015</t>
  </si>
  <si>
    <t>26.09.2015</t>
  </si>
  <si>
    <t>26.11.2015</t>
  </si>
  <si>
    <t>SSV871126368</t>
  </si>
  <si>
    <t>SEVILLA SOL VIAJES S.A. DE C.V.</t>
  </si>
  <si>
    <t xml:space="preserve">LUIS PEREZ VERDIA </t>
  </si>
  <si>
    <t>LADRON DE GUEVARA</t>
  </si>
  <si>
    <t>30.04.2015</t>
  </si>
  <si>
    <t>TARM690103HU3</t>
  </si>
  <si>
    <t>MANUEL TAPIA RAMOS</t>
  </si>
  <si>
    <t xml:space="preserve">MEZQUITAN </t>
  </si>
  <si>
    <t>19.09.2015</t>
  </si>
  <si>
    <t>TCA0407219T6</t>
  </si>
  <si>
    <t>TELEFONIA POR CABLE, S.A. DE C.V.</t>
  </si>
  <si>
    <t>20.07.2015</t>
  </si>
  <si>
    <t>17.02.2015</t>
  </si>
  <si>
    <t>18.06.2015</t>
  </si>
  <si>
    <t>TEX101206P25</t>
  </si>
  <si>
    <t>TARIMA EXPRESS SA DE CV</t>
  </si>
  <si>
    <t>C</t>
  </si>
  <si>
    <t>JARDINES DE SANTA MARIA</t>
  </si>
  <si>
    <t>THE720508477</t>
  </si>
  <si>
    <t>THERMOGAS, S.A. DE C.V.</t>
  </si>
  <si>
    <t>CALLE 26</t>
  </si>
  <si>
    <t>25.05.2015</t>
  </si>
  <si>
    <t>TLU080610C31</t>
  </si>
  <si>
    <t xml:space="preserve">SATURNO </t>
  </si>
  <si>
    <t>NUEVA INDUSTRIAL VALLEJO</t>
  </si>
  <si>
    <t>TMA881122HG8</t>
  </si>
  <si>
    <t>TELAS MARISOL S.A. DE C.V.</t>
  </si>
  <si>
    <t xml:space="preserve">PEDRO BUZETA </t>
  </si>
  <si>
    <t>TME840315KT6</t>
  </si>
  <si>
    <t>TELEFONOS DE MEXICO SAB DE CV</t>
  </si>
  <si>
    <t>JAVIER MINA</t>
  </si>
  <si>
    <t>16.05.2015</t>
  </si>
  <si>
    <t>16.08.2015</t>
  </si>
  <si>
    <t>PARQUE VIA</t>
  </si>
  <si>
    <t>16.09.2015</t>
  </si>
  <si>
    <t>16.10.2015</t>
  </si>
  <si>
    <t>16.11.2015</t>
  </si>
  <si>
    <t>TSO991022PB6</t>
  </si>
  <si>
    <t>TIENDAS SORIANA, S.A. DE C.V.</t>
  </si>
  <si>
    <t xml:space="preserve">ALEJANDRO DE RODAS </t>
  </si>
  <si>
    <t>CUMBRES 8</t>
  </si>
  <si>
    <t>19.02.2015</t>
  </si>
  <si>
    <t>VEGJ4204035C1</t>
  </si>
  <si>
    <t>JOSE DE JESUS VELASCO GALVAN</t>
  </si>
  <si>
    <t>VELG830128LY2</t>
  </si>
  <si>
    <t>GEMA ANGELICA VELASCO LOPEZ</t>
  </si>
  <si>
    <t>H5</t>
  </si>
  <si>
    <t>CENRTO</t>
  </si>
  <si>
    <t>VIAL9009139E7</t>
  </si>
  <si>
    <t>LUIS FELIPE VILLALOBOS ARANA</t>
  </si>
  <si>
    <t>TONALA</t>
  </si>
  <si>
    <t>VIL061024A53</t>
  </si>
  <si>
    <t>VILUBESA S.A. DE C.V.</t>
  </si>
  <si>
    <t>BELISARIO DOMINGUEZ</t>
  </si>
  <si>
    <t>LA PERLA</t>
  </si>
  <si>
    <t>ZOVM610816KT7</t>
  </si>
  <si>
    <t>ZORNOZA VACA MARIO</t>
  </si>
  <si>
    <t>MEDRANO</t>
  </si>
  <si>
    <t>R.F.C.  PROVEEDOR</t>
  </si>
  <si>
    <t>LISTADO DE COMPRAS MENORES A 12,500.00 2015</t>
  </si>
  <si>
    <t>15.05.2015</t>
  </si>
  <si>
    <t>25.02.2015</t>
  </si>
  <si>
    <t xml:space="preserve">DEL PROVEEDOR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</si>
</sst>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4" fillId="0" borderId="1" xfId="1" applyFont="1" applyFill="1" applyBorder="1"/>
    <xf numFmtId="14" fontId="0" fillId="0" borderId="1" xfId="0" applyNumberFormat="1" applyFill="1" applyBorder="1"/>
    <xf numFmtId="0" fontId="0" fillId="0" borderId="1" xfId="0" applyFill="1" applyBorder="1"/>
    <xf numFmtId="0" fontId="4" fillId="0" borderId="1" xfId="0" applyFont="1" applyFill="1" applyBorder="1" applyAlignment="1"/>
    <xf numFmtId="164" fontId="4" fillId="0" borderId="1" xfId="1" applyFont="1" applyFill="1" applyBorder="1" applyAlignment="1"/>
    <xf numFmtId="2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164" fontId="4" fillId="0" borderId="1" xfId="1" applyFont="1" applyBorder="1"/>
    <xf numFmtId="0" fontId="0" fillId="0" borderId="0" xfId="0" applyFont="1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164" fontId="4" fillId="3" borderId="1" xfId="1" applyFont="1" applyFill="1" applyBorder="1"/>
    <xf numFmtId="0" fontId="4" fillId="3" borderId="1" xfId="0" applyFont="1" applyFill="1" applyBorder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3"/>
  <sheetViews>
    <sheetView tabSelected="1" zoomScaleNormal="100" workbookViewId="0">
      <selection activeCell="O21" sqref="O21"/>
    </sheetView>
  </sheetViews>
  <sheetFormatPr baseColWidth="10" defaultRowHeight="15" x14ac:dyDescent="0.25"/>
  <cols>
    <col min="1" max="1" width="18.7109375" customWidth="1"/>
    <col min="2" max="2" width="58.140625" style="27" customWidth="1"/>
    <col min="3" max="3" width="26.28515625" customWidth="1"/>
    <col min="6" max="6" width="20.85546875" customWidth="1"/>
    <col min="7" max="7" width="12.28515625" customWidth="1"/>
    <col min="8" max="8" width="14" customWidth="1"/>
    <col min="9" max="9" width="17.28515625" customWidth="1"/>
    <col min="10" max="10" width="15" hidden="1" customWidth="1"/>
    <col min="11" max="13" width="0" hidden="1" customWidth="1"/>
    <col min="14" max="14" width="12.85546875" hidden="1" customWidth="1"/>
    <col min="15" max="15" width="12.42578125" style="28" bestFit="1" customWidth="1"/>
    <col min="16" max="16" width="10.7109375" bestFit="1" customWidth="1"/>
  </cols>
  <sheetData>
    <row r="1" spans="1:24" x14ac:dyDescent="0.25">
      <c r="O1" s="30"/>
    </row>
    <row r="2" spans="1:24" x14ac:dyDescent="0.25">
      <c r="B2" s="35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0"/>
    </row>
    <row r="3" spans="1:24" x14ac:dyDescent="0.25">
      <c r="B3" s="29"/>
      <c r="C3" s="36" t="s">
        <v>564</v>
      </c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  <c r="O3" s="30"/>
    </row>
    <row r="4" spans="1:24" s="1" customFormat="1" x14ac:dyDescent="0.25">
      <c r="B4" s="2"/>
      <c r="O4" s="31"/>
    </row>
    <row r="5" spans="1:24" s="8" customFormat="1" ht="12" x14ac:dyDescent="0.2">
      <c r="A5" s="4" t="s">
        <v>563</v>
      </c>
      <c r="B5" s="6" t="s">
        <v>0</v>
      </c>
      <c r="C5" s="4" t="s">
        <v>1</v>
      </c>
      <c r="D5" s="5" t="s">
        <v>2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32" t="s">
        <v>12</v>
      </c>
      <c r="P5" s="7"/>
    </row>
    <row r="6" spans="1:24" s="8" customFormat="1" ht="12" x14ac:dyDescent="0.2">
      <c r="A6" s="9"/>
      <c r="B6" s="10" t="s">
        <v>567</v>
      </c>
      <c r="C6" s="9"/>
      <c r="D6" s="4" t="s">
        <v>13</v>
      </c>
      <c r="E6" s="4" t="s">
        <v>14</v>
      </c>
      <c r="F6" s="9"/>
      <c r="G6" s="5" t="s">
        <v>15</v>
      </c>
      <c r="H6" s="4"/>
      <c r="I6" s="5" t="s">
        <v>16</v>
      </c>
      <c r="J6" s="4"/>
      <c r="K6" s="4"/>
      <c r="L6" s="4" t="s">
        <v>17</v>
      </c>
      <c r="M6" s="4" t="s">
        <v>18</v>
      </c>
      <c r="N6" s="5" t="s">
        <v>19</v>
      </c>
      <c r="O6" s="32" t="s">
        <v>20</v>
      </c>
      <c r="P6" s="7"/>
    </row>
    <row r="7" spans="1:24" s="8" customFormat="1" x14ac:dyDescent="0.25">
      <c r="A7" s="12" t="s">
        <v>22</v>
      </c>
      <c r="B7" s="11" t="s">
        <v>23</v>
      </c>
      <c r="C7" s="11" t="s">
        <v>24</v>
      </c>
      <c r="D7" s="12">
        <v>867</v>
      </c>
      <c r="E7" s="12"/>
      <c r="F7" s="12" t="s">
        <v>25</v>
      </c>
      <c r="G7" s="12">
        <v>44460</v>
      </c>
      <c r="H7" s="12" t="s">
        <v>26</v>
      </c>
      <c r="I7" s="13" t="s">
        <v>27</v>
      </c>
      <c r="J7" s="14">
        <v>519.67999999999995</v>
      </c>
      <c r="K7" s="14">
        <v>83.15</v>
      </c>
      <c r="L7" s="15"/>
      <c r="M7" s="15"/>
      <c r="N7" s="15"/>
      <c r="O7" s="33">
        <f>+J7+K7+N7</f>
        <v>602.82999999999993</v>
      </c>
      <c r="P7" s="16" t="s">
        <v>28</v>
      </c>
      <c r="Q7" s="1"/>
    </row>
    <row r="8" spans="1:24" s="1" customFormat="1" x14ac:dyDescent="0.25">
      <c r="A8" s="12" t="s">
        <v>383</v>
      </c>
      <c r="B8" s="11" t="s">
        <v>384</v>
      </c>
      <c r="C8" s="11" t="s">
        <v>385</v>
      </c>
      <c r="D8" s="12">
        <v>19</v>
      </c>
      <c r="E8" s="12"/>
      <c r="F8" s="12"/>
      <c r="G8" s="12"/>
      <c r="H8" s="12" t="s">
        <v>216</v>
      </c>
      <c r="I8" s="12" t="s">
        <v>27</v>
      </c>
      <c r="J8" s="14">
        <v>10</v>
      </c>
      <c r="K8" s="14"/>
      <c r="L8" s="15"/>
      <c r="M8" s="15"/>
      <c r="N8" s="15"/>
      <c r="O8" s="15">
        <f t="shared" ref="O8:O17" si="0">J8+K8-L8-M8-N8</f>
        <v>10</v>
      </c>
      <c r="P8" s="16" t="s">
        <v>87</v>
      </c>
      <c r="Q8" s="17"/>
      <c r="R8" s="17"/>
      <c r="S8" s="17"/>
      <c r="T8" s="17"/>
      <c r="U8" s="17"/>
      <c r="V8" s="17"/>
      <c r="W8" s="17"/>
      <c r="X8" s="17"/>
    </row>
    <row r="9" spans="1:24" s="1" customFormat="1" x14ac:dyDescent="0.25">
      <c r="A9" s="12" t="s">
        <v>284</v>
      </c>
      <c r="B9" s="11" t="s">
        <v>285</v>
      </c>
      <c r="C9" s="11" t="s">
        <v>286</v>
      </c>
      <c r="D9" s="12">
        <v>116</v>
      </c>
      <c r="E9" s="11"/>
      <c r="F9" s="12" t="s">
        <v>287</v>
      </c>
      <c r="G9" s="11"/>
      <c r="H9" s="12" t="s">
        <v>26</v>
      </c>
      <c r="I9" s="12" t="s">
        <v>27</v>
      </c>
      <c r="J9" s="14">
        <v>11</v>
      </c>
      <c r="K9" s="14">
        <v>0</v>
      </c>
      <c r="L9" s="15"/>
      <c r="M9" s="15"/>
      <c r="N9" s="15"/>
      <c r="O9" s="15">
        <f t="shared" si="0"/>
        <v>11</v>
      </c>
      <c r="P9" s="16" t="s">
        <v>288</v>
      </c>
    </row>
    <row r="10" spans="1:24" s="1" customFormat="1" x14ac:dyDescent="0.25">
      <c r="A10" s="12" t="s">
        <v>478</v>
      </c>
      <c r="B10" s="11" t="s">
        <v>479</v>
      </c>
      <c r="C10" s="11" t="s">
        <v>256</v>
      </c>
      <c r="D10" s="12">
        <v>2094</v>
      </c>
      <c r="E10" s="11"/>
      <c r="F10" s="12" t="s">
        <v>258</v>
      </c>
      <c r="G10" s="11">
        <v>44298</v>
      </c>
      <c r="H10" s="12" t="s">
        <v>26</v>
      </c>
      <c r="I10" s="12" t="s">
        <v>27</v>
      </c>
      <c r="J10" s="14">
        <v>14</v>
      </c>
      <c r="K10" s="14">
        <v>0</v>
      </c>
      <c r="L10" s="15"/>
      <c r="M10" s="15"/>
      <c r="N10" s="15"/>
      <c r="O10" s="15">
        <f t="shared" si="0"/>
        <v>14</v>
      </c>
      <c r="P10" s="16" t="s">
        <v>318</v>
      </c>
    </row>
    <row r="11" spans="1:24" s="1" customFormat="1" x14ac:dyDescent="0.25">
      <c r="A11" s="12" t="s">
        <v>344</v>
      </c>
      <c r="B11" s="11" t="s">
        <v>345</v>
      </c>
      <c r="C11" s="11" t="s">
        <v>123</v>
      </c>
      <c r="D11" s="12">
        <v>184</v>
      </c>
      <c r="E11" s="12"/>
      <c r="F11" s="12"/>
      <c r="G11" s="12"/>
      <c r="H11" s="12" t="s">
        <v>26</v>
      </c>
      <c r="I11" s="12" t="s">
        <v>27</v>
      </c>
      <c r="J11" s="14">
        <v>15</v>
      </c>
      <c r="K11" s="14">
        <v>0</v>
      </c>
      <c r="L11" s="15"/>
      <c r="M11" s="15"/>
      <c r="N11" s="15"/>
      <c r="O11" s="15">
        <f t="shared" si="0"/>
        <v>15</v>
      </c>
      <c r="P11" s="16" t="s">
        <v>185</v>
      </c>
    </row>
    <row r="12" spans="1:24" s="1" customFormat="1" x14ac:dyDescent="0.25">
      <c r="A12" s="12" t="s">
        <v>254</v>
      </c>
      <c r="B12" s="11" t="s">
        <v>255</v>
      </c>
      <c r="C12" s="11" t="s">
        <v>256</v>
      </c>
      <c r="D12" s="12">
        <v>2122</v>
      </c>
      <c r="E12" s="11"/>
      <c r="F12" s="12" t="s">
        <v>258</v>
      </c>
      <c r="G12" s="11">
        <v>44298</v>
      </c>
      <c r="H12" s="12" t="s">
        <v>26</v>
      </c>
      <c r="I12" s="12" t="s">
        <v>27</v>
      </c>
      <c r="J12" s="14">
        <v>16</v>
      </c>
      <c r="K12" s="14"/>
      <c r="L12" s="15"/>
      <c r="M12" s="15"/>
      <c r="N12" s="15"/>
      <c r="O12" s="15">
        <f t="shared" si="0"/>
        <v>16</v>
      </c>
      <c r="P12" s="16" t="s">
        <v>259</v>
      </c>
    </row>
    <row r="13" spans="1:24" s="1" customFormat="1" x14ac:dyDescent="0.25">
      <c r="A13" s="12" t="s">
        <v>419</v>
      </c>
      <c r="B13" s="11" t="s">
        <v>420</v>
      </c>
      <c r="C13" s="11" t="s">
        <v>348</v>
      </c>
      <c r="D13" s="12">
        <v>620</v>
      </c>
      <c r="E13" s="12"/>
      <c r="F13" s="12"/>
      <c r="G13" s="12"/>
      <c r="H13" s="12" t="s">
        <v>26</v>
      </c>
      <c r="I13" s="12" t="s">
        <v>27</v>
      </c>
      <c r="J13" s="14">
        <v>17</v>
      </c>
      <c r="K13" s="14"/>
      <c r="L13" s="15"/>
      <c r="M13" s="15"/>
      <c r="N13" s="15"/>
      <c r="O13" s="15">
        <f t="shared" si="0"/>
        <v>17</v>
      </c>
      <c r="P13" s="16" t="s">
        <v>87</v>
      </c>
      <c r="Q13" s="17"/>
      <c r="R13" s="17"/>
      <c r="S13" s="17"/>
      <c r="T13" s="17"/>
      <c r="U13" s="17"/>
      <c r="V13" s="17"/>
      <c r="W13" s="17"/>
      <c r="X13" s="17"/>
    </row>
    <row r="14" spans="1:24" s="1" customFormat="1" x14ac:dyDescent="0.25">
      <c r="A14" s="12" t="s">
        <v>419</v>
      </c>
      <c r="B14" s="11" t="s">
        <v>420</v>
      </c>
      <c r="C14" s="11" t="s">
        <v>348</v>
      </c>
      <c r="D14" s="12">
        <v>620</v>
      </c>
      <c r="E14" s="12"/>
      <c r="F14" s="18"/>
      <c r="G14" s="12"/>
      <c r="H14" s="12" t="s">
        <v>26</v>
      </c>
      <c r="I14" s="12" t="s">
        <v>27</v>
      </c>
      <c r="J14" s="14">
        <v>17</v>
      </c>
      <c r="K14" s="14"/>
      <c r="L14" s="11"/>
      <c r="M14" s="11"/>
      <c r="N14" s="11"/>
      <c r="O14" s="15">
        <f t="shared" si="0"/>
        <v>17</v>
      </c>
      <c r="P14" s="16" t="s">
        <v>421</v>
      </c>
      <c r="Q14" s="17"/>
      <c r="R14" s="17"/>
      <c r="S14" s="17"/>
      <c r="T14" s="17"/>
      <c r="U14" s="17"/>
      <c r="V14" s="17"/>
      <c r="W14" s="17"/>
      <c r="X14" s="17"/>
    </row>
    <row r="15" spans="1:24" s="1" customFormat="1" x14ac:dyDescent="0.25">
      <c r="A15" s="12" t="s">
        <v>312</v>
      </c>
      <c r="B15" s="11" t="s">
        <v>313</v>
      </c>
      <c r="C15" s="11" t="s">
        <v>314</v>
      </c>
      <c r="D15" s="12">
        <v>139</v>
      </c>
      <c r="E15" s="12"/>
      <c r="F15" s="12" t="s">
        <v>316</v>
      </c>
      <c r="G15" s="12"/>
      <c r="H15" s="12" t="s">
        <v>26</v>
      </c>
      <c r="I15" s="12" t="s">
        <v>27</v>
      </c>
      <c r="J15" s="14">
        <v>20</v>
      </c>
      <c r="K15" s="14">
        <v>0</v>
      </c>
      <c r="L15" s="15"/>
      <c r="M15" s="15"/>
      <c r="N15" s="15"/>
      <c r="O15" s="15">
        <f t="shared" si="0"/>
        <v>20</v>
      </c>
      <c r="P15" s="16" t="s">
        <v>233</v>
      </c>
    </row>
    <row r="16" spans="1:24" s="1" customFormat="1" x14ac:dyDescent="0.25">
      <c r="A16" s="12" t="s">
        <v>312</v>
      </c>
      <c r="B16" s="11" t="s">
        <v>313</v>
      </c>
      <c r="C16" s="11" t="s">
        <v>314</v>
      </c>
      <c r="D16" s="12">
        <v>139</v>
      </c>
      <c r="E16" s="11"/>
      <c r="F16" s="12" t="s">
        <v>57</v>
      </c>
      <c r="G16" s="12"/>
      <c r="H16" s="12" t="s">
        <v>26</v>
      </c>
      <c r="I16" s="12" t="s">
        <v>27</v>
      </c>
      <c r="J16" s="14">
        <v>20</v>
      </c>
      <c r="K16" s="14"/>
      <c r="L16" s="15"/>
      <c r="M16" s="15"/>
      <c r="N16" s="15"/>
      <c r="O16" s="15">
        <f t="shared" si="0"/>
        <v>20</v>
      </c>
      <c r="P16" s="16" t="s">
        <v>319</v>
      </c>
    </row>
    <row r="17" spans="1:24" s="1" customFormat="1" x14ac:dyDescent="0.25">
      <c r="A17" s="12" t="s">
        <v>312</v>
      </c>
      <c r="B17" s="11" t="s">
        <v>313</v>
      </c>
      <c r="C17" s="11" t="s">
        <v>314</v>
      </c>
      <c r="D17" s="12">
        <v>139</v>
      </c>
      <c r="E17" s="11"/>
      <c r="F17" s="12" t="s">
        <v>57</v>
      </c>
      <c r="G17" s="12">
        <v>44100</v>
      </c>
      <c r="H17" s="12" t="s">
        <v>26</v>
      </c>
      <c r="I17" s="12" t="s">
        <v>27</v>
      </c>
      <c r="J17" s="13">
        <v>20</v>
      </c>
      <c r="K17" s="12"/>
      <c r="L17" s="11"/>
      <c r="M17" s="11"/>
      <c r="N17" s="11"/>
      <c r="O17" s="15">
        <f t="shared" si="0"/>
        <v>20</v>
      </c>
      <c r="P17" s="16" t="s">
        <v>264</v>
      </c>
    </row>
    <row r="18" spans="1:24" s="1" customFormat="1" x14ac:dyDescent="0.25">
      <c r="A18" s="12" t="s">
        <v>248</v>
      </c>
      <c r="B18" s="11" t="s">
        <v>249</v>
      </c>
      <c r="C18" s="18" t="s">
        <v>251</v>
      </c>
      <c r="D18" s="12">
        <v>261</v>
      </c>
      <c r="E18" s="11"/>
      <c r="F18" s="12" t="s">
        <v>91</v>
      </c>
      <c r="G18" s="12">
        <v>44600</v>
      </c>
      <c r="H18" s="12" t="s">
        <v>26</v>
      </c>
      <c r="I18" s="12" t="s">
        <v>27</v>
      </c>
      <c r="J18" s="14">
        <v>21.4</v>
      </c>
      <c r="K18" s="14"/>
      <c r="L18" s="15"/>
      <c r="M18" s="15"/>
      <c r="N18" s="15"/>
      <c r="O18" s="15">
        <f>SUM(J18:N18)</f>
        <v>21.4</v>
      </c>
      <c r="P18" s="16" t="s">
        <v>234</v>
      </c>
    </row>
    <row r="19" spans="1:24" s="1" customFormat="1" x14ac:dyDescent="0.25">
      <c r="A19" s="12" t="s">
        <v>254</v>
      </c>
      <c r="B19" s="11" t="s">
        <v>255</v>
      </c>
      <c r="C19" s="11" t="s">
        <v>256</v>
      </c>
      <c r="D19" s="12">
        <v>2122</v>
      </c>
      <c r="E19" s="12"/>
      <c r="F19" s="12"/>
      <c r="G19" s="12"/>
      <c r="H19" s="12" t="s">
        <v>26</v>
      </c>
      <c r="I19" s="12" t="s">
        <v>27</v>
      </c>
      <c r="J19" s="14">
        <v>22</v>
      </c>
      <c r="K19" s="14">
        <v>0</v>
      </c>
      <c r="L19" s="15"/>
      <c r="M19" s="15"/>
      <c r="N19" s="15"/>
      <c r="O19" s="15">
        <f>J19+K19-L19-M19-N19</f>
        <v>22</v>
      </c>
      <c r="P19" s="16" t="s">
        <v>257</v>
      </c>
    </row>
    <row r="20" spans="1:24" s="1" customFormat="1" x14ac:dyDescent="0.25">
      <c r="A20" s="12" t="s">
        <v>380</v>
      </c>
      <c r="B20" s="11" t="s">
        <v>381</v>
      </c>
      <c r="C20" s="11" t="s">
        <v>382</v>
      </c>
      <c r="D20" s="12">
        <v>169</v>
      </c>
      <c r="E20" s="11" t="s">
        <v>42</v>
      </c>
      <c r="F20" s="12" t="s">
        <v>57</v>
      </c>
      <c r="G20" s="11">
        <v>44100</v>
      </c>
      <c r="H20" s="12" t="s">
        <v>26</v>
      </c>
      <c r="I20" s="12" t="s">
        <v>27</v>
      </c>
      <c r="J20" s="14">
        <v>23</v>
      </c>
      <c r="K20" s="14">
        <v>0</v>
      </c>
      <c r="L20" s="15"/>
      <c r="M20" s="15"/>
      <c r="N20" s="15"/>
      <c r="O20" s="15">
        <f>J20+K20-L20-M20-N20</f>
        <v>23</v>
      </c>
      <c r="P20" s="16" t="s">
        <v>288</v>
      </c>
      <c r="R20" s="17"/>
      <c r="S20" s="17"/>
      <c r="T20" s="17"/>
      <c r="U20" s="17"/>
      <c r="V20" s="17"/>
      <c r="W20" s="17"/>
      <c r="X20" s="17"/>
    </row>
    <row r="21" spans="1:24" s="1" customFormat="1" x14ac:dyDescent="0.25">
      <c r="A21" s="12" t="s">
        <v>178</v>
      </c>
      <c r="B21" s="11" t="s">
        <v>179</v>
      </c>
      <c r="C21" s="11" t="s">
        <v>180</v>
      </c>
      <c r="D21" s="12">
        <v>1399</v>
      </c>
      <c r="E21" s="11"/>
      <c r="F21" s="12" t="s">
        <v>48</v>
      </c>
      <c r="G21" s="12">
        <v>44190</v>
      </c>
      <c r="H21" s="12" t="s">
        <v>26</v>
      </c>
      <c r="I21" s="12" t="s">
        <v>27</v>
      </c>
      <c r="J21" s="14">
        <v>21.5</v>
      </c>
      <c r="K21" s="14">
        <v>3.44</v>
      </c>
      <c r="L21" s="15"/>
      <c r="M21" s="15"/>
      <c r="N21" s="15"/>
      <c r="O21" s="15">
        <f>J21+K21-L21-M21-N21</f>
        <v>24.94</v>
      </c>
      <c r="P21" s="16" t="s">
        <v>181</v>
      </c>
    </row>
    <row r="22" spans="1:24" s="3" customFormat="1" x14ac:dyDescent="0.25">
      <c r="A22" s="12" t="s">
        <v>454</v>
      </c>
      <c r="B22" s="11" t="s">
        <v>455</v>
      </c>
      <c r="C22" s="11" t="s">
        <v>456</v>
      </c>
      <c r="D22" s="12">
        <v>443</v>
      </c>
      <c r="E22" s="11"/>
      <c r="F22" s="12" t="s">
        <v>25</v>
      </c>
      <c r="G22" s="12">
        <v>44460</v>
      </c>
      <c r="H22" s="12" t="s">
        <v>26</v>
      </c>
      <c r="I22" s="12" t="s">
        <v>27</v>
      </c>
      <c r="J22" s="14">
        <v>25.8</v>
      </c>
      <c r="K22" s="14">
        <v>4.13</v>
      </c>
      <c r="L22" s="15"/>
      <c r="M22" s="15"/>
      <c r="N22" s="15"/>
      <c r="O22" s="15">
        <f>J22+K22-L22-M22-N22</f>
        <v>29.93</v>
      </c>
      <c r="P22" s="16" t="s">
        <v>457</v>
      </c>
      <c r="Q22" s="1"/>
      <c r="R22" s="1"/>
      <c r="S22" s="1"/>
      <c r="T22" s="1"/>
      <c r="U22" s="1"/>
      <c r="V22" s="1"/>
      <c r="W22" s="1"/>
      <c r="X22" s="1"/>
    </row>
    <row r="23" spans="1:24" s="1" customFormat="1" x14ac:dyDescent="0.25">
      <c r="A23" s="12" t="s">
        <v>107</v>
      </c>
      <c r="B23" s="11" t="s">
        <v>108</v>
      </c>
      <c r="C23" s="11" t="s">
        <v>109</v>
      </c>
      <c r="D23" s="12">
        <v>1235</v>
      </c>
      <c r="E23" s="11"/>
      <c r="F23" s="12" t="s">
        <v>110</v>
      </c>
      <c r="G23" s="12">
        <v>64480</v>
      </c>
      <c r="H23" s="12" t="s">
        <v>111</v>
      </c>
      <c r="I23" s="13" t="s">
        <v>112</v>
      </c>
      <c r="J23" s="14">
        <v>30</v>
      </c>
      <c r="K23" s="14"/>
      <c r="L23" s="15"/>
      <c r="M23" s="15"/>
      <c r="N23" s="15"/>
      <c r="O23" s="15">
        <f>+J23+K23-L23</f>
        <v>30</v>
      </c>
      <c r="P23" s="16" t="s">
        <v>115</v>
      </c>
    </row>
    <row r="24" spans="1:24" s="1" customFormat="1" x14ac:dyDescent="0.25">
      <c r="A24" s="12" t="s">
        <v>312</v>
      </c>
      <c r="B24" s="11" t="s">
        <v>313</v>
      </c>
      <c r="C24" s="11" t="s">
        <v>314</v>
      </c>
      <c r="D24" s="12">
        <v>139</v>
      </c>
      <c r="E24" s="12"/>
      <c r="F24" s="12" t="s">
        <v>57</v>
      </c>
      <c r="G24" s="12"/>
      <c r="H24" s="12" t="s">
        <v>26</v>
      </c>
      <c r="I24" s="12" t="s">
        <v>27</v>
      </c>
      <c r="J24" s="14">
        <v>30</v>
      </c>
      <c r="K24" s="14">
        <v>0</v>
      </c>
      <c r="L24" s="15"/>
      <c r="M24" s="15"/>
      <c r="N24" s="15"/>
      <c r="O24" s="15">
        <f>J24+K24-L24-M24-N24</f>
        <v>30</v>
      </c>
      <c r="P24" s="16" t="s">
        <v>315</v>
      </c>
    </row>
    <row r="25" spans="1:24" s="1" customFormat="1" x14ac:dyDescent="0.25">
      <c r="A25" s="12" t="s">
        <v>186</v>
      </c>
      <c r="B25" s="11" t="s">
        <v>187</v>
      </c>
      <c r="C25" s="11" t="s">
        <v>188</v>
      </c>
      <c r="D25" s="12">
        <v>4018</v>
      </c>
      <c r="E25" s="12"/>
      <c r="F25" s="11" t="s">
        <v>189</v>
      </c>
      <c r="G25" s="12">
        <v>45134</v>
      </c>
      <c r="H25" s="11" t="s">
        <v>171</v>
      </c>
      <c r="I25" s="11" t="s">
        <v>27</v>
      </c>
      <c r="J25" s="14">
        <v>26.02</v>
      </c>
      <c r="K25" s="14">
        <v>4.16</v>
      </c>
      <c r="L25" s="15"/>
      <c r="M25" s="15"/>
      <c r="N25" s="15"/>
      <c r="O25" s="15">
        <f>J25+K25-L25-M25-N25</f>
        <v>30.18</v>
      </c>
      <c r="P25" s="16" t="s">
        <v>66</v>
      </c>
      <c r="Q25" s="17"/>
    </row>
    <row r="26" spans="1:24" s="1" customFormat="1" x14ac:dyDescent="0.25">
      <c r="A26" s="12" t="s">
        <v>447</v>
      </c>
      <c r="B26" s="11" t="s">
        <v>448</v>
      </c>
      <c r="C26" s="11" t="s">
        <v>449</v>
      </c>
      <c r="D26" s="12">
        <v>755</v>
      </c>
      <c r="E26" s="11"/>
      <c r="F26" s="12" t="s">
        <v>48</v>
      </c>
      <c r="G26" s="12">
        <v>44190</v>
      </c>
      <c r="H26" s="12" t="s">
        <v>26</v>
      </c>
      <c r="I26" s="12" t="s">
        <v>27</v>
      </c>
      <c r="J26" s="14">
        <f>29.65-2.97</f>
        <v>26.68</v>
      </c>
      <c r="K26" s="14">
        <v>4.2699999999999996</v>
      </c>
      <c r="L26" s="11"/>
      <c r="M26" s="11"/>
      <c r="N26" s="11"/>
      <c r="O26" s="15">
        <f>J26+K26-L26-M26-N26</f>
        <v>30.95</v>
      </c>
      <c r="P26" s="16" t="s">
        <v>87</v>
      </c>
      <c r="Q26" s="17"/>
      <c r="R26" s="17"/>
      <c r="S26" s="17"/>
      <c r="T26" s="17"/>
      <c r="U26" s="17"/>
      <c r="V26" s="17"/>
      <c r="W26" s="17"/>
      <c r="X26" s="17"/>
    </row>
    <row r="27" spans="1:24" s="1" customFormat="1" x14ac:dyDescent="0.25">
      <c r="A27" s="12" t="s">
        <v>312</v>
      </c>
      <c r="B27" s="11" t="s">
        <v>313</v>
      </c>
      <c r="C27" s="11" t="s">
        <v>314</v>
      </c>
      <c r="D27" s="12">
        <v>139</v>
      </c>
      <c r="E27" s="12"/>
      <c r="F27" s="12" t="s">
        <v>316</v>
      </c>
      <c r="G27" s="12"/>
      <c r="H27" s="12" t="s">
        <v>26</v>
      </c>
      <c r="I27" s="12" t="s">
        <v>27</v>
      </c>
      <c r="J27" s="14">
        <v>40</v>
      </c>
      <c r="K27" s="14">
        <v>0</v>
      </c>
      <c r="L27" s="15"/>
      <c r="M27" s="15"/>
      <c r="N27" s="15"/>
      <c r="O27" s="15">
        <f>J27+K27-L27-M27-N27</f>
        <v>40</v>
      </c>
      <c r="P27" s="16" t="s">
        <v>318</v>
      </c>
    </row>
    <row r="28" spans="1:24" s="1" customFormat="1" x14ac:dyDescent="0.25">
      <c r="A28" s="12" t="s">
        <v>406</v>
      </c>
      <c r="B28" s="11" t="s">
        <v>407</v>
      </c>
      <c r="C28" s="11" t="s">
        <v>410</v>
      </c>
      <c r="D28" s="12">
        <v>78</v>
      </c>
      <c r="E28" s="11"/>
      <c r="F28" s="12" t="s">
        <v>411</v>
      </c>
      <c r="G28" s="12">
        <v>2770</v>
      </c>
      <c r="H28" s="12" t="s">
        <v>58</v>
      </c>
      <c r="I28" s="13" t="s">
        <v>59</v>
      </c>
      <c r="J28" s="14">
        <v>34.479999999999997</v>
      </c>
      <c r="K28" s="14">
        <v>5.52</v>
      </c>
      <c r="L28" s="15"/>
      <c r="M28" s="15"/>
      <c r="N28" s="15"/>
      <c r="O28" s="15">
        <f>+J28+K28+N28</f>
        <v>40</v>
      </c>
      <c r="P28" s="16" t="s">
        <v>413</v>
      </c>
      <c r="R28" s="17"/>
      <c r="S28" s="17"/>
      <c r="T28" s="17"/>
      <c r="U28" s="17"/>
      <c r="V28" s="17"/>
      <c r="W28" s="17"/>
      <c r="X28" s="17"/>
    </row>
    <row r="29" spans="1:24" s="1" customFormat="1" x14ac:dyDescent="0.25">
      <c r="A29" s="12" t="s">
        <v>116</v>
      </c>
      <c r="B29" s="11" t="s">
        <v>117</v>
      </c>
      <c r="C29" s="11" t="s">
        <v>118</v>
      </c>
      <c r="D29" s="12">
        <v>1200</v>
      </c>
      <c r="E29" s="11"/>
      <c r="F29" s="12" t="s">
        <v>119</v>
      </c>
      <c r="G29" s="12">
        <v>44870</v>
      </c>
      <c r="H29" s="12" t="s">
        <v>26</v>
      </c>
      <c r="I29" s="12" t="s">
        <v>27</v>
      </c>
      <c r="J29" s="14">
        <f>37.78-1.89</f>
        <v>35.89</v>
      </c>
      <c r="K29" s="14">
        <v>5.74</v>
      </c>
      <c r="L29" s="15"/>
      <c r="M29" s="15"/>
      <c r="N29" s="15"/>
      <c r="O29" s="15">
        <f>SUM(J29:N29)</f>
        <v>41.63</v>
      </c>
      <c r="P29" s="16" t="s">
        <v>120</v>
      </c>
    </row>
    <row r="30" spans="1:24" s="1" customFormat="1" x14ac:dyDescent="0.25">
      <c r="A30" s="12" t="s">
        <v>53</v>
      </c>
      <c r="B30" s="11" t="s">
        <v>54</v>
      </c>
      <c r="C30" s="11" t="s">
        <v>55</v>
      </c>
      <c r="D30" s="12" t="s">
        <v>56</v>
      </c>
      <c r="E30" s="12"/>
      <c r="F30" s="12" t="s">
        <v>57</v>
      </c>
      <c r="G30" s="12">
        <v>6000</v>
      </c>
      <c r="H30" s="12" t="s">
        <v>58</v>
      </c>
      <c r="I30" s="12" t="s">
        <v>59</v>
      </c>
      <c r="J30" s="14">
        <v>39.200000000000003</v>
      </c>
      <c r="K30" s="14">
        <v>6.27</v>
      </c>
      <c r="L30" s="15"/>
      <c r="M30" s="15"/>
      <c r="N30" s="15"/>
      <c r="O30" s="15">
        <f t="shared" ref="O30:O35" si="1">J30+K30-L30-M30-N30</f>
        <v>45.47</v>
      </c>
      <c r="P30" s="16" t="s">
        <v>60</v>
      </c>
    </row>
    <row r="31" spans="1:24" s="1" customFormat="1" x14ac:dyDescent="0.25">
      <c r="A31" s="12" t="s">
        <v>312</v>
      </c>
      <c r="B31" s="11" t="s">
        <v>313</v>
      </c>
      <c r="C31" s="11" t="s">
        <v>314</v>
      </c>
      <c r="D31" s="12">
        <v>139</v>
      </c>
      <c r="E31" s="12"/>
      <c r="F31" s="12" t="s">
        <v>316</v>
      </c>
      <c r="G31" s="12"/>
      <c r="H31" s="12" t="s">
        <v>26</v>
      </c>
      <c r="I31" s="12" t="s">
        <v>27</v>
      </c>
      <c r="J31" s="14">
        <v>46</v>
      </c>
      <c r="K31" s="14">
        <v>0</v>
      </c>
      <c r="L31" s="15"/>
      <c r="M31" s="15"/>
      <c r="N31" s="15"/>
      <c r="O31" s="15">
        <f t="shared" si="1"/>
        <v>46</v>
      </c>
      <c r="P31" s="16" t="s">
        <v>317</v>
      </c>
    </row>
    <row r="32" spans="1:24" s="1" customFormat="1" x14ac:dyDescent="0.25">
      <c r="A32" s="12" t="s">
        <v>394</v>
      </c>
      <c r="B32" s="11" t="s">
        <v>395</v>
      </c>
      <c r="C32" s="11" t="s">
        <v>396</v>
      </c>
      <c r="D32" s="12">
        <v>86</v>
      </c>
      <c r="E32" s="11"/>
      <c r="F32" s="12" t="s">
        <v>57</v>
      </c>
      <c r="G32" s="12">
        <v>44100</v>
      </c>
      <c r="H32" s="12" t="s">
        <v>26</v>
      </c>
      <c r="I32" s="12" t="s">
        <v>27</v>
      </c>
      <c r="J32" s="14">
        <v>40</v>
      </c>
      <c r="K32" s="14">
        <v>6.4</v>
      </c>
      <c r="L32" s="15"/>
      <c r="M32" s="15"/>
      <c r="N32" s="15"/>
      <c r="O32" s="15">
        <f t="shared" si="1"/>
        <v>46.4</v>
      </c>
      <c r="P32" s="16" t="s">
        <v>397</v>
      </c>
      <c r="R32" s="17"/>
      <c r="S32" s="17"/>
      <c r="T32" s="17"/>
      <c r="U32" s="17"/>
      <c r="V32" s="17"/>
      <c r="W32" s="17"/>
      <c r="X32" s="17"/>
    </row>
    <row r="33" spans="1:24" s="1" customFormat="1" x14ac:dyDescent="0.25">
      <c r="A33" s="12" t="s">
        <v>34</v>
      </c>
      <c r="B33" s="11" t="s">
        <v>35</v>
      </c>
      <c r="C33" s="11" t="s">
        <v>36</v>
      </c>
      <c r="D33" s="12">
        <v>497</v>
      </c>
      <c r="E33" s="11"/>
      <c r="F33" s="12" t="s">
        <v>37</v>
      </c>
      <c r="G33" s="12">
        <v>44410</v>
      </c>
      <c r="H33" s="12" t="s">
        <v>26</v>
      </c>
      <c r="I33" s="12" t="s">
        <v>27</v>
      </c>
      <c r="J33" s="14">
        <v>43.1</v>
      </c>
      <c r="K33" s="14">
        <v>6.9</v>
      </c>
      <c r="L33" s="15"/>
      <c r="M33" s="15"/>
      <c r="N33" s="15"/>
      <c r="O33" s="15">
        <f t="shared" si="1"/>
        <v>50</v>
      </c>
      <c r="P33" s="16" t="s">
        <v>38</v>
      </c>
    </row>
    <row r="34" spans="1:24" s="1" customFormat="1" x14ac:dyDescent="0.25">
      <c r="A34" s="12" t="s">
        <v>415</v>
      </c>
      <c r="B34" s="11" t="s">
        <v>416</v>
      </c>
      <c r="C34" s="11" t="s">
        <v>417</v>
      </c>
      <c r="D34" s="12">
        <v>101</v>
      </c>
      <c r="E34" s="12"/>
      <c r="F34" s="11" t="s">
        <v>418</v>
      </c>
      <c r="G34" s="12">
        <v>5348</v>
      </c>
      <c r="H34" s="12" t="s">
        <v>58</v>
      </c>
      <c r="I34" s="12" t="s">
        <v>59</v>
      </c>
      <c r="J34" s="14">
        <v>48.19</v>
      </c>
      <c r="K34" s="14">
        <v>7.71</v>
      </c>
      <c r="L34" s="15"/>
      <c r="M34" s="15"/>
      <c r="N34" s="15"/>
      <c r="O34" s="15">
        <f t="shared" si="1"/>
        <v>55.9</v>
      </c>
      <c r="P34" s="16" t="s">
        <v>376</v>
      </c>
      <c r="Q34" s="17"/>
      <c r="R34" s="17"/>
      <c r="S34" s="17"/>
      <c r="T34" s="17"/>
      <c r="U34" s="17"/>
      <c r="V34" s="17"/>
      <c r="W34" s="17"/>
      <c r="X34" s="17"/>
    </row>
    <row r="35" spans="1:24" s="1" customFormat="1" x14ac:dyDescent="0.25">
      <c r="A35" s="12" t="s">
        <v>103</v>
      </c>
      <c r="B35" s="11" t="s">
        <v>104</v>
      </c>
      <c r="C35" s="11" t="s">
        <v>105</v>
      </c>
      <c r="D35" s="12">
        <v>181</v>
      </c>
      <c r="E35" s="11"/>
      <c r="F35" s="12" t="s">
        <v>57</v>
      </c>
      <c r="G35" s="12">
        <v>44100</v>
      </c>
      <c r="H35" s="12" t="s">
        <v>26</v>
      </c>
      <c r="I35" s="12" t="s">
        <v>27</v>
      </c>
      <c r="J35" s="14">
        <v>51.62</v>
      </c>
      <c r="K35" s="14">
        <v>8.26</v>
      </c>
      <c r="L35" s="15"/>
      <c r="M35" s="15"/>
      <c r="N35" s="15"/>
      <c r="O35" s="15">
        <f t="shared" si="1"/>
        <v>59.879999999999995</v>
      </c>
      <c r="P35" s="16" t="s">
        <v>60</v>
      </c>
    </row>
    <row r="36" spans="1:24" s="1" customFormat="1" x14ac:dyDescent="0.25">
      <c r="A36" s="12" t="s">
        <v>107</v>
      </c>
      <c r="B36" s="11" t="s">
        <v>108</v>
      </c>
      <c r="C36" s="11" t="s">
        <v>109</v>
      </c>
      <c r="D36" s="12">
        <v>1235</v>
      </c>
      <c r="E36" s="12"/>
      <c r="F36" s="12" t="s">
        <v>110</v>
      </c>
      <c r="G36" s="12">
        <v>64480</v>
      </c>
      <c r="H36" s="12" t="s">
        <v>111</v>
      </c>
      <c r="I36" s="12" t="s">
        <v>112</v>
      </c>
      <c r="J36" s="14">
        <v>56.69</v>
      </c>
      <c r="K36" s="14">
        <v>5.31</v>
      </c>
      <c r="L36" s="15"/>
      <c r="M36" s="15"/>
      <c r="N36" s="15"/>
      <c r="O36" s="15">
        <f>SUM(J36:N36)</f>
        <v>62</v>
      </c>
      <c r="P36" s="16" t="s">
        <v>113</v>
      </c>
    </row>
    <row r="37" spans="1:24" s="1" customFormat="1" x14ac:dyDescent="0.25">
      <c r="A37" s="12" t="s">
        <v>492</v>
      </c>
      <c r="B37" s="11" t="s">
        <v>493</v>
      </c>
      <c r="C37" s="11" t="s">
        <v>494</v>
      </c>
      <c r="D37" s="12">
        <v>461</v>
      </c>
      <c r="E37" s="11"/>
      <c r="F37" s="12" t="s">
        <v>408</v>
      </c>
      <c r="G37" s="11">
        <v>44460</v>
      </c>
      <c r="H37" s="12" t="s">
        <v>26</v>
      </c>
      <c r="I37" s="12" t="s">
        <v>27</v>
      </c>
      <c r="J37" s="14">
        <v>62.93</v>
      </c>
      <c r="K37" s="14">
        <v>0</v>
      </c>
      <c r="L37" s="15"/>
      <c r="M37" s="15"/>
      <c r="N37" s="15"/>
      <c r="O37" s="15">
        <f t="shared" ref="O37:O42" si="2">J37+K37-L37-M37-N37</f>
        <v>62.93</v>
      </c>
      <c r="P37" s="16" t="s">
        <v>137</v>
      </c>
    </row>
    <row r="38" spans="1:24" s="1" customFormat="1" x14ac:dyDescent="0.25">
      <c r="A38" s="12" t="s">
        <v>81</v>
      </c>
      <c r="B38" s="11" t="s">
        <v>82</v>
      </c>
      <c r="C38" s="11" t="s">
        <v>83</v>
      </c>
      <c r="D38" s="12">
        <v>28</v>
      </c>
      <c r="E38" s="12"/>
      <c r="F38" s="12" t="s">
        <v>57</v>
      </c>
      <c r="G38" s="12">
        <v>44100</v>
      </c>
      <c r="H38" s="12" t="s">
        <v>26</v>
      </c>
      <c r="I38" s="12" t="s">
        <v>27</v>
      </c>
      <c r="J38" s="14">
        <v>61.41</v>
      </c>
      <c r="K38" s="14">
        <v>9.83</v>
      </c>
      <c r="L38" s="15"/>
      <c r="M38" s="15"/>
      <c r="N38" s="15"/>
      <c r="O38" s="15">
        <f t="shared" si="2"/>
        <v>71.239999999999995</v>
      </c>
      <c r="P38" s="16" t="s">
        <v>51</v>
      </c>
    </row>
    <row r="39" spans="1:24" s="1" customFormat="1" x14ac:dyDescent="0.25">
      <c r="A39" s="12" t="s">
        <v>346</v>
      </c>
      <c r="B39" s="11" t="s">
        <v>347</v>
      </c>
      <c r="C39" s="11" t="s">
        <v>348</v>
      </c>
      <c r="D39" s="12">
        <v>384</v>
      </c>
      <c r="E39" s="11"/>
      <c r="F39" s="12" t="s">
        <v>57</v>
      </c>
      <c r="G39" s="12">
        <v>44100</v>
      </c>
      <c r="H39" s="12" t="s">
        <v>26</v>
      </c>
      <c r="I39" s="12" t="s">
        <v>27</v>
      </c>
      <c r="J39" s="14">
        <v>67.5</v>
      </c>
      <c r="K39" s="14">
        <v>10.8</v>
      </c>
      <c r="L39" s="15"/>
      <c r="M39" s="15"/>
      <c r="N39" s="15"/>
      <c r="O39" s="15">
        <f t="shared" si="2"/>
        <v>78.3</v>
      </c>
      <c r="P39" s="16" t="s">
        <v>181</v>
      </c>
    </row>
    <row r="40" spans="1:24" s="1" customFormat="1" x14ac:dyDescent="0.25">
      <c r="A40" s="12" t="s">
        <v>332</v>
      </c>
      <c r="B40" s="11" t="s">
        <v>333</v>
      </c>
      <c r="C40" s="11" t="s">
        <v>246</v>
      </c>
      <c r="D40" s="12">
        <v>66</v>
      </c>
      <c r="E40" s="11" t="s">
        <v>73</v>
      </c>
      <c r="F40" s="12" t="s">
        <v>57</v>
      </c>
      <c r="G40" s="12">
        <v>44100</v>
      </c>
      <c r="H40" s="12" t="s">
        <v>26</v>
      </c>
      <c r="I40" s="12" t="s">
        <v>27</v>
      </c>
      <c r="J40" s="14">
        <v>67.88</v>
      </c>
      <c r="K40" s="14">
        <v>10.86</v>
      </c>
      <c r="L40" s="15"/>
      <c r="M40" s="15"/>
      <c r="N40" s="15"/>
      <c r="O40" s="15">
        <f t="shared" si="2"/>
        <v>78.739999999999995</v>
      </c>
      <c r="P40" s="16" t="s">
        <v>319</v>
      </c>
    </row>
    <row r="41" spans="1:24" s="1" customFormat="1" x14ac:dyDescent="0.25">
      <c r="A41" s="12" t="s">
        <v>480</v>
      </c>
      <c r="B41" s="11" t="s">
        <v>481</v>
      </c>
      <c r="C41" s="11" t="s">
        <v>482</v>
      </c>
      <c r="D41" s="12">
        <v>570</v>
      </c>
      <c r="E41" s="12" t="s">
        <v>42</v>
      </c>
      <c r="F41" s="12" t="s">
        <v>453</v>
      </c>
      <c r="G41" s="12">
        <v>44450</v>
      </c>
      <c r="H41" s="12" t="s">
        <v>26</v>
      </c>
      <c r="I41" s="12" t="s">
        <v>27</v>
      </c>
      <c r="J41" s="14">
        <v>72.2</v>
      </c>
      <c r="K41" s="14">
        <v>11.55</v>
      </c>
      <c r="L41" s="15"/>
      <c r="M41" s="15"/>
      <c r="N41" s="15"/>
      <c r="O41" s="15">
        <f t="shared" si="2"/>
        <v>83.75</v>
      </c>
      <c r="P41" s="16" t="s">
        <v>181</v>
      </c>
    </row>
    <row r="42" spans="1:24" s="1" customFormat="1" x14ac:dyDescent="0.25">
      <c r="A42" s="12" t="s">
        <v>439</v>
      </c>
      <c r="B42" s="11" t="s">
        <v>440</v>
      </c>
      <c r="C42" s="11" t="s">
        <v>72</v>
      </c>
      <c r="D42" s="12">
        <v>817</v>
      </c>
      <c r="E42" s="11"/>
      <c r="F42" s="12" t="s">
        <v>211</v>
      </c>
      <c r="G42" s="12">
        <v>44380</v>
      </c>
      <c r="H42" s="12" t="s">
        <v>26</v>
      </c>
      <c r="I42" s="12" t="s">
        <v>27</v>
      </c>
      <c r="J42" s="14">
        <v>81.03</v>
      </c>
      <c r="K42" s="14">
        <v>12.97</v>
      </c>
      <c r="L42" s="15"/>
      <c r="M42" s="15"/>
      <c r="N42" s="15"/>
      <c r="O42" s="15">
        <f t="shared" si="2"/>
        <v>94</v>
      </c>
      <c r="P42" s="16" t="s">
        <v>253</v>
      </c>
      <c r="R42" s="17"/>
      <c r="S42" s="17"/>
      <c r="T42" s="17"/>
      <c r="U42" s="17"/>
      <c r="V42" s="17"/>
      <c r="W42" s="17"/>
      <c r="X42" s="17"/>
    </row>
    <row r="43" spans="1:24" s="1" customFormat="1" x14ac:dyDescent="0.25">
      <c r="A43" s="12" t="s">
        <v>260</v>
      </c>
      <c r="B43" s="11" t="s">
        <v>261</v>
      </c>
      <c r="C43" s="11" t="s">
        <v>262</v>
      </c>
      <c r="D43" s="12">
        <v>69</v>
      </c>
      <c r="E43" s="12"/>
      <c r="F43" s="12" t="s">
        <v>57</v>
      </c>
      <c r="G43" s="12">
        <v>49340</v>
      </c>
      <c r="H43" s="12" t="s">
        <v>263</v>
      </c>
      <c r="I43" s="12" t="s">
        <v>27</v>
      </c>
      <c r="J43" s="14">
        <v>81.900000000000006</v>
      </c>
      <c r="K43" s="14">
        <v>13.1</v>
      </c>
      <c r="L43" s="15"/>
      <c r="M43" s="15"/>
      <c r="N43" s="15"/>
      <c r="O43" s="15">
        <f>SUM(J43:N43)</f>
        <v>95</v>
      </c>
      <c r="P43" s="16" t="s">
        <v>264</v>
      </c>
    </row>
    <row r="44" spans="1:24" s="1" customFormat="1" x14ac:dyDescent="0.25">
      <c r="A44" s="12" t="s">
        <v>248</v>
      </c>
      <c r="B44" s="11" t="s">
        <v>249</v>
      </c>
      <c r="C44" s="11"/>
      <c r="D44" s="12"/>
      <c r="E44" s="11"/>
      <c r="F44" s="18"/>
      <c r="G44" s="12"/>
      <c r="H44" s="12"/>
      <c r="I44" s="13"/>
      <c r="J44" s="13">
        <v>81.98</v>
      </c>
      <c r="K44" s="13">
        <v>13.12</v>
      </c>
      <c r="L44" s="11"/>
      <c r="M44" s="11"/>
      <c r="N44" s="11"/>
      <c r="O44" s="21">
        <f>+J44+K44-L44</f>
        <v>95.100000000000009</v>
      </c>
      <c r="P44" s="16" t="s">
        <v>252</v>
      </c>
    </row>
    <row r="45" spans="1:24" s="1" customFormat="1" x14ac:dyDescent="0.25">
      <c r="A45" s="12" t="s">
        <v>462</v>
      </c>
      <c r="B45" s="11" t="s">
        <v>463</v>
      </c>
      <c r="C45" s="11" t="s">
        <v>464</v>
      </c>
      <c r="D45" s="12">
        <v>1600</v>
      </c>
      <c r="E45" s="12"/>
      <c r="F45" s="12" t="s">
        <v>465</v>
      </c>
      <c r="G45" s="12">
        <v>44380</v>
      </c>
      <c r="H45" s="12" t="s">
        <v>26</v>
      </c>
      <c r="I45" s="12" t="s">
        <v>27</v>
      </c>
      <c r="J45" s="14">
        <v>84.48</v>
      </c>
      <c r="K45" s="14">
        <v>13.52</v>
      </c>
      <c r="L45" s="15"/>
      <c r="M45" s="15"/>
      <c r="N45" s="15"/>
      <c r="O45" s="15">
        <f>J45+K45-L45-M45-N45</f>
        <v>98</v>
      </c>
      <c r="P45" s="16" t="s">
        <v>101</v>
      </c>
      <c r="Q45" s="17"/>
    </row>
    <row r="46" spans="1:24" s="1" customFormat="1" x14ac:dyDescent="0.25">
      <c r="A46" s="12" t="s">
        <v>367</v>
      </c>
      <c r="B46" s="11" t="s">
        <v>368</v>
      </c>
      <c r="C46" s="11" t="s">
        <v>369</v>
      </c>
      <c r="D46" s="12">
        <v>510</v>
      </c>
      <c r="E46" s="12" t="s">
        <v>370</v>
      </c>
      <c r="F46" s="12" t="s">
        <v>371</v>
      </c>
      <c r="G46" s="12">
        <v>44140</v>
      </c>
      <c r="H46" s="12" t="s">
        <v>26</v>
      </c>
      <c r="I46" s="12" t="s">
        <v>27</v>
      </c>
      <c r="J46" s="14">
        <v>85.35</v>
      </c>
      <c r="K46" s="14">
        <v>13.66</v>
      </c>
      <c r="L46" s="15"/>
      <c r="M46" s="15"/>
      <c r="N46" s="15"/>
      <c r="O46" s="15">
        <f>J46+K46-L46-M46-N46</f>
        <v>99.009999999999991</v>
      </c>
      <c r="P46" s="16" t="s">
        <v>372</v>
      </c>
      <c r="R46" s="17"/>
      <c r="S46" s="17"/>
      <c r="T46" s="17"/>
      <c r="U46" s="17"/>
      <c r="V46" s="17"/>
      <c r="W46" s="17"/>
      <c r="X46" s="17"/>
    </row>
    <row r="47" spans="1:24" s="1" customFormat="1" x14ac:dyDescent="0.25">
      <c r="A47" s="12" t="s">
        <v>223</v>
      </c>
      <c r="B47" s="11" t="s">
        <v>224</v>
      </c>
      <c r="C47" s="11" t="s">
        <v>225</v>
      </c>
      <c r="D47" s="12">
        <v>1060</v>
      </c>
      <c r="E47" s="12"/>
      <c r="F47" s="12" t="s">
        <v>226</v>
      </c>
      <c r="G47" s="12">
        <v>45050</v>
      </c>
      <c r="H47" s="12" t="s">
        <v>171</v>
      </c>
      <c r="I47" s="12" t="s">
        <v>27</v>
      </c>
      <c r="J47" s="14">
        <v>102</v>
      </c>
      <c r="K47" s="14">
        <v>0</v>
      </c>
      <c r="L47" s="15"/>
      <c r="M47" s="15"/>
      <c r="N47" s="15"/>
      <c r="O47" s="15">
        <f>J47+K47-L47-M47-N47</f>
        <v>102</v>
      </c>
      <c r="P47" s="16" t="s">
        <v>565</v>
      </c>
    </row>
    <row r="48" spans="1:24" s="1" customFormat="1" x14ac:dyDescent="0.25">
      <c r="A48" s="12" t="s">
        <v>294</v>
      </c>
      <c r="B48" s="11" t="s">
        <v>295</v>
      </c>
      <c r="C48" s="11" t="s">
        <v>297</v>
      </c>
      <c r="D48" s="12">
        <v>799</v>
      </c>
      <c r="E48" s="11"/>
      <c r="F48" s="12" t="s">
        <v>298</v>
      </c>
      <c r="G48" s="11">
        <v>44940</v>
      </c>
      <c r="H48" s="12" t="s">
        <v>26</v>
      </c>
      <c r="I48" s="12" t="s">
        <v>27</v>
      </c>
      <c r="J48" s="14">
        <v>92.33</v>
      </c>
      <c r="K48" s="14">
        <v>14.77</v>
      </c>
      <c r="L48" s="15"/>
      <c r="M48" s="15"/>
      <c r="N48" s="15"/>
      <c r="O48" s="15">
        <f>J48+K48-L48-M48-N48</f>
        <v>107.1</v>
      </c>
      <c r="P48" s="16" t="s">
        <v>288</v>
      </c>
    </row>
    <row r="49" spans="1:17" s="1" customFormat="1" x14ac:dyDescent="0.25">
      <c r="A49" s="12" t="s">
        <v>70</v>
      </c>
      <c r="B49" s="11" t="s">
        <v>71</v>
      </c>
      <c r="C49" s="11" t="s">
        <v>72</v>
      </c>
      <c r="D49" s="12">
        <v>55</v>
      </c>
      <c r="E49" s="11" t="s">
        <v>73</v>
      </c>
      <c r="F49" s="12" t="s">
        <v>57</v>
      </c>
      <c r="G49" s="12">
        <v>48500</v>
      </c>
      <c r="H49" s="12" t="s">
        <v>74</v>
      </c>
      <c r="I49" s="13" t="s">
        <v>27</v>
      </c>
      <c r="J49" s="14">
        <v>94.82</v>
      </c>
      <c r="K49" s="14">
        <v>15.18</v>
      </c>
      <c r="L49" s="15"/>
      <c r="M49" s="15"/>
      <c r="N49" s="15"/>
      <c r="O49" s="15">
        <f>+J49+K49+N49</f>
        <v>110</v>
      </c>
      <c r="P49" s="16" t="s">
        <v>75</v>
      </c>
    </row>
    <row r="50" spans="1:17" s="1" customFormat="1" x14ac:dyDescent="0.25">
      <c r="A50" s="12" t="s">
        <v>334</v>
      </c>
      <c r="B50" s="11" t="s">
        <v>335</v>
      </c>
      <c r="C50" s="11" t="s">
        <v>336</v>
      </c>
      <c r="D50" s="12">
        <v>1455</v>
      </c>
      <c r="E50" s="11"/>
      <c r="F50" s="12" t="s">
        <v>337</v>
      </c>
      <c r="G50" s="12">
        <v>45500</v>
      </c>
      <c r="H50" s="12" t="s">
        <v>216</v>
      </c>
      <c r="I50" s="12" t="s">
        <v>27</v>
      </c>
      <c r="J50" s="14">
        <v>94.83</v>
      </c>
      <c r="K50" s="14">
        <v>15.17</v>
      </c>
      <c r="L50" s="15"/>
      <c r="M50" s="15"/>
      <c r="N50" s="15"/>
      <c r="O50" s="15">
        <f t="shared" ref="O50:O56" si="3">J50+K50-L50-M50-N50</f>
        <v>110</v>
      </c>
      <c r="P50" s="16" t="s">
        <v>51</v>
      </c>
    </row>
    <row r="51" spans="1:17" s="1" customFormat="1" x14ac:dyDescent="0.25">
      <c r="A51" s="12" t="s">
        <v>121</v>
      </c>
      <c r="B51" s="18" t="s">
        <v>122</v>
      </c>
      <c r="C51" s="18" t="s">
        <v>123</v>
      </c>
      <c r="D51" s="12">
        <v>247</v>
      </c>
      <c r="E51" s="11" t="s">
        <v>73</v>
      </c>
      <c r="F51" s="12" t="s">
        <v>124</v>
      </c>
      <c r="G51" s="12">
        <v>44360</v>
      </c>
      <c r="H51" s="12" t="s">
        <v>26</v>
      </c>
      <c r="I51" s="12" t="s">
        <v>27</v>
      </c>
      <c r="J51" s="14">
        <v>96</v>
      </c>
      <c r="K51" s="14">
        <v>15.36</v>
      </c>
      <c r="L51" s="15"/>
      <c r="M51" s="15"/>
      <c r="N51" s="15"/>
      <c r="O51" s="15">
        <f t="shared" si="3"/>
        <v>111.36</v>
      </c>
      <c r="P51" s="16" t="s">
        <v>125</v>
      </c>
      <c r="Q51" s="17"/>
    </row>
    <row r="52" spans="1:17" s="1" customFormat="1" x14ac:dyDescent="0.25">
      <c r="A52" s="12" t="s">
        <v>289</v>
      </c>
      <c r="B52" s="11" t="s">
        <v>290</v>
      </c>
      <c r="C52" s="11" t="s">
        <v>102</v>
      </c>
      <c r="D52" s="12">
        <v>476</v>
      </c>
      <c r="E52" s="12"/>
      <c r="F52" s="12" t="s">
        <v>100</v>
      </c>
      <c r="G52" s="12">
        <v>44450</v>
      </c>
      <c r="H52" s="12" t="s">
        <v>26</v>
      </c>
      <c r="I52" s="12" t="s">
        <v>27</v>
      </c>
      <c r="J52" s="14">
        <v>96.36</v>
      </c>
      <c r="K52" s="14">
        <v>15.42</v>
      </c>
      <c r="L52" s="15"/>
      <c r="M52" s="15"/>
      <c r="N52" s="15"/>
      <c r="O52" s="15">
        <f t="shared" si="3"/>
        <v>111.78</v>
      </c>
      <c r="P52" s="16" t="s">
        <v>207</v>
      </c>
    </row>
    <row r="53" spans="1:17" s="1" customFormat="1" x14ac:dyDescent="0.25">
      <c r="A53" s="12" t="s">
        <v>505</v>
      </c>
      <c r="B53" s="11" t="s">
        <v>506</v>
      </c>
      <c r="C53" s="11" t="s">
        <v>507</v>
      </c>
      <c r="D53" s="12">
        <v>144</v>
      </c>
      <c r="E53" s="12"/>
      <c r="F53" s="12" t="s">
        <v>508</v>
      </c>
      <c r="G53" s="12">
        <v>44600</v>
      </c>
      <c r="H53" s="12" t="s">
        <v>26</v>
      </c>
      <c r="I53" s="12" t="s">
        <v>27</v>
      </c>
      <c r="J53" s="14">
        <v>100</v>
      </c>
      <c r="K53" s="14">
        <v>16</v>
      </c>
      <c r="L53" s="15"/>
      <c r="M53" s="15"/>
      <c r="N53" s="15"/>
      <c r="O53" s="15">
        <f t="shared" si="3"/>
        <v>116</v>
      </c>
      <c r="P53" s="16" t="s">
        <v>317</v>
      </c>
    </row>
    <row r="54" spans="1:17" s="1" customFormat="1" x14ac:dyDescent="0.25">
      <c r="A54" s="12" t="s">
        <v>294</v>
      </c>
      <c r="B54" s="11" t="s">
        <v>295</v>
      </c>
      <c r="C54" s="11" t="s">
        <v>297</v>
      </c>
      <c r="D54" s="12">
        <v>799</v>
      </c>
      <c r="E54" s="11"/>
      <c r="F54" s="12" t="s">
        <v>298</v>
      </c>
      <c r="G54" s="11">
        <v>44940</v>
      </c>
      <c r="H54" s="12" t="s">
        <v>26</v>
      </c>
      <c r="I54" s="12" t="s">
        <v>27</v>
      </c>
      <c r="J54" s="14">
        <v>100.6</v>
      </c>
      <c r="K54" s="14">
        <v>16.100000000000001</v>
      </c>
      <c r="L54" s="15"/>
      <c r="M54" s="15"/>
      <c r="N54" s="15"/>
      <c r="O54" s="15">
        <f t="shared" si="3"/>
        <v>116.69999999999999</v>
      </c>
      <c r="P54" s="16" t="s">
        <v>288</v>
      </c>
    </row>
    <row r="55" spans="1:17" s="1" customFormat="1" x14ac:dyDescent="0.25">
      <c r="A55" s="12" t="s">
        <v>223</v>
      </c>
      <c r="B55" s="11" t="s">
        <v>224</v>
      </c>
      <c r="C55" s="11" t="s">
        <v>225</v>
      </c>
      <c r="D55" s="12">
        <v>1060</v>
      </c>
      <c r="E55" s="12"/>
      <c r="F55" s="12" t="s">
        <v>226</v>
      </c>
      <c r="G55" s="12">
        <v>45050</v>
      </c>
      <c r="H55" s="12" t="s">
        <v>171</v>
      </c>
      <c r="I55" s="12" t="s">
        <v>27</v>
      </c>
      <c r="J55" s="14">
        <v>119</v>
      </c>
      <c r="K55" s="14">
        <v>0</v>
      </c>
      <c r="L55" s="15"/>
      <c r="M55" s="15"/>
      <c r="N55" s="15"/>
      <c r="O55" s="15">
        <f t="shared" si="3"/>
        <v>119</v>
      </c>
      <c r="P55" s="16" t="s">
        <v>227</v>
      </c>
    </row>
    <row r="56" spans="1:17" s="1" customFormat="1" x14ac:dyDescent="0.25">
      <c r="A56" s="12" t="s">
        <v>223</v>
      </c>
      <c r="B56" s="11" t="s">
        <v>224</v>
      </c>
      <c r="C56" s="11" t="s">
        <v>225</v>
      </c>
      <c r="D56" s="12">
        <v>1060</v>
      </c>
      <c r="E56" s="12"/>
      <c r="F56" s="12" t="s">
        <v>226</v>
      </c>
      <c r="G56" s="12">
        <v>45050</v>
      </c>
      <c r="H56" s="12" t="s">
        <v>171</v>
      </c>
      <c r="I56" s="12" t="s">
        <v>27</v>
      </c>
      <c r="J56" s="14">
        <v>119</v>
      </c>
      <c r="K56" s="14">
        <v>0</v>
      </c>
      <c r="L56" s="15"/>
      <c r="M56" s="15"/>
      <c r="N56" s="15"/>
      <c r="O56" s="15">
        <f t="shared" si="3"/>
        <v>119</v>
      </c>
      <c r="P56" s="16" t="s">
        <v>228</v>
      </c>
    </row>
    <row r="57" spans="1:17" s="1" customFormat="1" x14ac:dyDescent="0.25">
      <c r="A57" s="12" t="s">
        <v>218</v>
      </c>
      <c r="B57" s="11" t="s">
        <v>219</v>
      </c>
      <c r="C57" s="11" t="s">
        <v>222</v>
      </c>
      <c r="D57" s="12">
        <v>1038</v>
      </c>
      <c r="E57" s="11"/>
      <c r="F57" s="12" t="s">
        <v>32</v>
      </c>
      <c r="G57" s="12">
        <v>44290</v>
      </c>
      <c r="H57" s="12" t="s">
        <v>26</v>
      </c>
      <c r="I57" s="12" t="s">
        <v>27</v>
      </c>
      <c r="J57" s="14">
        <v>105</v>
      </c>
      <c r="K57" s="14">
        <v>16.8</v>
      </c>
      <c r="L57" s="15"/>
      <c r="M57" s="15"/>
      <c r="N57" s="15"/>
      <c r="O57" s="15">
        <f>+J57+K57+N57</f>
        <v>121.8</v>
      </c>
      <c r="P57" s="16" t="s">
        <v>69</v>
      </c>
    </row>
    <row r="58" spans="1:17" s="1" customFormat="1" x14ac:dyDescent="0.25">
      <c r="A58" s="12" t="s">
        <v>310</v>
      </c>
      <c r="B58" s="11" t="s">
        <v>311</v>
      </c>
      <c r="C58" s="11" t="s">
        <v>83</v>
      </c>
      <c r="D58" s="12">
        <v>14</v>
      </c>
      <c r="E58" s="11"/>
      <c r="F58" s="12" t="s">
        <v>57</v>
      </c>
      <c r="G58" s="12">
        <v>44100</v>
      </c>
      <c r="H58" s="12" t="s">
        <v>26</v>
      </c>
      <c r="I58" s="12" t="s">
        <v>27</v>
      </c>
      <c r="J58" s="14">
        <v>117</v>
      </c>
      <c r="K58" s="14">
        <v>18.72</v>
      </c>
      <c r="L58" s="15"/>
      <c r="M58" s="15"/>
      <c r="N58" s="15"/>
      <c r="O58" s="15">
        <f t="shared" ref="O58:O71" si="4">J58+K58-L58-M58-N58</f>
        <v>135.72</v>
      </c>
      <c r="P58" s="16" t="s">
        <v>51</v>
      </c>
    </row>
    <row r="59" spans="1:17" s="1" customFormat="1" x14ac:dyDescent="0.25">
      <c r="A59" s="12" t="s">
        <v>223</v>
      </c>
      <c r="B59" s="11" t="s">
        <v>224</v>
      </c>
      <c r="C59" s="11" t="s">
        <v>225</v>
      </c>
      <c r="D59" s="12">
        <v>1060</v>
      </c>
      <c r="E59" s="12"/>
      <c r="F59" s="12" t="s">
        <v>226</v>
      </c>
      <c r="G59" s="12">
        <v>45050</v>
      </c>
      <c r="H59" s="12" t="s">
        <v>171</v>
      </c>
      <c r="I59" s="12" t="s">
        <v>27</v>
      </c>
      <c r="J59" s="14">
        <v>136</v>
      </c>
      <c r="K59" s="14">
        <v>0</v>
      </c>
      <c r="L59" s="15"/>
      <c r="M59" s="15"/>
      <c r="N59" s="15"/>
      <c r="O59" s="15">
        <f t="shared" si="4"/>
        <v>136</v>
      </c>
      <c r="P59" s="16">
        <v>42011</v>
      </c>
    </row>
    <row r="60" spans="1:17" s="1" customFormat="1" x14ac:dyDescent="0.25">
      <c r="A60" s="12" t="s">
        <v>53</v>
      </c>
      <c r="B60" s="11" t="s">
        <v>54</v>
      </c>
      <c r="C60" s="11" t="s">
        <v>55</v>
      </c>
      <c r="D60" s="12" t="s">
        <v>64</v>
      </c>
      <c r="E60" s="12"/>
      <c r="F60" s="11" t="s">
        <v>57</v>
      </c>
      <c r="G60" s="12">
        <v>6000</v>
      </c>
      <c r="H60" s="11" t="s">
        <v>58</v>
      </c>
      <c r="I60" s="11" t="s">
        <v>59</v>
      </c>
      <c r="J60" s="14">
        <v>120.31</v>
      </c>
      <c r="K60" s="14">
        <v>19.25</v>
      </c>
      <c r="L60" s="15"/>
      <c r="M60" s="15"/>
      <c r="N60" s="15"/>
      <c r="O60" s="15">
        <f t="shared" si="4"/>
        <v>139.56</v>
      </c>
      <c r="P60" s="16" t="s">
        <v>65</v>
      </c>
      <c r="Q60" s="17"/>
    </row>
    <row r="61" spans="1:17" s="1" customFormat="1" x14ac:dyDescent="0.25">
      <c r="A61" s="12" t="s">
        <v>462</v>
      </c>
      <c r="B61" s="11" t="s">
        <v>463</v>
      </c>
      <c r="C61" s="11" t="s">
        <v>464</v>
      </c>
      <c r="D61" s="12">
        <v>1600</v>
      </c>
      <c r="E61" s="12"/>
      <c r="F61" s="12" t="s">
        <v>465</v>
      </c>
      <c r="G61" s="12">
        <v>44380</v>
      </c>
      <c r="H61" s="12" t="s">
        <v>26</v>
      </c>
      <c r="I61" s="12" t="s">
        <v>27</v>
      </c>
      <c r="J61" s="14">
        <v>122.42</v>
      </c>
      <c r="K61" s="14">
        <v>19.59</v>
      </c>
      <c r="L61" s="15"/>
      <c r="M61" s="15"/>
      <c r="N61" s="15"/>
      <c r="O61" s="15">
        <f t="shared" si="4"/>
        <v>142.01</v>
      </c>
      <c r="P61" s="16" t="s">
        <v>51</v>
      </c>
    </row>
    <row r="62" spans="1:17" s="1" customFormat="1" x14ac:dyDescent="0.25">
      <c r="A62" s="12" t="s">
        <v>542</v>
      </c>
      <c r="B62" s="11" t="s">
        <v>543</v>
      </c>
      <c r="C62" s="11" t="s">
        <v>544</v>
      </c>
      <c r="D62" s="12">
        <v>3102</v>
      </c>
      <c r="E62" s="11" t="s">
        <v>42</v>
      </c>
      <c r="F62" s="12" t="s">
        <v>545</v>
      </c>
      <c r="G62" s="12">
        <v>64610</v>
      </c>
      <c r="H62" s="12" t="s">
        <v>111</v>
      </c>
      <c r="I62" s="12" t="s">
        <v>112</v>
      </c>
      <c r="J62" s="14">
        <v>147.5</v>
      </c>
      <c r="K62" s="14"/>
      <c r="L62" s="15"/>
      <c r="M62" s="15"/>
      <c r="N62" s="15"/>
      <c r="O62" s="15">
        <f t="shared" si="4"/>
        <v>147.5</v>
      </c>
      <c r="P62" s="16" t="s">
        <v>546</v>
      </c>
    </row>
    <row r="63" spans="1:17" s="1" customFormat="1" x14ac:dyDescent="0.25">
      <c r="A63" s="12" t="s">
        <v>273</v>
      </c>
      <c r="B63" s="11" t="s">
        <v>274</v>
      </c>
      <c r="C63" s="11" t="s">
        <v>275</v>
      </c>
      <c r="D63" s="12">
        <v>45</v>
      </c>
      <c r="E63" s="11" t="s">
        <v>42</v>
      </c>
      <c r="F63" s="12" t="s">
        <v>276</v>
      </c>
      <c r="G63" s="12">
        <v>46600</v>
      </c>
      <c r="H63" s="12" t="s">
        <v>277</v>
      </c>
      <c r="I63" s="12" t="s">
        <v>27</v>
      </c>
      <c r="J63" s="14">
        <v>130</v>
      </c>
      <c r="K63" s="14">
        <v>20.8</v>
      </c>
      <c r="L63" s="15"/>
      <c r="M63" s="15"/>
      <c r="N63" s="15"/>
      <c r="O63" s="15">
        <f t="shared" si="4"/>
        <v>150.80000000000001</v>
      </c>
      <c r="P63" s="16" t="s">
        <v>279</v>
      </c>
    </row>
    <row r="64" spans="1:17" s="1" customFormat="1" x14ac:dyDescent="0.25">
      <c r="A64" s="12" t="s">
        <v>97</v>
      </c>
      <c r="B64" s="11" t="s">
        <v>98</v>
      </c>
      <c r="C64" s="11" t="s">
        <v>99</v>
      </c>
      <c r="D64" s="12">
        <v>674</v>
      </c>
      <c r="E64" s="12"/>
      <c r="F64" s="12" t="s">
        <v>100</v>
      </c>
      <c r="G64" s="12">
        <v>44450</v>
      </c>
      <c r="H64" s="12" t="s">
        <v>26</v>
      </c>
      <c r="I64" s="12" t="s">
        <v>27</v>
      </c>
      <c r="J64" s="14">
        <v>131.88</v>
      </c>
      <c r="K64" s="14">
        <v>21.12</v>
      </c>
      <c r="L64" s="15"/>
      <c r="M64" s="15"/>
      <c r="N64" s="15"/>
      <c r="O64" s="15">
        <f t="shared" si="4"/>
        <v>153</v>
      </c>
      <c r="P64" s="16" t="s">
        <v>101</v>
      </c>
      <c r="Q64" s="17"/>
    </row>
    <row r="65" spans="1:24" s="1" customFormat="1" x14ac:dyDescent="0.25">
      <c r="A65" s="12" t="s">
        <v>223</v>
      </c>
      <c r="B65" s="11" t="s">
        <v>224</v>
      </c>
      <c r="C65" s="11" t="s">
        <v>225</v>
      </c>
      <c r="D65" s="12">
        <v>1060</v>
      </c>
      <c r="E65" s="12"/>
      <c r="F65" s="12" t="s">
        <v>226</v>
      </c>
      <c r="G65" s="12">
        <v>45050</v>
      </c>
      <c r="H65" s="12" t="s">
        <v>171</v>
      </c>
      <c r="I65" s="12" t="s">
        <v>27</v>
      </c>
      <c r="J65" s="14">
        <v>153</v>
      </c>
      <c r="K65" s="14">
        <v>0</v>
      </c>
      <c r="L65" s="15"/>
      <c r="M65" s="15"/>
      <c r="N65" s="15"/>
      <c r="O65" s="15">
        <f t="shared" si="4"/>
        <v>153</v>
      </c>
      <c r="P65" s="16">
        <v>42027</v>
      </c>
    </row>
    <row r="66" spans="1:24" s="1" customFormat="1" x14ac:dyDescent="0.25">
      <c r="A66" s="12" t="s">
        <v>324</v>
      </c>
      <c r="B66" s="11" t="s">
        <v>325</v>
      </c>
      <c r="C66" s="11" t="s">
        <v>326</v>
      </c>
      <c r="D66" s="12">
        <v>143</v>
      </c>
      <c r="E66" s="11"/>
      <c r="F66" s="12" t="s">
        <v>327</v>
      </c>
      <c r="G66" s="12">
        <v>44400</v>
      </c>
      <c r="H66" s="12" t="s">
        <v>26</v>
      </c>
      <c r="I66" s="12" t="s">
        <v>27</v>
      </c>
      <c r="J66" s="14">
        <v>135</v>
      </c>
      <c r="K66" s="14">
        <v>21.6</v>
      </c>
      <c r="L66" s="11"/>
      <c r="M66" s="11"/>
      <c r="N66" s="11"/>
      <c r="O66" s="15">
        <f t="shared" si="4"/>
        <v>156.6</v>
      </c>
      <c r="P66" s="16" t="s">
        <v>166</v>
      </c>
      <c r="Q66" s="17"/>
    </row>
    <row r="67" spans="1:24" s="1" customFormat="1" x14ac:dyDescent="0.25">
      <c r="A67" s="12" t="s">
        <v>273</v>
      </c>
      <c r="B67" s="11" t="s">
        <v>274</v>
      </c>
      <c r="C67" s="11" t="s">
        <v>275</v>
      </c>
      <c r="D67" s="12">
        <v>45</v>
      </c>
      <c r="E67" s="12" t="s">
        <v>42</v>
      </c>
      <c r="F67" s="12" t="s">
        <v>276</v>
      </c>
      <c r="G67" s="12">
        <v>46600</v>
      </c>
      <c r="H67" s="12" t="s">
        <v>277</v>
      </c>
      <c r="I67" s="12" t="s">
        <v>27</v>
      </c>
      <c r="J67" s="14">
        <v>140</v>
      </c>
      <c r="K67" s="14">
        <v>22.4</v>
      </c>
      <c r="L67" s="15"/>
      <c r="M67" s="15"/>
      <c r="N67" s="15"/>
      <c r="O67" s="15">
        <f t="shared" si="4"/>
        <v>162.4</v>
      </c>
      <c r="P67" s="16" t="s">
        <v>278</v>
      </c>
    </row>
    <row r="68" spans="1:24" s="1" customFormat="1" x14ac:dyDescent="0.25">
      <c r="A68" s="12" t="s">
        <v>53</v>
      </c>
      <c r="B68" s="11" t="s">
        <v>54</v>
      </c>
      <c r="C68" s="11" t="s">
        <v>55</v>
      </c>
      <c r="D68" s="12" t="s">
        <v>56</v>
      </c>
      <c r="E68" s="12"/>
      <c r="F68" s="12" t="s">
        <v>57</v>
      </c>
      <c r="G68" s="12">
        <v>6000</v>
      </c>
      <c r="H68" s="12" t="s">
        <v>58</v>
      </c>
      <c r="I68" s="12" t="s">
        <v>59</v>
      </c>
      <c r="J68" s="14">
        <v>163.79</v>
      </c>
      <c r="K68" s="14">
        <v>0</v>
      </c>
      <c r="L68" s="15"/>
      <c r="M68" s="15"/>
      <c r="N68" s="15"/>
      <c r="O68" s="15">
        <f t="shared" si="4"/>
        <v>163.79</v>
      </c>
      <c r="P68" s="16" t="s">
        <v>51</v>
      </c>
    </row>
    <row r="69" spans="1:24" s="1" customFormat="1" x14ac:dyDescent="0.25">
      <c r="A69" s="12" t="s">
        <v>549</v>
      </c>
      <c r="B69" s="11" t="s">
        <v>550</v>
      </c>
      <c r="C69" s="11" t="s">
        <v>382</v>
      </c>
      <c r="D69" s="12">
        <v>578</v>
      </c>
      <c r="E69" s="11" t="s">
        <v>551</v>
      </c>
      <c r="F69" s="12" t="s">
        <v>552</v>
      </c>
      <c r="G69" s="12">
        <v>44100</v>
      </c>
      <c r="H69" s="12" t="s">
        <v>26</v>
      </c>
      <c r="I69" s="12" t="s">
        <v>27</v>
      </c>
      <c r="J69" s="14">
        <v>145.82</v>
      </c>
      <c r="K69" s="14">
        <v>23.33</v>
      </c>
      <c r="L69" s="15"/>
      <c r="M69" s="15"/>
      <c r="N69" s="15"/>
      <c r="O69" s="15">
        <f t="shared" si="4"/>
        <v>169.14999999999998</v>
      </c>
      <c r="P69" s="16" t="s">
        <v>421</v>
      </c>
    </row>
    <row r="70" spans="1:24" s="1" customFormat="1" x14ac:dyDescent="0.25">
      <c r="A70" s="12" t="s">
        <v>97</v>
      </c>
      <c r="B70" s="11" t="s">
        <v>98</v>
      </c>
      <c r="C70" s="11" t="s">
        <v>102</v>
      </c>
      <c r="D70" s="12">
        <v>674</v>
      </c>
      <c r="E70" s="11"/>
      <c r="F70" s="12" t="s">
        <v>100</v>
      </c>
      <c r="G70" s="12">
        <v>44450</v>
      </c>
      <c r="H70" s="12" t="s">
        <v>26</v>
      </c>
      <c r="I70" s="12" t="s">
        <v>27</v>
      </c>
      <c r="J70" s="14">
        <v>148.28</v>
      </c>
      <c r="K70" s="14">
        <v>23.72</v>
      </c>
      <c r="L70" s="11"/>
      <c r="M70" s="11"/>
      <c r="N70" s="11"/>
      <c r="O70" s="15">
        <f t="shared" si="4"/>
        <v>172</v>
      </c>
      <c r="P70" s="16" t="s">
        <v>87</v>
      </c>
      <c r="Q70" s="17"/>
    </row>
    <row r="71" spans="1:24" s="1" customFormat="1" x14ac:dyDescent="0.25">
      <c r="A71" s="12" t="s">
        <v>174</v>
      </c>
      <c r="B71" s="11" t="s">
        <v>175</v>
      </c>
      <c r="C71" s="11" t="s">
        <v>176</v>
      </c>
      <c r="D71" s="12">
        <v>832</v>
      </c>
      <c r="E71" s="12"/>
      <c r="F71" s="12" t="s">
        <v>177</v>
      </c>
      <c r="G71" s="12">
        <v>44840</v>
      </c>
      <c r="H71" s="12" t="s">
        <v>26</v>
      </c>
      <c r="I71" s="12" t="s">
        <v>27</v>
      </c>
      <c r="J71" s="14">
        <v>160</v>
      </c>
      <c r="K71" s="14">
        <v>25.6</v>
      </c>
      <c r="L71" s="15"/>
      <c r="M71" s="15"/>
      <c r="N71" s="15"/>
      <c r="O71" s="15">
        <f t="shared" si="4"/>
        <v>185.6</v>
      </c>
      <c r="P71" s="16" t="s">
        <v>101</v>
      </c>
      <c r="Q71" s="17"/>
    </row>
    <row r="72" spans="1:24" s="1" customFormat="1" x14ac:dyDescent="0.25">
      <c r="A72" s="12" t="s">
        <v>223</v>
      </c>
      <c r="B72" s="11" t="s">
        <v>224</v>
      </c>
      <c r="C72" s="11" t="s">
        <v>236</v>
      </c>
      <c r="D72" s="12">
        <v>342</v>
      </c>
      <c r="E72" s="11"/>
      <c r="F72" s="12" t="s">
        <v>237</v>
      </c>
      <c r="G72" s="12">
        <v>9880</v>
      </c>
      <c r="H72" s="12" t="s">
        <v>58</v>
      </c>
      <c r="I72" s="13" t="s">
        <v>59</v>
      </c>
      <c r="J72" s="20">
        <v>187</v>
      </c>
      <c r="K72" s="12"/>
      <c r="L72" s="11"/>
      <c r="M72" s="11"/>
      <c r="N72" s="11"/>
      <c r="O72" s="21">
        <f>+J72+K72-L72</f>
        <v>187</v>
      </c>
      <c r="P72" s="16" t="s">
        <v>566</v>
      </c>
    </row>
    <row r="73" spans="1:24" s="1" customFormat="1" x14ac:dyDescent="0.25">
      <c r="A73" s="12" t="s">
        <v>244</v>
      </c>
      <c r="B73" s="11" t="s">
        <v>245</v>
      </c>
      <c r="C73" s="11" t="s">
        <v>246</v>
      </c>
      <c r="D73" s="12">
        <v>51</v>
      </c>
      <c r="E73" s="11"/>
      <c r="F73" s="12" t="s">
        <v>57</v>
      </c>
      <c r="G73" s="12">
        <v>44100</v>
      </c>
      <c r="H73" s="12" t="s">
        <v>26</v>
      </c>
      <c r="I73" s="12" t="s">
        <v>27</v>
      </c>
      <c r="J73" s="14">
        <v>162.09</v>
      </c>
      <c r="K73" s="14">
        <v>25.94</v>
      </c>
      <c r="L73" s="15"/>
      <c r="M73" s="15"/>
      <c r="N73" s="15"/>
      <c r="O73" s="15">
        <f>J73+K73-L73-M73-N73</f>
        <v>188.03</v>
      </c>
      <c r="P73" s="16" t="s">
        <v>247</v>
      </c>
    </row>
    <row r="74" spans="1:24" s="1" customFormat="1" x14ac:dyDescent="0.25">
      <c r="A74" s="12" t="s">
        <v>53</v>
      </c>
      <c r="B74" s="11" t="s">
        <v>54</v>
      </c>
      <c r="C74" s="11" t="s">
        <v>55</v>
      </c>
      <c r="D74" s="12" t="s">
        <v>56</v>
      </c>
      <c r="E74" s="12"/>
      <c r="F74" s="12" t="s">
        <v>57</v>
      </c>
      <c r="G74" s="12">
        <v>6000</v>
      </c>
      <c r="H74" s="12" t="s">
        <v>58</v>
      </c>
      <c r="I74" s="12" t="s">
        <v>59</v>
      </c>
      <c r="J74" s="14">
        <v>163.62</v>
      </c>
      <c r="K74" s="14">
        <v>26.18</v>
      </c>
      <c r="L74" s="15"/>
      <c r="M74" s="15"/>
      <c r="N74" s="15"/>
      <c r="O74" s="15">
        <f>J74+K74-L74-M74-N74</f>
        <v>189.8</v>
      </c>
      <c r="P74" s="16" t="s">
        <v>60</v>
      </c>
    </row>
    <row r="75" spans="1:24" s="1" customFormat="1" x14ac:dyDescent="0.25">
      <c r="A75" s="12" t="s">
        <v>389</v>
      </c>
      <c r="B75" s="11" t="s">
        <v>390</v>
      </c>
      <c r="C75" s="11" t="s">
        <v>78</v>
      </c>
      <c r="D75" s="12">
        <v>739</v>
      </c>
      <c r="E75" s="11"/>
      <c r="F75" s="12" t="s">
        <v>57</v>
      </c>
      <c r="G75" s="12">
        <v>44100</v>
      </c>
      <c r="H75" s="12" t="s">
        <v>26</v>
      </c>
      <c r="I75" s="12" t="s">
        <v>27</v>
      </c>
      <c r="J75" s="14">
        <v>164.65</v>
      </c>
      <c r="K75" s="14">
        <v>26.34</v>
      </c>
      <c r="L75" s="11"/>
      <c r="M75" s="11"/>
      <c r="N75" s="11"/>
      <c r="O75" s="15">
        <f>J75+K75-L75-M75-N75</f>
        <v>190.99</v>
      </c>
      <c r="P75" s="16" t="s">
        <v>106</v>
      </c>
      <c r="Q75" s="17"/>
      <c r="R75" s="17"/>
      <c r="S75" s="17"/>
      <c r="T75" s="17"/>
      <c r="U75" s="17"/>
      <c r="V75" s="17"/>
      <c r="W75" s="17"/>
      <c r="X75" s="17"/>
    </row>
    <row r="76" spans="1:24" s="1" customFormat="1" x14ac:dyDescent="0.25">
      <c r="A76" s="12" t="s">
        <v>484</v>
      </c>
      <c r="B76" s="11" t="s">
        <v>485</v>
      </c>
      <c r="C76" s="11" t="s">
        <v>486</v>
      </c>
      <c r="D76" s="12">
        <v>978</v>
      </c>
      <c r="E76" s="12"/>
      <c r="F76" s="12" t="s">
        <v>198</v>
      </c>
      <c r="G76" s="12">
        <v>44340</v>
      </c>
      <c r="H76" s="12" t="s">
        <v>26</v>
      </c>
      <c r="I76" s="12" t="s">
        <v>27</v>
      </c>
      <c r="J76" s="14">
        <v>167.24</v>
      </c>
      <c r="K76" s="14">
        <v>26.76</v>
      </c>
      <c r="L76" s="15"/>
      <c r="M76" s="15"/>
      <c r="N76" s="15"/>
      <c r="O76" s="15">
        <f>J76+K76-L76-M76-N76</f>
        <v>194</v>
      </c>
      <c r="P76" s="16" t="s">
        <v>51</v>
      </c>
    </row>
    <row r="77" spans="1:24" s="1" customFormat="1" x14ac:dyDescent="0.25">
      <c r="A77" s="12" t="s">
        <v>195</v>
      </c>
      <c r="B77" s="11" t="s">
        <v>196</v>
      </c>
      <c r="C77" s="11" t="s">
        <v>197</v>
      </c>
      <c r="D77" s="12">
        <v>109</v>
      </c>
      <c r="E77" s="11"/>
      <c r="F77" s="11" t="s">
        <v>198</v>
      </c>
      <c r="G77" s="12">
        <v>44340</v>
      </c>
      <c r="H77" s="12" t="s">
        <v>26</v>
      </c>
      <c r="I77" s="12" t="s">
        <v>27</v>
      </c>
      <c r="J77" s="14">
        <v>170</v>
      </c>
      <c r="K77" s="14">
        <v>27.2</v>
      </c>
      <c r="L77" s="15"/>
      <c r="M77" s="15"/>
      <c r="N77" s="15"/>
      <c r="O77" s="15">
        <f>J77+K77-L77-M77-N77</f>
        <v>197.2</v>
      </c>
      <c r="P77" s="16" t="s">
        <v>60</v>
      </c>
    </row>
    <row r="78" spans="1:24" s="1" customFormat="1" x14ac:dyDescent="0.25">
      <c r="A78" s="12" t="s">
        <v>248</v>
      </c>
      <c r="B78" s="11" t="s">
        <v>249</v>
      </c>
      <c r="C78" s="11"/>
      <c r="D78" s="12"/>
      <c r="E78" s="11"/>
      <c r="F78" s="18"/>
      <c r="G78" s="12"/>
      <c r="H78" s="12"/>
      <c r="I78" s="13"/>
      <c r="J78" s="14">
        <v>205.5</v>
      </c>
      <c r="K78" s="14"/>
      <c r="L78" s="15"/>
      <c r="M78" s="15"/>
      <c r="N78" s="15"/>
      <c r="O78" s="15">
        <f>+J78+K78-L78</f>
        <v>205.5</v>
      </c>
      <c r="P78" s="16" t="s">
        <v>115</v>
      </c>
    </row>
    <row r="79" spans="1:24" s="1" customFormat="1" x14ac:dyDescent="0.25">
      <c r="A79" s="12" t="s">
        <v>84</v>
      </c>
      <c r="B79" s="18" t="s">
        <v>85</v>
      </c>
      <c r="C79" s="18" t="s">
        <v>86</v>
      </c>
      <c r="D79" s="12">
        <v>173</v>
      </c>
      <c r="E79" s="11"/>
      <c r="F79" s="12" t="s">
        <v>57</v>
      </c>
      <c r="G79" s="12">
        <v>44100</v>
      </c>
      <c r="H79" s="12" t="s">
        <v>26</v>
      </c>
      <c r="I79" s="12" t="s">
        <v>27</v>
      </c>
      <c r="J79" s="14">
        <v>184.53</v>
      </c>
      <c r="K79" s="14">
        <v>29.53</v>
      </c>
      <c r="L79" s="15"/>
      <c r="M79" s="15"/>
      <c r="N79" s="15"/>
      <c r="O79" s="15">
        <f>J79+K79-L79-M79-N79</f>
        <v>214.06</v>
      </c>
      <c r="P79" s="16" t="s">
        <v>87</v>
      </c>
      <c r="Q79" s="17"/>
    </row>
    <row r="80" spans="1:24" s="1" customFormat="1" x14ac:dyDescent="0.25">
      <c r="A80" s="12" t="s">
        <v>549</v>
      </c>
      <c r="B80" s="11" t="s">
        <v>550</v>
      </c>
      <c r="C80" s="11" t="s">
        <v>382</v>
      </c>
      <c r="D80" s="12">
        <v>578</v>
      </c>
      <c r="E80" s="12" t="s">
        <v>551</v>
      </c>
      <c r="F80" s="12" t="s">
        <v>57</v>
      </c>
      <c r="G80" s="12">
        <v>44100</v>
      </c>
      <c r="H80" s="12" t="s">
        <v>26</v>
      </c>
      <c r="I80" s="12" t="s">
        <v>27</v>
      </c>
      <c r="J80" s="14">
        <v>185.3</v>
      </c>
      <c r="K80" s="14">
        <v>29.65</v>
      </c>
      <c r="L80" s="15"/>
      <c r="M80" s="15"/>
      <c r="N80" s="15"/>
      <c r="O80" s="15">
        <f>J80+K80-L80-M80-N80</f>
        <v>214.95000000000002</v>
      </c>
      <c r="P80" s="16" t="s">
        <v>166</v>
      </c>
      <c r="Q80" s="17"/>
    </row>
    <row r="81" spans="1:24" s="1" customFormat="1" x14ac:dyDescent="0.25">
      <c r="A81" s="12" t="s">
        <v>422</v>
      </c>
      <c r="B81" s="11" t="s">
        <v>423</v>
      </c>
      <c r="C81" s="11" t="s">
        <v>424</v>
      </c>
      <c r="D81" s="12">
        <v>2162</v>
      </c>
      <c r="E81" s="11" t="s">
        <v>42</v>
      </c>
      <c r="F81" s="12" t="s">
        <v>425</v>
      </c>
      <c r="G81" s="12">
        <v>45080</v>
      </c>
      <c r="H81" s="12" t="s">
        <v>26</v>
      </c>
      <c r="I81" s="12" t="s">
        <v>27</v>
      </c>
      <c r="J81" s="14">
        <v>188.84</v>
      </c>
      <c r="K81" s="14">
        <v>30.21</v>
      </c>
      <c r="L81" s="15"/>
      <c r="M81" s="15"/>
      <c r="N81" s="15"/>
      <c r="O81" s="15">
        <f>SUM(J81:N81)</f>
        <v>219.05</v>
      </c>
      <c r="P81" s="16" t="s">
        <v>426</v>
      </c>
      <c r="R81" s="17"/>
      <c r="S81" s="17"/>
      <c r="T81" s="17"/>
      <c r="U81" s="17"/>
      <c r="V81" s="17"/>
      <c r="W81" s="17"/>
      <c r="X81" s="17"/>
    </row>
    <row r="82" spans="1:24" s="1" customFormat="1" x14ac:dyDescent="0.25">
      <c r="A82" s="12" t="s">
        <v>450</v>
      </c>
      <c r="B82" s="11" t="s">
        <v>451</v>
      </c>
      <c r="C82" s="11" t="s">
        <v>452</v>
      </c>
      <c r="D82" s="12">
        <v>52</v>
      </c>
      <c r="E82" s="11"/>
      <c r="F82" s="12" t="s">
        <v>453</v>
      </c>
      <c r="G82" s="12">
        <v>44860</v>
      </c>
      <c r="H82" s="12" t="s">
        <v>26</v>
      </c>
      <c r="I82" s="12" t="s">
        <v>27</v>
      </c>
      <c r="J82" s="14">
        <v>196.55</v>
      </c>
      <c r="K82" s="14">
        <v>31.45</v>
      </c>
      <c r="L82" s="15"/>
      <c r="M82" s="15"/>
      <c r="N82" s="15"/>
      <c r="O82" s="15">
        <f>SUM(J82:N82)</f>
        <v>228</v>
      </c>
      <c r="P82" s="16" t="s">
        <v>52</v>
      </c>
    </row>
    <row r="83" spans="1:24" s="1" customFormat="1" x14ac:dyDescent="0.25">
      <c r="A83" s="12" t="s">
        <v>436</v>
      </c>
      <c r="B83" s="11" t="s">
        <v>437</v>
      </c>
      <c r="C83" s="18" t="s">
        <v>438</v>
      </c>
      <c r="D83" s="12">
        <v>363</v>
      </c>
      <c r="E83" s="11"/>
      <c r="F83" s="12" t="s">
        <v>57</v>
      </c>
      <c r="G83" s="12">
        <v>44100</v>
      </c>
      <c r="H83" s="12" t="s">
        <v>26</v>
      </c>
      <c r="I83" s="12" t="s">
        <v>27</v>
      </c>
      <c r="J83" s="14">
        <v>198</v>
      </c>
      <c r="K83" s="14">
        <v>31.68</v>
      </c>
      <c r="L83" s="15"/>
      <c r="M83" s="15"/>
      <c r="N83" s="15"/>
      <c r="O83" s="15">
        <f>SUM(J83:N83)</f>
        <v>229.68</v>
      </c>
      <c r="P83" s="16" t="s">
        <v>412</v>
      </c>
      <c r="R83" s="17"/>
      <c r="S83" s="17"/>
      <c r="T83" s="17"/>
      <c r="U83" s="17"/>
      <c r="V83" s="17"/>
      <c r="W83" s="17"/>
      <c r="X83" s="17"/>
    </row>
    <row r="84" spans="1:24" s="1" customFormat="1" x14ac:dyDescent="0.25">
      <c r="A84" s="12" t="s">
        <v>386</v>
      </c>
      <c r="B84" s="11" t="s">
        <v>387</v>
      </c>
      <c r="C84" s="11" t="s">
        <v>388</v>
      </c>
      <c r="D84" s="12">
        <v>717</v>
      </c>
      <c r="E84" s="11"/>
      <c r="F84" s="12" t="s">
        <v>91</v>
      </c>
      <c r="G84" s="12">
        <v>44200</v>
      </c>
      <c r="H84" s="12" t="s">
        <v>26</v>
      </c>
      <c r="I84" s="12" t="s">
        <v>27</v>
      </c>
      <c r="J84" s="14">
        <v>200</v>
      </c>
      <c r="K84" s="14">
        <v>32</v>
      </c>
      <c r="L84" s="15"/>
      <c r="M84" s="15"/>
      <c r="N84" s="15"/>
      <c r="O84" s="15">
        <f>J84+K84-L84-M84-N84</f>
        <v>232</v>
      </c>
      <c r="P84" s="16" t="s">
        <v>319</v>
      </c>
      <c r="R84" s="17"/>
      <c r="S84" s="17"/>
      <c r="T84" s="17"/>
      <c r="U84" s="17"/>
      <c r="V84" s="17"/>
      <c r="W84" s="17"/>
      <c r="X84" s="17"/>
    </row>
    <row r="85" spans="1:24" s="17" customFormat="1" x14ac:dyDescent="0.25">
      <c r="A85" s="12" t="s">
        <v>107</v>
      </c>
      <c r="B85" s="11" t="s">
        <v>108</v>
      </c>
      <c r="C85" s="11" t="s">
        <v>109</v>
      </c>
      <c r="D85" s="12">
        <v>1235</v>
      </c>
      <c r="E85" s="11"/>
      <c r="F85" s="12" t="s">
        <v>110</v>
      </c>
      <c r="G85" s="12">
        <v>64480</v>
      </c>
      <c r="H85" s="12" t="s">
        <v>111</v>
      </c>
      <c r="I85" s="13" t="s">
        <v>112</v>
      </c>
      <c r="J85" s="14">
        <f>16+8+8+204</f>
        <v>236</v>
      </c>
      <c r="K85" s="14"/>
      <c r="L85" s="15"/>
      <c r="M85" s="15"/>
      <c r="N85" s="15"/>
      <c r="O85" s="15">
        <f>+J85+K85+N85</f>
        <v>236</v>
      </c>
      <c r="P85" s="16" t="s">
        <v>114</v>
      </c>
      <c r="Q85" s="1"/>
      <c r="R85" s="1"/>
      <c r="S85" s="1"/>
      <c r="T85" s="1"/>
      <c r="U85" s="1"/>
      <c r="V85" s="1"/>
      <c r="W85" s="1"/>
      <c r="X85" s="1"/>
    </row>
    <row r="86" spans="1:24" s="1" customFormat="1" x14ac:dyDescent="0.25">
      <c r="A86" s="12" t="s">
        <v>439</v>
      </c>
      <c r="B86" s="18" t="s">
        <v>440</v>
      </c>
      <c r="C86" s="18" t="s">
        <v>441</v>
      </c>
      <c r="D86" s="12">
        <v>817</v>
      </c>
      <c r="E86" s="11"/>
      <c r="F86" s="12" t="s">
        <v>211</v>
      </c>
      <c r="G86" s="12">
        <v>44380</v>
      </c>
      <c r="H86" s="12" t="s">
        <v>26</v>
      </c>
      <c r="I86" s="12" t="s">
        <v>27</v>
      </c>
      <c r="J86" s="14">
        <v>216.64</v>
      </c>
      <c r="K86" s="14">
        <v>34.659999999999997</v>
      </c>
      <c r="L86" s="15"/>
      <c r="M86" s="15"/>
      <c r="N86" s="15"/>
      <c r="O86" s="15">
        <f>J86+K86-L86-M86-N86</f>
        <v>251.29999999999998</v>
      </c>
      <c r="P86" s="16" t="s">
        <v>153</v>
      </c>
      <c r="Q86" s="17"/>
      <c r="R86" s="17"/>
      <c r="S86" s="17"/>
      <c r="T86" s="17"/>
      <c r="U86" s="17"/>
      <c r="V86" s="17"/>
      <c r="W86" s="17"/>
      <c r="X86" s="17"/>
    </row>
    <row r="87" spans="1:24" s="1" customFormat="1" x14ac:dyDescent="0.25">
      <c r="A87" s="12" t="s">
        <v>556</v>
      </c>
      <c r="B87" s="11" t="s">
        <v>557</v>
      </c>
      <c r="C87" s="11" t="s">
        <v>558</v>
      </c>
      <c r="D87" s="12">
        <v>139</v>
      </c>
      <c r="E87" s="11"/>
      <c r="F87" s="12" t="s">
        <v>559</v>
      </c>
      <c r="G87" s="12">
        <v>44360</v>
      </c>
      <c r="H87" s="12" t="s">
        <v>26</v>
      </c>
      <c r="I87" s="12" t="s">
        <v>27</v>
      </c>
      <c r="J87" s="14">
        <v>218.1</v>
      </c>
      <c r="K87" s="15">
        <v>34.9</v>
      </c>
      <c r="L87" s="15"/>
      <c r="M87" s="15"/>
      <c r="N87" s="15"/>
      <c r="O87" s="15">
        <f>J87+K87-L87-M87-N87</f>
        <v>253</v>
      </c>
      <c r="P87" s="16" t="s">
        <v>272</v>
      </c>
    </row>
    <row r="88" spans="1:24" s="1" customFormat="1" x14ac:dyDescent="0.25">
      <c r="A88" s="6" t="s">
        <v>310</v>
      </c>
      <c r="B88" s="11" t="s">
        <v>311</v>
      </c>
      <c r="C88" s="11" t="s">
        <v>83</v>
      </c>
      <c r="D88" s="12">
        <v>14</v>
      </c>
      <c r="E88" s="11"/>
      <c r="F88" s="12" t="s">
        <v>57</v>
      </c>
      <c r="G88" s="12">
        <v>44100</v>
      </c>
      <c r="H88" s="11" t="s">
        <v>26</v>
      </c>
      <c r="I88" s="11" t="s">
        <v>27</v>
      </c>
      <c r="J88" s="14">
        <v>223.5</v>
      </c>
      <c r="K88" s="14">
        <v>35.76</v>
      </c>
      <c r="L88" s="15"/>
      <c r="M88" s="15"/>
      <c r="N88" s="15"/>
      <c r="O88" s="15">
        <f>J88+K88-L88-M88-N88</f>
        <v>259.26</v>
      </c>
      <c r="P88" s="16" t="s">
        <v>66</v>
      </c>
      <c r="Q88" s="17"/>
    </row>
    <row r="89" spans="1:24" s="1" customFormat="1" x14ac:dyDescent="0.25">
      <c r="A89" s="12" t="s">
        <v>447</v>
      </c>
      <c r="B89" s="11" t="s">
        <v>448</v>
      </c>
      <c r="C89" s="11" t="s">
        <v>449</v>
      </c>
      <c r="D89" s="12">
        <v>755</v>
      </c>
      <c r="E89" s="12"/>
      <c r="F89" s="12" t="s">
        <v>48</v>
      </c>
      <c r="G89" s="12">
        <v>44190</v>
      </c>
      <c r="H89" s="12" t="s">
        <v>26</v>
      </c>
      <c r="I89" s="12" t="s">
        <v>27</v>
      </c>
      <c r="J89" s="14">
        <f>248.76-24.88</f>
        <v>223.88</v>
      </c>
      <c r="K89" s="14">
        <v>35.82</v>
      </c>
      <c r="L89" s="15"/>
      <c r="M89" s="15"/>
      <c r="N89" s="15"/>
      <c r="O89" s="15">
        <f>J89+K89-L89-M89-N89</f>
        <v>259.7</v>
      </c>
      <c r="P89" s="16" t="s">
        <v>51</v>
      </c>
      <c r="R89" s="17"/>
      <c r="S89" s="17"/>
      <c r="T89" s="17"/>
      <c r="U89" s="17"/>
      <c r="V89" s="17"/>
      <c r="W89" s="17"/>
      <c r="X89" s="17"/>
    </row>
    <row r="90" spans="1:24" s="1" customFormat="1" x14ac:dyDescent="0.25">
      <c r="A90" s="12" t="s">
        <v>427</v>
      </c>
      <c r="B90" s="11" t="s">
        <v>428</v>
      </c>
      <c r="C90" s="11" t="s">
        <v>429</v>
      </c>
      <c r="D90" s="12">
        <v>1036</v>
      </c>
      <c r="E90" s="11"/>
      <c r="F90" s="12" t="s">
        <v>57</v>
      </c>
      <c r="G90" s="12">
        <v>44100</v>
      </c>
      <c r="H90" s="12" t="s">
        <v>26</v>
      </c>
      <c r="I90" s="12" t="s">
        <v>27</v>
      </c>
      <c r="J90" s="14">
        <v>236.7</v>
      </c>
      <c r="K90" s="14">
        <v>37.869999999999997</v>
      </c>
      <c r="L90" s="15"/>
      <c r="M90" s="15"/>
      <c r="N90" s="15"/>
      <c r="O90" s="15">
        <f>+J90+K90-L90</f>
        <v>274.57</v>
      </c>
      <c r="P90" s="16" t="s">
        <v>252</v>
      </c>
      <c r="R90" s="17"/>
      <c r="S90" s="17"/>
      <c r="T90" s="17"/>
      <c r="U90" s="17"/>
      <c r="V90" s="17"/>
      <c r="W90" s="17"/>
      <c r="X90" s="17"/>
    </row>
    <row r="91" spans="1:24" s="1" customFormat="1" x14ac:dyDescent="0.25">
      <c r="A91" s="12" t="s">
        <v>406</v>
      </c>
      <c r="B91" s="11" t="s">
        <v>407</v>
      </c>
      <c r="C91" s="11" t="s">
        <v>410</v>
      </c>
      <c r="D91" s="12">
        <v>78</v>
      </c>
      <c r="E91" s="11"/>
      <c r="F91" s="12" t="s">
        <v>411</v>
      </c>
      <c r="G91" s="12">
        <v>2770</v>
      </c>
      <c r="H91" s="12" t="s">
        <v>58</v>
      </c>
      <c r="I91" s="13" t="s">
        <v>59</v>
      </c>
      <c r="J91" s="14">
        <v>264.66000000000003</v>
      </c>
      <c r="K91" s="14">
        <v>12.34</v>
      </c>
      <c r="L91" s="15"/>
      <c r="M91" s="15"/>
      <c r="N91" s="15"/>
      <c r="O91" s="15">
        <f>+J91+K91-L91</f>
        <v>277</v>
      </c>
      <c r="P91" s="16" t="s">
        <v>283</v>
      </c>
      <c r="R91" s="17"/>
      <c r="S91" s="17"/>
      <c r="T91" s="17"/>
      <c r="U91" s="17"/>
      <c r="V91" s="17"/>
      <c r="W91" s="17"/>
      <c r="X91" s="17"/>
    </row>
    <row r="92" spans="1:24" s="1" customFormat="1" x14ac:dyDescent="0.25">
      <c r="A92" s="12" t="s">
        <v>302</v>
      </c>
      <c r="B92" s="11" t="s">
        <v>303</v>
      </c>
      <c r="C92" s="11" t="s">
        <v>304</v>
      </c>
      <c r="D92" s="12">
        <v>722</v>
      </c>
      <c r="E92" s="11"/>
      <c r="F92" s="12" t="s">
        <v>298</v>
      </c>
      <c r="G92" s="12">
        <v>44970</v>
      </c>
      <c r="H92" s="12" t="s">
        <v>26</v>
      </c>
      <c r="I92" s="13" t="s">
        <v>27</v>
      </c>
      <c r="J92" s="14">
        <v>243.97</v>
      </c>
      <c r="K92" s="14">
        <v>39.03</v>
      </c>
      <c r="L92" s="15"/>
      <c r="M92" s="15"/>
      <c r="N92" s="15"/>
      <c r="O92" s="15">
        <f>+J92+K92+N92</f>
        <v>283</v>
      </c>
      <c r="P92" s="16" t="s">
        <v>305</v>
      </c>
    </row>
    <row r="93" spans="1:24" s="1" customFormat="1" x14ac:dyDescent="0.25">
      <c r="A93" s="12" t="s">
        <v>406</v>
      </c>
      <c r="B93" s="11" t="s">
        <v>407</v>
      </c>
      <c r="C93" s="11" t="s">
        <v>176</v>
      </c>
      <c r="D93" s="12">
        <v>821</v>
      </c>
      <c r="E93" s="11"/>
      <c r="F93" s="12" t="s">
        <v>408</v>
      </c>
      <c r="G93" s="12">
        <v>44400</v>
      </c>
      <c r="H93" s="11" t="s">
        <v>26</v>
      </c>
      <c r="I93" s="12" t="s">
        <v>27</v>
      </c>
      <c r="J93" s="14">
        <v>286.60000000000002</v>
      </c>
      <c r="K93" s="14">
        <v>0</v>
      </c>
      <c r="L93" s="15"/>
      <c r="M93" s="15"/>
      <c r="N93" s="15"/>
      <c r="O93" s="15">
        <f>J93+K93-L93-M93-N93</f>
        <v>286.60000000000002</v>
      </c>
      <c r="P93" s="16" t="s">
        <v>409</v>
      </c>
      <c r="R93" s="17"/>
      <c r="S93" s="17"/>
      <c r="T93" s="17"/>
      <c r="U93" s="17"/>
      <c r="V93" s="17"/>
      <c r="W93" s="17"/>
      <c r="X93" s="17"/>
    </row>
    <row r="94" spans="1:24" s="1" customFormat="1" x14ac:dyDescent="0.25">
      <c r="A94" s="12" t="s">
        <v>218</v>
      </c>
      <c r="B94" s="11" t="s">
        <v>219</v>
      </c>
      <c r="C94" s="11" t="s">
        <v>220</v>
      </c>
      <c r="D94" s="12">
        <v>1038</v>
      </c>
      <c r="E94" s="11"/>
      <c r="F94" s="12" t="s">
        <v>32</v>
      </c>
      <c r="G94" s="12">
        <v>44290</v>
      </c>
      <c r="H94" s="12" t="s">
        <v>26</v>
      </c>
      <c r="I94" s="12" t="s">
        <v>27</v>
      </c>
      <c r="J94" s="14">
        <v>247.2</v>
      </c>
      <c r="K94" s="14">
        <v>39.549999999999997</v>
      </c>
      <c r="L94" s="15"/>
      <c r="M94" s="15"/>
      <c r="N94" s="15"/>
      <c r="O94" s="15">
        <f>SUM(J94:N94)</f>
        <v>286.75</v>
      </c>
      <c r="P94" s="16" t="s">
        <v>221</v>
      </c>
    </row>
    <row r="95" spans="1:24" s="1" customFormat="1" x14ac:dyDescent="0.25">
      <c r="A95" s="12" t="s">
        <v>294</v>
      </c>
      <c r="B95" s="11" t="s">
        <v>295</v>
      </c>
      <c r="C95" s="11" t="s">
        <v>297</v>
      </c>
      <c r="D95" s="12">
        <v>799</v>
      </c>
      <c r="E95" s="11"/>
      <c r="F95" s="12" t="s">
        <v>298</v>
      </c>
      <c r="G95" s="11">
        <v>44940</v>
      </c>
      <c r="H95" s="12" t="s">
        <v>26</v>
      </c>
      <c r="I95" s="12" t="s">
        <v>27</v>
      </c>
      <c r="J95" s="14">
        <v>248</v>
      </c>
      <c r="K95" s="14">
        <v>39.72</v>
      </c>
      <c r="L95" s="15"/>
      <c r="M95" s="15"/>
      <c r="N95" s="15"/>
      <c r="O95" s="15">
        <f t="shared" ref="O95:O104" si="5">J95+K95-L95-M95-N95</f>
        <v>287.72000000000003</v>
      </c>
      <c r="P95" s="16" t="s">
        <v>299</v>
      </c>
    </row>
    <row r="96" spans="1:24" s="1" customFormat="1" x14ac:dyDescent="0.25">
      <c r="A96" s="12" t="s">
        <v>53</v>
      </c>
      <c r="B96" s="11" t="s">
        <v>54</v>
      </c>
      <c r="C96" s="11" t="s">
        <v>55</v>
      </c>
      <c r="D96" s="12" t="s">
        <v>56</v>
      </c>
      <c r="E96" s="12"/>
      <c r="F96" s="12" t="s">
        <v>57</v>
      </c>
      <c r="G96" s="12">
        <v>6000</v>
      </c>
      <c r="H96" s="12" t="s">
        <v>58</v>
      </c>
      <c r="I96" s="12" t="s">
        <v>59</v>
      </c>
      <c r="J96" s="14">
        <v>256.25</v>
      </c>
      <c r="K96" s="14">
        <v>41</v>
      </c>
      <c r="L96" s="15"/>
      <c r="M96" s="15"/>
      <c r="N96" s="15"/>
      <c r="O96" s="15">
        <f t="shared" si="5"/>
        <v>297.25</v>
      </c>
      <c r="P96" s="16" t="s">
        <v>60</v>
      </c>
    </row>
    <row r="97" spans="1:24" s="1" customFormat="1" x14ac:dyDescent="0.25">
      <c r="A97" s="12" t="s">
        <v>514</v>
      </c>
      <c r="B97" s="11" t="s">
        <v>515</v>
      </c>
      <c r="C97" s="18" t="s">
        <v>297</v>
      </c>
      <c r="D97" s="12">
        <v>1694</v>
      </c>
      <c r="E97" s="11"/>
      <c r="F97" s="12" t="s">
        <v>445</v>
      </c>
      <c r="G97" s="12">
        <v>44900</v>
      </c>
      <c r="H97" s="12" t="s">
        <v>26</v>
      </c>
      <c r="I97" s="12" t="s">
        <v>27</v>
      </c>
      <c r="J97" s="14">
        <f t="shared" ref="J97:J107" si="6">258.39-0.63</f>
        <v>257.76</v>
      </c>
      <c r="K97" s="14">
        <v>41.24</v>
      </c>
      <c r="L97" s="15"/>
      <c r="M97" s="15"/>
      <c r="N97" s="15"/>
      <c r="O97" s="15">
        <f t="shared" si="5"/>
        <v>299</v>
      </c>
      <c r="P97" s="16" t="s">
        <v>227</v>
      </c>
    </row>
    <row r="98" spans="1:24" s="1" customFormat="1" x14ac:dyDescent="0.25">
      <c r="A98" s="12" t="s">
        <v>514</v>
      </c>
      <c r="B98" s="11" t="s">
        <v>515</v>
      </c>
      <c r="C98" s="18" t="s">
        <v>297</v>
      </c>
      <c r="D98" s="12">
        <v>1694</v>
      </c>
      <c r="E98" s="11"/>
      <c r="F98" s="12" t="s">
        <v>445</v>
      </c>
      <c r="G98" s="12">
        <v>44900</v>
      </c>
      <c r="H98" s="12" t="s">
        <v>26</v>
      </c>
      <c r="I98" s="12" t="s">
        <v>27</v>
      </c>
      <c r="J98" s="14">
        <f t="shared" si="6"/>
        <v>257.76</v>
      </c>
      <c r="K98" s="14">
        <f>41.24</f>
        <v>41.24</v>
      </c>
      <c r="L98" s="15"/>
      <c r="M98" s="15"/>
      <c r="N98" s="15"/>
      <c r="O98" s="15">
        <f t="shared" si="5"/>
        <v>299</v>
      </c>
      <c r="P98" s="16" t="s">
        <v>50</v>
      </c>
    </row>
    <row r="99" spans="1:24" s="1" customFormat="1" x14ac:dyDescent="0.25">
      <c r="A99" s="12" t="s">
        <v>514</v>
      </c>
      <c r="B99" s="11" t="s">
        <v>515</v>
      </c>
      <c r="C99" s="18" t="s">
        <v>297</v>
      </c>
      <c r="D99" s="12">
        <v>1694</v>
      </c>
      <c r="E99" s="11"/>
      <c r="F99" s="12" t="s">
        <v>445</v>
      </c>
      <c r="G99" s="12">
        <v>44900</v>
      </c>
      <c r="H99" s="12" t="s">
        <v>26</v>
      </c>
      <c r="I99" s="12" t="s">
        <v>27</v>
      </c>
      <c r="J99" s="14">
        <f t="shared" si="6"/>
        <v>257.76</v>
      </c>
      <c r="K99" s="14">
        <v>41.24</v>
      </c>
      <c r="L99" s="15"/>
      <c r="M99" s="15"/>
      <c r="N99" s="15"/>
      <c r="O99" s="15">
        <f t="shared" si="5"/>
        <v>299</v>
      </c>
      <c r="P99" s="16" t="s">
        <v>516</v>
      </c>
    </row>
    <row r="100" spans="1:24" s="1" customFormat="1" x14ac:dyDescent="0.25">
      <c r="A100" s="12" t="s">
        <v>514</v>
      </c>
      <c r="B100" s="11" t="s">
        <v>515</v>
      </c>
      <c r="C100" s="18" t="s">
        <v>297</v>
      </c>
      <c r="D100" s="12">
        <v>1694</v>
      </c>
      <c r="E100" s="11"/>
      <c r="F100" s="12" t="s">
        <v>445</v>
      </c>
      <c r="G100" s="12">
        <v>44900</v>
      </c>
      <c r="H100" s="12" t="s">
        <v>26</v>
      </c>
      <c r="I100" s="12" t="s">
        <v>27</v>
      </c>
      <c r="J100" s="14">
        <f t="shared" si="6"/>
        <v>257.76</v>
      </c>
      <c r="K100" s="14">
        <v>41.24</v>
      </c>
      <c r="L100" s="11"/>
      <c r="M100" s="11"/>
      <c r="N100" s="11"/>
      <c r="O100" s="15">
        <f t="shared" si="5"/>
        <v>299</v>
      </c>
      <c r="P100" s="16" t="s">
        <v>517</v>
      </c>
    </row>
    <row r="101" spans="1:24" s="1" customFormat="1" x14ac:dyDescent="0.25">
      <c r="A101" s="12" t="s">
        <v>514</v>
      </c>
      <c r="B101" s="11" t="s">
        <v>515</v>
      </c>
      <c r="C101" s="18" t="s">
        <v>297</v>
      </c>
      <c r="D101" s="12">
        <v>1694</v>
      </c>
      <c r="E101" s="11"/>
      <c r="F101" s="12" t="s">
        <v>445</v>
      </c>
      <c r="G101" s="12">
        <v>44900</v>
      </c>
      <c r="H101" s="12" t="s">
        <v>26</v>
      </c>
      <c r="I101" s="12" t="s">
        <v>27</v>
      </c>
      <c r="J101" s="14">
        <f t="shared" si="6"/>
        <v>257.76</v>
      </c>
      <c r="K101" s="14">
        <v>41.24</v>
      </c>
      <c r="L101" s="15"/>
      <c r="M101" s="15"/>
      <c r="N101" s="15"/>
      <c r="O101" s="15">
        <f t="shared" si="5"/>
        <v>299</v>
      </c>
      <c r="P101" s="16" t="s">
        <v>476</v>
      </c>
    </row>
    <row r="102" spans="1:24" s="1" customFormat="1" x14ac:dyDescent="0.25">
      <c r="A102" s="12" t="s">
        <v>514</v>
      </c>
      <c r="B102" s="11" t="s">
        <v>515</v>
      </c>
      <c r="C102" s="18" t="s">
        <v>297</v>
      </c>
      <c r="D102" s="12">
        <v>1694</v>
      </c>
      <c r="E102" s="11"/>
      <c r="F102" s="12" t="s">
        <v>445</v>
      </c>
      <c r="G102" s="12">
        <v>44900</v>
      </c>
      <c r="H102" s="12" t="s">
        <v>26</v>
      </c>
      <c r="I102" s="12" t="s">
        <v>27</v>
      </c>
      <c r="J102" s="14">
        <f t="shared" si="6"/>
        <v>257.76</v>
      </c>
      <c r="K102" s="14">
        <v>41.24</v>
      </c>
      <c r="L102" s="15"/>
      <c r="M102" s="15"/>
      <c r="N102" s="15"/>
      <c r="O102" s="15">
        <f t="shared" si="5"/>
        <v>299</v>
      </c>
      <c r="P102" s="16" t="s">
        <v>279</v>
      </c>
    </row>
    <row r="103" spans="1:24" s="1" customFormat="1" x14ac:dyDescent="0.25">
      <c r="A103" s="12" t="s">
        <v>514</v>
      </c>
      <c r="B103" s="11" t="s">
        <v>515</v>
      </c>
      <c r="C103" s="18" t="s">
        <v>297</v>
      </c>
      <c r="D103" s="12">
        <v>1694</v>
      </c>
      <c r="E103" s="11"/>
      <c r="F103" s="12" t="s">
        <v>445</v>
      </c>
      <c r="G103" s="12">
        <v>44900</v>
      </c>
      <c r="H103" s="12" t="s">
        <v>26</v>
      </c>
      <c r="I103" s="12" t="s">
        <v>27</v>
      </c>
      <c r="J103" s="14">
        <f t="shared" si="6"/>
        <v>257.76</v>
      </c>
      <c r="K103" s="14">
        <v>41.24</v>
      </c>
      <c r="L103" s="15"/>
      <c r="M103" s="15"/>
      <c r="N103" s="15"/>
      <c r="O103" s="15">
        <f t="shared" si="5"/>
        <v>299</v>
      </c>
      <c r="P103" s="16" t="s">
        <v>518</v>
      </c>
    </row>
    <row r="104" spans="1:24" s="1" customFormat="1" x14ac:dyDescent="0.25">
      <c r="A104" s="12" t="s">
        <v>514</v>
      </c>
      <c r="B104" s="11" t="s">
        <v>515</v>
      </c>
      <c r="C104" s="18" t="s">
        <v>297</v>
      </c>
      <c r="D104" s="12">
        <v>1694</v>
      </c>
      <c r="E104" s="11"/>
      <c r="F104" s="12" t="s">
        <v>445</v>
      </c>
      <c r="G104" s="12">
        <v>44900</v>
      </c>
      <c r="H104" s="12" t="s">
        <v>26</v>
      </c>
      <c r="I104" s="12" t="s">
        <v>27</v>
      </c>
      <c r="J104" s="14">
        <f t="shared" si="6"/>
        <v>257.76</v>
      </c>
      <c r="K104" s="14">
        <v>41.24</v>
      </c>
      <c r="L104" s="15"/>
      <c r="M104" s="15"/>
      <c r="N104" s="15"/>
      <c r="O104" s="15">
        <f t="shared" si="5"/>
        <v>299</v>
      </c>
      <c r="P104" s="16" t="s">
        <v>173</v>
      </c>
      <c r="Q104" s="17"/>
    </row>
    <row r="105" spans="1:24" s="1" customFormat="1" x14ac:dyDescent="0.25">
      <c r="A105" s="12" t="s">
        <v>514</v>
      </c>
      <c r="B105" s="11" t="s">
        <v>515</v>
      </c>
      <c r="C105" s="11" t="s">
        <v>297</v>
      </c>
      <c r="D105" s="12">
        <v>1694</v>
      </c>
      <c r="E105" s="12"/>
      <c r="F105" s="12" t="s">
        <v>445</v>
      </c>
      <c r="G105" s="12">
        <v>44900</v>
      </c>
      <c r="H105" s="12" t="s">
        <v>26</v>
      </c>
      <c r="I105" s="12" t="s">
        <v>27</v>
      </c>
      <c r="J105" s="14">
        <f t="shared" si="6"/>
        <v>257.76</v>
      </c>
      <c r="K105" s="14">
        <v>41.24</v>
      </c>
      <c r="L105" s="15"/>
      <c r="M105" s="15"/>
      <c r="N105" s="15"/>
      <c r="O105" s="15">
        <f>SUM(J105:N105)</f>
        <v>299</v>
      </c>
      <c r="P105" s="16" t="s">
        <v>234</v>
      </c>
    </row>
    <row r="106" spans="1:24" s="1" customFormat="1" x14ac:dyDescent="0.25">
      <c r="A106" s="12" t="s">
        <v>514</v>
      </c>
      <c r="B106" s="11" t="s">
        <v>515</v>
      </c>
      <c r="C106" s="11" t="s">
        <v>297</v>
      </c>
      <c r="D106" s="12">
        <v>1694</v>
      </c>
      <c r="E106" s="12"/>
      <c r="F106" s="12" t="s">
        <v>445</v>
      </c>
      <c r="G106" s="12">
        <v>44900</v>
      </c>
      <c r="H106" s="12" t="s">
        <v>26</v>
      </c>
      <c r="I106" s="12" t="s">
        <v>27</v>
      </c>
      <c r="J106" s="14">
        <f t="shared" si="6"/>
        <v>257.76</v>
      </c>
      <c r="K106" s="14">
        <v>41.24</v>
      </c>
      <c r="L106" s="15"/>
      <c r="M106" s="15"/>
      <c r="N106" s="15"/>
      <c r="O106" s="19">
        <f>+J106+K106</f>
        <v>299</v>
      </c>
      <c r="P106" s="16" t="s">
        <v>499</v>
      </c>
    </row>
    <row r="107" spans="1:24" s="1" customFormat="1" x14ac:dyDescent="0.25">
      <c r="A107" s="12" t="s">
        <v>514</v>
      </c>
      <c r="B107" s="11" t="s">
        <v>515</v>
      </c>
      <c r="C107" s="11" t="s">
        <v>297</v>
      </c>
      <c r="D107" s="12">
        <v>1694</v>
      </c>
      <c r="E107" s="11"/>
      <c r="F107" s="12" t="s">
        <v>445</v>
      </c>
      <c r="G107" s="12">
        <v>44900</v>
      </c>
      <c r="H107" s="12" t="s">
        <v>26</v>
      </c>
      <c r="I107" s="13" t="s">
        <v>27</v>
      </c>
      <c r="J107" s="14">
        <f t="shared" si="6"/>
        <v>257.76</v>
      </c>
      <c r="K107" s="14">
        <v>41.24</v>
      </c>
      <c r="L107" s="15"/>
      <c r="M107" s="15"/>
      <c r="N107" s="15"/>
      <c r="O107" s="15">
        <f>+J107+K107+N107</f>
        <v>299</v>
      </c>
      <c r="P107" s="16" t="s">
        <v>305</v>
      </c>
    </row>
    <row r="108" spans="1:24" s="1" customFormat="1" x14ac:dyDescent="0.25">
      <c r="A108" s="12" t="s">
        <v>182</v>
      </c>
      <c r="B108" s="11" t="s">
        <v>183</v>
      </c>
      <c r="C108" s="11" t="s">
        <v>184</v>
      </c>
      <c r="D108" s="12">
        <v>87</v>
      </c>
      <c r="E108" s="12" t="s">
        <v>42</v>
      </c>
      <c r="F108" s="12" t="s">
        <v>57</v>
      </c>
      <c r="G108" s="12">
        <v>6080</v>
      </c>
      <c r="H108" s="12" t="s">
        <v>59</v>
      </c>
      <c r="I108" s="12" t="s">
        <v>59</v>
      </c>
      <c r="J108" s="14">
        <v>258.62</v>
      </c>
      <c r="K108" s="14">
        <v>41.38</v>
      </c>
      <c r="L108" s="15"/>
      <c r="M108" s="15"/>
      <c r="N108" s="15"/>
      <c r="O108" s="15">
        <f>J108+K108-L108-M108-N108</f>
        <v>300</v>
      </c>
      <c r="P108" s="16" t="s">
        <v>185</v>
      </c>
      <c r="Q108" s="17"/>
    </row>
    <row r="109" spans="1:24" s="1" customFormat="1" x14ac:dyDescent="0.25">
      <c r="A109" s="12" t="s">
        <v>406</v>
      </c>
      <c r="B109" s="11" t="s">
        <v>407</v>
      </c>
      <c r="C109" s="18" t="s">
        <v>410</v>
      </c>
      <c r="D109" s="12">
        <v>78</v>
      </c>
      <c r="E109" s="11"/>
      <c r="F109" s="12" t="s">
        <v>411</v>
      </c>
      <c r="G109" s="12">
        <v>2770</v>
      </c>
      <c r="H109" s="12" t="s">
        <v>58</v>
      </c>
      <c r="I109" s="12" t="s">
        <v>59</v>
      </c>
      <c r="J109" s="14">
        <v>304.91000000000003</v>
      </c>
      <c r="K109" s="14"/>
      <c r="L109" s="15"/>
      <c r="M109" s="15"/>
      <c r="N109" s="15"/>
      <c r="O109" s="15">
        <f>SUM(J109:N109)</f>
        <v>304.91000000000003</v>
      </c>
      <c r="P109" s="16" t="s">
        <v>412</v>
      </c>
      <c r="R109" s="17"/>
      <c r="S109" s="17"/>
      <c r="T109" s="17"/>
      <c r="U109" s="17"/>
      <c r="V109" s="17"/>
      <c r="W109" s="17"/>
      <c r="X109" s="17"/>
    </row>
    <row r="110" spans="1:24" s="1" customFormat="1" x14ac:dyDescent="0.25">
      <c r="A110" s="12" t="s">
        <v>547</v>
      </c>
      <c r="B110" s="11" t="s">
        <v>548</v>
      </c>
      <c r="C110" s="11" t="s">
        <v>382</v>
      </c>
      <c r="D110" s="12">
        <v>626</v>
      </c>
      <c r="E110" s="12"/>
      <c r="F110" s="12" t="s">
        <v>57</v>
      </c>
      <c r="G110" s="12">
        <v>44100</v>
      </c>
      <c r="H110" s="12" t="s">
        <v>26</v>
      </c>
      <c r="I110" s="12" t="s">
        <v>27</v>
      </c>
      <c r="J110" s="14">
        <v>266</v>
      </c>
      <c r="K110" s="14">
        <v>42.56</v>
      </c>
      <c r="L110" s="15"/>
      <c r="M110" s="15"/>
      <c r="N110" s="15"/>
      <c r="O110" s="15">
        <f>J110+K110-L110-M110-N110</f>
        <v>308.56</v>
      </c>
      <c r="P110" s="16" t="s">
        <v>51</v>
      </c>
    </row>
    <row r="111" spans="1:24" s="1" customFormat="1" x14ac:dyDescent="0.25">
      <c r="A111" s="12" t="s">
        <v>468</v>
      </c>
      <c r="B111" s="11" t="s">
        <v>469</v>
      </c>
      <c r="C111" s="11" t="s">
        <v>365</v>
      </c>
      <c r="D111" s="12">
        <v>1086</v>
      </c>
      <c r="E111" s="12"/>
      <c r="F111" s="12"/>
      <c r="G111" s="12">
        <v>44100</v>
      </c>
      <c r="H111" s="12" t="s">
        <v>26</v>
      </c>
      <c r="I111" s="12" t="s">
        <v>27</v>
      </c>
      <c r="J111" s="14">
        <v>268</v>
      </c>
      <c r="K111" s="14">
        <v>42.88</v>
      </c>
      <c r="L111" s="15"/>
      <c r="M111" s="15"/>
      <c r="N111" s="15"/>
      <c r="O111" s="15">
        <f>J111+K111-L111-M111-N111</f>
        <v>310.88</v>
      </c>
      <c r="P111" s="16" t="s">
        <v>470</v>
      </c>
    </row>
    <row r="112" spans="1:24" s="1" customFormat="1" x14ac:dyDescent="0.25">
      <c r="A112" s="12" t="s">
        <v>190</v>
      </c>
      <c r="B112" s="11" t="s">
        <v>191</v>
      </c>
      <c r="C112" s="11" t="s">
        <v>192</v>
      </c>
      <c r="D112" s="12">
        <v>177</v>
      </c>
      <c r="E112" s="12"/>
      <c r="F112" s="12" t="s">
        <v>193</v>
      </c>
      <c r="G112" s="12">
        <v>45158</v>
      </c>
      <c r="H112" s="12" t="s">
        <v>171</v>
      </c>
      <c r="I112" s="12" t="s">
        <v>27</v>
      </c>
      <c r="J112" s="14">
        <v>271.56</v>
      </c>
      <c r="K112" s="14">
        <v>43.44</v>
      </c>
      <c r="L112" s="15"/>
      <c r="M112" s="15"/>
      <c r="N112" s="15"/>
      <c r="O112" s="15">
        <f>J112+K112-L112-M112-N112</f>
        <v>315</v>
      </c>
      <c r="P112" s="16" t="s">
        <v>194</v>
      </c>
    </row>
    <row r="113" spans="1:24" s="1" customFormat="1" x14ac:dyDescent="0.25">
      <c r="A113" s="12" t="s">
        <v>422</v>
      </c>
      <c r="B113" s="11" t="s">
        <v>423</v>
      </c>
      <c r="C113" s="11" t="s">
        <v>424</v>
      </c>
      <c r="D113" s="12">
        <v>2126</v>
      </c>
      <c r="E113" s="11" t="s">
        <v>42</v>
      </c>
      <c r="F113" s="18" t="s">
        <v>425</v>
      </c>
      <c r="G113" s="12">
        <v>45080</v>
      </c>
      <c r="H113" s="12" t="s">
        <v>171</v>
      </c>
      <c r="I113" s="13" t="s">
        <v>27</v>
      </c>
      <c r="J113" s="14">
        <v>273.19</v>
      </c>
      <c r="K113" s="14">
        <v>43.71</v>
      </c>
      <c r="L113" s="15"/>
      <c r="M113" s="15"/>
      <c r="N113" s="15"/>
      <c r="O113" s="15">
        <f>+J113+K113+N113</f>
        <v>316.89999999999998</v>
      </c>
      <c r="P113" s="16" t="s">
        <v>140</v>
      </c>
      <c r="R113" s="17"/>
      <c r="S113" s="17"/>
      <c r="T113" s="17"/>
      <c r="U113" s="17"/>
      <c r="V113" s="17"/>
      <c r="W113" s="17"/>
      <c r="X113" s="17"/>
    </row>
    <row r="114" spans="1:24" s="1" customFormat="1" x14ac:dyDescent="0.25">
      <c r="A114" s="12" t="s">
        <v>328</v>
      </c>
      <c r="B114" s="11" t="s">
        <v>329</v>
      </c>
      <c r="C114" s="11" t="s">
        <v>330</v>
      </c>
      <c r="D114" s="12">
        <v>699</v>
      </c>
      <c r="E114" s="11"/>
      <c r="F114" s="12" t="s">
        <v>258</v>
      </c>
      <c r="G114" s="11">
        <v>44298</v>
      </c>
      <c r="H114" s="12" t="s">
        <v>26</v>
      </c>
      <c r="I114" s="12" t="s">
        <v>27</v>
      </c>
      <c r="J114" s="14">
        <v>275</v>
      </c>
      <c r="K114" s="14">
        <v>44</v>
      </c>
      <c r="L114" s="15"/>
      <c r="M114" s="15"/>
      <c r="N114" s="15"/>
      <c r="O114" s="15">
        <f>J114+K114-L114-M114-N114</f>
        <v>319</v>
      </c>
      <c r="P114" s="16" t="s">
        <v>299</v>
      </c>
    </row>
    <row r="115" spans="1:24" s="1" customFormat="1" x14ac:dyDescent="0.25">
      <c r="A115" s="12" t="s">
        <v>378</v>
      </c>
      <c r="B115" s="11" t="s">
        <v>379</v>
      </c>
      <c r="C115" s="11" t="s">
        <v>377</v>
      </c>
      <c r="D115" s="12">
        <v>330</v>
      </c>
      <c r="E115" s="11"/>
      <c r="F115" s="12" t="s">
        <v>57</v>
      </c>
      <c r="G115" s="12">
        <v>44100</v>
      </c>
      <c r="H115" s="12" t="s">
        <v>26</v>
      </c>
      <c r="I115" s="12" t="s">
        <v>27</v>
      </c>
      <c r="J115" s="14">
        <v>280</v>
      </c>
      <c r="K115" s="14">
        <v>44.8</v>
      </c>
      <c r="L115" s="15"/>
      <c r="M115" s="15"/>
      <c r="N115" s="15"/>
      <c r="O115" s="15">
        <f>J115+K115-L115-M115-N115</f>
        <v>324.8</v>
      </c>
      <c r="P115" s="16" t="s">
        <v>374</v>
      </c>
      <c r="Q115" s="17"/>
      <c r="R115" s="17"/>
      <c r="S115" s="17"/>
      <c r="T115" s="17"/>
      <c r="U115" s="17"/>
      <c r="V115" s="17"/>
      <c r="W115" s="17"/>
      <c r="X115" s="17"/>
    </row>
    <row r="116" spans="1:24" s="1" customFormat="1" x14ac:dyDescent="0.25">
      <c r="A116" s="12" t="s">
        <v>45</v>
      </c>
      <c r="B116" s="11" t="s">
        <v>46</v>
      </c>
      <c r="C116" s="11" t="s">
        <v>47</v>
      </c>
      <c r="D116" s="12">
        <v>1806</v>
      </c>
      <c r="E116" s="11"/>
      <c r="F116" s="12" t="s">
        <v>48</v>
      </c>
      <c r="G116" s="12">
        <v>44190</v>
      </c>
      <c r="H116" s="12" t="s">
        <v>26</v>
      </c>
      <c r="I116" s="12" t="s">
        <v>27</v>
      </c>
      <c r="J116" s="14">
        <v>330</v>
      </c>
      <c r="K116" s="14">
        <v>0</v>
      </c>
      <c r="L116" s="15"/>
      <c r="M116" s="15"/>
      <c r="N116" s="15"/>
      <c r="O116" s="15">
        <f>J116+K116-L116-M116-N116</f>
        <v>330</v>
      </c>
      <c r="P116" s="16" t="s">
        <v>51</v>
      </c>
    </row>
    <row r="117" spans="1:24" s="1" customFormat="1" x14ac:dyDescent="0.25">
      <c r="A117" s="12" t="s">
        <v>289</v>
      </c>
      <c r="B117" s="11" t="s">
        <v>290</v>
      </c>
      <c r="C117" s="12" t="s">
        <v>102</v>
      </c>
      <c r="D117" s="12">
        <v>476</v>
      </c>
      <c r="E117" s="12"/>
      <c r="F117" s="12" t="s">
        <v>100</v>
      </c>
      <c r="G117" s="12">
        <v>44450</v>
      </c>
      <c r="H117" s="12" t="s">
        <v>26</v>
      </c>
      <c r="I117" s="12" t="s">
        <v>27</v>
      </c>
      <c r="J117" s="14">
        <v>292.11</v>
      </c>
      <c r="K117" s="14">
        <v>46.74</v>
      </c>
      <c r="L117" s="15"/>
      <c r="M117" s="15"/>
      <c r="N117" s="15"/>
      <c r="O117" s="15">
        <f>+J117+K117+N117</f>
        <v>338.85</v>
      </c>
      <c r="P117" s="16" t="s">
        <v>69</v>
      </c>
    </row>
    <row r="118" spans="1:24" s="1" customFormat="1" x14ac:dyDescent="0.25">
      <c r="A118" s="12" t="s">
        <v>162</v>
      </c>
      <c r="B118" s="11" t="s">
        <v>163</v>
      </c>
      <c r="C118" s="11" t="s">
        <v>164</v>
      </c>
      <c r="D118" s="12">
        <v>4643</v>
      </c>
      <c r="E118" s="11"/>
      <c r="F118" s="12" t="s">
        <v>165</v>
      </c>
      <c r="G118" s="12">
        <v>45190</v>
      </c>
      <c r="H118" s="12" t="s">
        <v>26</v>
      </c>
      <c r="I118" s="12" t="s">
        <v>27</v>
      </c>
      <c r="J118" s="14">
        <v>300</v>
      </c>
      <c r="K118" s="14">
        <v>48</v>
      </c>
      <c r="L118" s="11"/>
      <c r="M118" s="11"/>
      <c r="N118" s="11"/>
      <c r="O118" s="15">
        <f>J118+K118-L118-M118-N118</f>
        <v>348</v>
      </c>
      <c r="P118" s="16" t="s">
        <v>166</v>
      </c>
      <c r="Q118" s="17"/>
    </row>
    <row r="119" spans="1:24" s="1" customFormat="1" x14ac:dyDescent="0.25">
      <c r="A119" s="12" t="s">
        <v>510</v>
      </c>
      <c r="B119" s="11" t="s">
        <v>511</v>
      </c>
      <c r="C119" s="18" t="s">
        <v>512</v>
      </c>
      <c r="D119" s="12">
        <v>830</v>
      </c>
      <c r="E119" s="11"/>
      <c r="F119" s="12" t="s">
        <v>477</v>
      </c>
      <c r="G119" s="12">
        <v>44200</v>
      </c>
      <c r="H119" s="12" t="s">
        <v>26</v>
      </c>
      <c r="I119" s="12" t="s">
        <v>27</v>
      </c>
      <c r="J119" s="14">
        <v>300</v>
      </c>
      <c r="K119" s="14">
        <v>48</v>
      </c>
      <c r="L119" s="15"/>
      <c r="M119" s="15"/>
      <c r="N119" s="15"/>
      <c r="O119" s="15">
        <f>SUM(J119:N119)</f>
        <v>348</v>
      </c>
      <c r="P119" s="16" t="s">
        <v>513</v>
      </c>
    </row>
    <row r="120" spans="1:24" s="1" customFormat="1" x14ac:dyDescent="0.25">
      <c r="A120" s="12" t="s">
        <v>560</v>
      </c>
      <c r="B120" s="11" t="s">
        <v>561</v>
      </c>
      <c r="C120" s="11" t="s">
        <v>562</v>
      </c>
      <c r="D120" s="12">
        <v>629</v>
      </c>
      <c r="E120" s="11" t="s">
        <v>42</v>
      </c>
      <c r="F120" s="12" t="s">
        <v>327</v>
      </c>
      <c r="G120" s="11">
        <v>44450</v>
      </c>
      <c r="H120" s="12" t="s">
        <v>26</v>
      </c>
      <c r="I120" s="12" t="s">
        <v>27</v>
      </c>
      <c r="J120" s="14">
        <v>300</v>
      </c>
      <c r="K120" s="14">
        <v>48</v>
      </c>
      <c r="L120" s="15"/>
      <c r="M120" s="15"/>
      <c r="N120" s="15"/>
      <c r="O120" s="15">
        <f>J120+K120-L120-M120-N120</f>
        <v>348</v>
      </c>
      <c r="P120" s="16" t="s">
        <v>496</v>
      </c>
    </row>
    <row r="121" spans="1:24" s="1" customFormat="1" x14ac:dyDescent="0.25">
      <c r="A121" s="12" t="s">
        <v>204</v>
      </c>
      <c r="B121" s="11" t="s">
        <v>205</v>
      </c>
      <c r="C121" s="11" t="s">
        <v>102</v>
      </c>
      <c r="D121" s="12">
        <v>2523</v>
      </c>
      <c r="E121" s="12"/>
      <c r="F121" s="12" t="s">
        <v>206</v>
      </c>
      <c r="G121" s="12">
        <v>44809</v>
      </c>
      <c r="H121" s="12" t="s">
        <v>26</v>
      </c>
      <c r="I121" s="12" t="s">
        <v>27</v>
      </c>
      <c r="J121" s="14">
        <f>368.7-55.31</f>
        <v>313.39</v>
      </c>
      <c r="K121" s="14">
        <v>47.01</v>
      </c>
      <c r="L121" s="15"/>
      <c r="M121" s="15"/>
      <c r="N121" s="15"/>
      <c r="O121" s="15">
        <f>J121+K121-L121-M121-N121</f>
        <v>360.4</v>
      </c>
      <c r="P121" s="16" t="s">
        <v>207</v>
      </c>
    </row>
    <row r="122" spans="1:24" s="1" customFormat="1" x14ac:dyDescent="0.25">
      <c r="A122" s="12" t="s">
        <v>223</v>
      </c>
      <c r="B122" s="11" t="s">
        <v>224</v>
      </c>
      <c r="C122" s="11" t="s">
        <v>225</v>
      </c>
      <c r="D122" s="12">
        <v>1060</v>
      </c>
      <c r="E122" s="12"/>
      <c r="F122" s="12" t="s">
        <v>226</v>
      </c>
      <c r="G122" s="12">
        <v>45050</v>
      </c>
      <c r="H122" s="12" t="s">
        <v>171</v>
      </c>
      <c r="I122" s="12" t="s">
        <v>27</v>
      </c>
      <c r="J122" s="14">
        <f>153+119+119</f>
        <v>391</v>
      </c>
      <c r="K122" s="14"/>
      <c r="L122" s="15"/>
      <c r="M122" s="15"/>
      <c r="N122" s="15"/>
      <c r="O122" s="15">
        <f>J122+K122-L122-M122-N122</f>
        <v>391</v>
      </c>
      <c r="P122" s="16" t="s">
        <v>52</v>
      </c>
    </row>
    <row r="123" spans="1:24" s="1" customFormat="1" x14ac:dyDescent="0.25">
      <c r="A123" s="12" t="s">
        <v>223</v>
      </c>
      <c r="B123" s="11" t="s">
        <v>224</v>
      </c>
      <c r="C123" s="11" t="s">
        <v>225</v>
      </c>
      <c r="D123" s="12">
        <v>1060</v>
      </c>
      <c r="E123" s="12"/>
      <c r="F123" s="12" t="s">
        <v>226</v>
      </c>
      <c r="G123" s="12">
        <v>45050</v>
      </c>
      <c r="H123" s="12" t="s">
        <v>171</v>
      </c>
      <c r="I123" s="12" t="s">
        <v>27</v>
      </c>
      <c r="J123" s="14">
        <v>450</v>
      </c>
      <c r="K123" s="14"/>
      <c r="L123" s="15"/>
      <c r="M123" s="15"/>
      <c r="N123" s="15"/>
      <c r="O123" s="15">
        <f>J123+K123-L123-M123-N123</f>
        <v>450</v>
      </c>
      <c r="P123" s="16" t="s">
        <v>51</v>
      </c>
    </row>
    <row r="124" spans="1:24" s="1" customFormat="1" x14ac:dyDescent="0.25">
      <c r="A124" s="12" t="s">
        <v>294</v>
      </c>
      <c r="B124" s="11" t="s">
        <v>295</v>
      </c>
      <c r="C124" s="11" t="s">
        <v>297</v>
      </c>
      <c r="D124" s="12">
        <v>799</v>
      </c>
      <c r="E124" s="11"/>
      <c r="F124" s="12" t="s">
        <v>298</v>
      </c>
      <c r="G124" s="12">
        <v>44790</v>
      </c>
      <c r="H124" s="12" t="s">
        <v>26</v>
      </c>
      <c r="I124" s="12" t="s">
        <v>27</v>
      </c>
      <c r="J124" s="14">
        <v>400</v>
      </c>
      <c r="K124" s="14">
        <v>64.17</v>
      </c>
      <c r="L124" s="15"/>
      <c r="M124" s="15"/>
      <c r="N124" s="15"/>
      <c r="O124" s="15">
        <f>SUM(J124:N124)</f>
        <v>464.17</v>
      </c>
      <c r="P124" s="16" t="s">
        <v>68</v>
      </c>
    </row>
    <row r="125" spans="1:24" s="1" customFormat="1" x14ac:dyDescent="0.25">
      <c r="A125" s="12" t="s">
        <v>289</v>
      </c>
      <c r="B125" s="11" t="s">
        <v>292</v>
      </c>
      <c r="C125" s="11" t="s">
        <v>102</v>
      </c>
      <c r="D125" s="12">
        <v>476</v>
      </c>
      <c r="E125" s="11"/>
      <c r="F125" s="12" t="s">
        <v>100</v>
      </c>
      <c r="G125" s="11">
        <v>44450</v>
      </c>
      <c r="H125" s="12" t="s">
        <v>26</v>
      </c>
      <c r="I125" s="12" t="s">
        <v>27</v>
      </c>
      <c r="J125" s="14">
        <v>448.12</v>
      </c>
      <c r="K125" s="14">
        <v>71.7</v>
      </c>
      <c r="L125" s="15"/>
      <c r="M125" s="15"/>
      <c r="N125" s="15"/>
      <c r="O125" s="15">
        <f t="shared" ref="O125:O130" si="7">J125+K125-L125-M125-N125</f>
        <v>519.82000000000005</v>
      </c>
      <c r="P125" s="16" t="s">
        <v>288</v>
      </c>
    </row>
    <row r="126" spans="1:24" s="1" customFormat="1" x14ac:dyDescent="0.25">
      <c r="A126" s="12" t="s">
        <v>359</v>
      </c>
      <c r="B126" s="11" t="s">
        <v>360</v>
      </c>
      <c r="C126" s="11" t="s">
        <v>361</v>
      </c>
      <c r="D126" s="12">
        <v>1324</v>
      </c>
      <c r="E126" s="11"/>
      <c r="F126" s="11" t="s">
        <v>362</v>
      </c>
      <c r="G126" s="12">
        <v>44430</v>
      </c>
      <c r="H126" s="12" t="s">
        <v>26</v>
      </c>
      <c r="I126" s="12" t="s">
        <v>27</v>
      </c>
      <c r="J126" s="14">
        <v>450</v>
      </c>
      <c r="K126" s="14">
        <v>72</v>
      </c>
      <c r="L126" s="15"/>
      <c r="M126" s="15"/>
      <c r="N126" s="15"/>
      <c r="O126" s="15">
        <f t="shared" si="7"/>
        <v>522</v>
      </c>
      <c r="P126" s="16" t="s">
        <v>231</v>
      </c>
    </row>
    <row r="127" spans="1:24" s="1" customFormat="1" x14ac:dyDescent="0.25">
      <c r="A127" s="12" t="s">
        <v>519</v>
      </c>
      <c r="B127" s="18" t="s">
        <v>520</v>
      </c>
      <c r="C127" s="18" t="s">
        <v>351</v>
      </c>
      <c r="D127" s="12">
        <v>7600</v>
      </c>
      <c r="E127" s="11" t="s">
        <v>521</v>
      </c>
      <c r="F127" s="12" t="s">
        <v>522</v>
      </c>
      <c r="G127" s="12">
        <v>45605</v>
      </c>
      <c r="H127" s="12" t="s">
        <v>216</v>
      </c>
      <c r="I127" s="12" t="s">
        <v>27</v>
      </c>
      <c r="J127" s="14">
        <v>450</v>
      </c>
      <c r="K127" s="14">
        <v>72</v>
      </c>
      <c r="L127" s="15"/>
      <c r="M127" s="15"/>
      <c r="N127" s="15"/>
      <c r="O127" s="15">
        <f t="shared" si="7"/>
        <v>522</v>
      </c>
      <c r="P127" s="16" t="s">
        <v>106</v>
      </c>
      <c r="Q127" s="17"/>
    </row>
    <row r="128" spans="1:24" s="1" customFormat="1" x14ac:dyDescent="0.25">
      <c r="A128" s="12" t="s">
        <v>223</v>
      </c>
      <c r="B128" s="11" t="s">
        <v>224</v>
      </c>
      <c r="C128" s="11" t="s">
        <v>225</v>
      </c>
      <c r="D128" s="12">
        <v>1060</v>
      </c>
      <c r="E128" s="12"/>
      <c r="F128" s="12" t="s">
        <v>226</v>
      </c>
      <c r="G128" s="12">
        <v>45050</v>
      </c>
      <c r="H128" s="12" t="s">
        <v>171</v>
      </c>
      <c r="I128" s="12" t="s">
        <v>27</v>
      </c>
      <c r="J128" s="14">
        <f>136+68+102+153+68</f>
        <v>527</v>
      </c>
      <c r="K128" s="14"/>
      <c r="L128" s="15"/>
      <c r="M128" s="15"/>
      <c r="N128" s="15"/>
      <c r="O128" s="15">
        <f t="shared" si="7"/>
        <v>527</v>
      </c>
      <c r="P128" s="16" t="s">
        <v>230</v>
      </c>
    </row>
    <row r="129" spans="1:24" s="1" customFormat="1" x14ac:dyDescent="0.25">
      <c r="A129" s="12" t="s">
        <v>223</v>
      </c>
      <c r="B129" s="11" t="s">
        <v>224</v>
      </c>
      <c r="C129" s="11" t="s">
        <v>225</v>
      </c>
      <c r="D129" s="12">
        <v>1060</v>
      </c>
      <c r="E129" s="12"/>
      <c r="F129" s="12" t="s">
        <v>226</v>
      </c>
      <c r="G129" s="12">
        <v>45050</v>
      </c>
      <c r="H129" s="12" t="s">
        <v>171</v>
      </c>
      <c r="I129" s="12" t="s">
        <v>27</v>
      </c>
      <c r="J129" s="14">
        <v>544</v>
      </c>
      <c r="K129" s="14">
        <v>0</v>
      </c>
      <c r="L129" s="15"/>
      <c r="M129" s="15"/>
      <c r="N129" s="15"/>
      <c r="O129" s="15">
        <f t="shared" si="7"/>
        <v>544</v>
      </c>
      <c r="P129" s="16" t="s">
        <v>50</v>
      </c>
    </row>
    <row r="130" spans="1:24" s="1" customFormat="1" x14ac:dyDescent="0.25">
      <c r="A130" s="12" t="s">
        <v>223</v>
      </c>
      <c r="B130" s="11" t="s">
        <v>224</v>
      </c>
      <c r="C130" s="11" t="s">
        <v>225</v>
      </c>
      <c r="D130" s="12">
        <v>1060</v>
      </c>
      <c r="E130" s="12"/>
      <c r="F130" s="12" t="s">
        <v>226</v>
      </c>
      <c r="G130" s="12">
        <v>45050</v>
      </c>
      <c r="H130" s="12" t="s">
        <v>171</v>
      </c>
      <c r="I130" s="12" t="s">
        <v>27</v>
      </c>
      <c r="J130" s="14">
        <f>85+68+51+170+170</f>
        <v>544</v>
      </c>
      <c r="K130" s="14"/>
      <c r="L130" s="15"/>
      <c r="M130" s="15"/>
      <c r="N130" s="15"/>
      <c r="O130" s="15">
        <f t="shared" si="7"/>
        <v>544</v>
      </c>
      <c r="P130" s="16" t="s">
        <v>96</v>
      </c>
      <c r="Q130" s="17"/>
    </row>
    <row r="131" spans="1:24" s="1" customFormat="1" x14ac:dyDescent="0.25">
      <c r="A131" s="12" t="s">
        <v>450</v>
      </c>
      <c r="B131" s="11" t="s">
        <v>451</v>
      </c>
      <c r="C131" s="11" t="s">
        <v>452</v>
      </c>
      <c r="D131" s="12">
        <v>52</v>
      </c>
      <c r="E131" s="11"/>
      <c r="F131" s="12" t="s">
        <v>453</v>
      </c>
      <c r="G131" s="12">
        <v>44860</v>
      </c>
      <c r="H131" s="12" t="s">
        <v>26</v>
      </c>
      <c r="I131" s="12" t="s">
        <v>27</v>
      </c>
      <c r="J131" s="14">
        <f>461.57+23.3</f>
        <v>484.87</v>
      </c>
      <c r="K131" s="14">
        <v>60.4</v>
      </c>
      <c r="L131" s="15"/>
      <c r="M131" s="15"/>
      <c r="N131" s="15"/>
      <c r="O131" s="15">
        <f>+J131+K131+N131</f>
        <v>545.27</v>
      </c>
      <c r="P131" s="16" t="s">
        <v>92</v>
      </c>
    </row>
    <row r="132" spans="1:24" s="1" customFormat="1" x14ac:dyDescent="0.25">
      <c r="A132" s="12" t="s">
        <v>289</v>
      </c>
      <c r="B132" s="11" t="s">
        <v>290</v>
      </c>
      <c r="C132" s="11" t="s">
        <v>102</v>
      </c>
      <c r="D132" s="12">
        <v>476</v>
      </c>
      <c r="E132" s="12"/>
      <c r="F132" s="12" t="s">
        <v>100</v>
      </c>
      <c r="G132" s="12">
        <v>44450</v>
      </c>
      <c r="H132" s="12" t="s">
        <v>26</v>
      </c>
      <c r="I132" s="12" t="s">
        <v>27</v>
      </c>
      <c r="J132" s="14">
        <v>479.61</v>
      </c>
      <c r="K132" s="14">
        <v>76.739999999999995</v>
      </c>
      <c r="L132" s="15"/>
      <c r="M132" s="15"/>
      <c r="N132" s="15"/>
      <c r="O132" s="15">
        <f>J132+K132-L132-M132-N132</f>
        <v>556.35</v>
      </c>
      <c r="P132" s="16" t="s">
        <v>291</v>
      </c>
    </row>
    <row r="133" spans="1:24" s="1" customFormat="1" x14ac:dyDescent="0.25">
      <c r="A133" s="12" t="s">
        <v>391</v>
      </c>
      <c r="B133" s="11" t="s">
        <v>392</v>
      </c>
      <c r="C133" s="11" t="s">
        <v>222</v>
      </c>
      <c r="D133" s="12">
        <v>375</v>
      </c>
      <c r="E133" s="11"/>
      <c r="F133" s="12"/>
      <c r="G133" s="12">
        <v>44450</v>
      </c>
      <c r="H133" s="12" t="s">
        <v>26</v>
      </c>
      <c r="I133" s="12" t="s">
        <v>27</v>
      </c>
      <c r="J133" s="14">
        <v>481.66</v>
      </c>
      <c r="K133" s="14">
        <v>77.069999999999993</v>
      </c>
      <c r="L133" s="15"/>
      <c r="M133" s="15"/>
      <c r="N133" s="15"/>
      <c r="O133" s="15">
        <f>+J133+K133+N133</f>
        <v>558.73</v>
      </c>
      <c r="P133" s="16" t="s">
        <v>393</v>
      </c>
      <c r="R133" s="17"/>
      <c r="S133" s="17"/>
      <c r="T133" s="17"/>
      <c r="U133" s="17"/>
      <c r="V133" s="17"/>
      <c r="W133" s="17"/>
      <c r="X133" s="17"/>
    </row>
    <row r="134" spans="1:24" s="1" customFormat="1" x14ac:dyDescent="0.25">
      <c r="A134" s="12" t="s">
        <v>389</v>
      </c>
      <c r="B134" s="11" t="s">
        <v>390</v>
      </c>
      <c r="C134" s="11" t="s">
        <v>78</v>
      </c>
      <c r="D134" s="12">
        <v>739</v>
      </c>
      <c r="E134" s="11"/>
      <c r="F134" s="12" t="s">
        <v>57</v>
      </c>
      <c r="G134" s="12">
        <v>44100</v>
      </c>
      <c r="H134" s="12" t="s">
        <v>26</v>
      </c>
      <c r="I134" s="12" t="s">
        <v>27</v>
      </c>
      <c r="J134" s="14">
        <v>489.19</v>
      </c>
      <c r="K134" s="14">
        <v>78.27</v>
      </c>
      <c r="L134" s="15"/>
      <c r="M134" s="15"/>
      <c r="N134" s="15"/>
      <c r="O134" s="15">
        <f>SUM(J134:N134)</f>
        <v>567.46</v>
      </c>
      <c r="P134" s="16" t="s">
        <v>68</v>
      </c>
      <c r="R134" s="17"/>
      <c r="S134" s="17"/>
      <c r="T134" s="17"/>
      <c r="U134" s="17"/>
      <c r="V134" s="17"/>
      <c r="W134" s="17"/>
      <c r="X134" s="17"/>
    </row>
    <row r="135" spans="1:24" s="1" customFormat="1" x14ac:dyDescent="0.25">
      <c r="A135" s="12" t="s">
        <v>248</v>
      </c>
      <c r="B135" s="11" t="s">
        <v>249</v>
      </c>
      <c r="C135" s="11" t="s">
        <v>250</v>
      </c>
      <c r="D135" s="12">
        <v>845</v>
      </c>
      <c r="E135" s="11"/>
      <c r="F135" s="12" t="s">
        <v>100</v>
      </c>
      <c r="G135" s="12">
        <v>44450</v>
      </c>
      <c r="H135" s="12" t="s">
        <v>26</v>
      </c>
      <c r="I135" s="12" t="s">
        <v>27</v>
      </c>
      <c r="J135" s="14">
        <f>609.09-101.38</f>
        <v>507.71000000000004</v>
      </c>
      <c r="K135" s="14">
        <v>81.239999999999995</v>
      </c>
      <c r="L135" s="15"/>
      <c r="M135" s="15"/>
      <c r="N135" s="15"/>
      <c r="O135" s="15">
        <f>J135+K135-L135-M135-N135</f>
        <v>588.95000000000005</v>
      </c>
      <c r="P135" s="16" t="s">
        <v>51</v>
      </c>
    </row>
    <row r="136" spans="1:24" s="1" customFormat="1" x14ac:dyDescent="0.25">
      <c r="A136" s="12" t="s">
        <v>93</v>
      </c>
      <c r="B136" s="11" t="s">
        <v>94</v>
      </c>
      <c r="C136" s="11" t="s">
        <v>78</v>
      </c>
      <c r="D136" s="12">
        <v>642</v>
      </c>
      <c r="E136" s="12"/>
      <c r="F136" s="12" t="s">
        <v>57</v>
      </c>
      <c r="G136" s="12">
        <v>44100</v>
      </c>
      <c r="H136" s="12" t="s">
        <v>26</v>
      </c>
      <c r="I136" s="12" t="s">
        <v>27</v>
      </c>
      <c r="J136" s="14">
        <v>516</v>
      </c>
      <c r="K136" s="15">
        <v>82.56</v>
      </c>
      <c r="L136" s="15"/>
      <c r="M136" s="15"/>
      <c r="N136" s="15"/>
      <c r="O136" s="19">
        <f>SUM(J136:N136)</f>
        <v>598.55999999999995</v>
      </c>
      <c r="P136" s="16" t="s">
        <v>95</v>
      </c>
    </row>
    <row r="137" spans="1:24" s="1" customFormat="1" x14ac:dyDescent="0.25">
      <c r="A137" s="12" t="s">
        <v>223</v>
      </c>
      <c r="B137" s="11" t="s">
        <v>224</v>
      </c>
      <c r="C137" s="11" t="s">
        <v>225</v>
      </c>
      <c r="D137" s="12">
        <v>1060</v>
      </c>
      <c r="E137" s="12"/>
      <c r="F137" s="12" t="s">
        <v>226</v>
      </c>
      <c r="G137" s="12">
        <v>45050</v>
      </c>
      <c r="H137" s="12" t="s">
        <v>171</v>
      </c>
      <c r="I137" s="12" t="s">
        <v>27</v>
      </c>
      <c r="J137" s="14">
        <f>153+102+102+136+119</f>
        <v>612</v>
      </c>
      <c r="K137" s="14"/>
      <c r="L137" s="15"/>
      <c r="M137" s="15"/>
      <c r="N137" s="15"/>
      <c r="O137" s="15">
        <f>SUM(J137:N137)</f>
        <v>612</v>
      </c>
      <c r="P137" s="16" t="s">
        <v>234</v>
      </c>
    </row>
    <row r="138" spans="1:24" s="1" customFormat="1" x14ac:dyDescent="0.25">
      <c r="A138" s="12" t="s">
        <v>167</v>
      </c>
      <c r="B138" s="11" t="s">
        <v>168</v>
      </c>
      <c r="C138" s="11" t="s">
        <v>169</v>
      </c>
      <c r="D138" s="12">
        <v>4095</v>
      </c>
      <c r="E138" s="11"/>
      <c r="F138" s="12" t="s">
        <v>170</v>
      </c>
      <c r="G138" s="12">
        <v>45040</v>
      </c>
      <c r="H138" s="12" t="s">
        <v>171</v>
      </c>
      <c r="I138" s="12" t="s">
        <v>27</v>
      </c>
      <c r="J138" s="14">
        <v>640</v>
      </c>
      <c r="K138" s="14"/>
      <c r="L138" s="15"/>
      <c r="M138" s="15"/>
      <c r="N138" s="15"/>
      <c r="O138" s="15">
        <f>J138+K138-L138-M138-N138</f>
        <v>640</v>
      </c>
      <c r="P138" s="16" t="s">
        <v>172</v>
      </c>
    </row>
    <row r="139" spans="1:24" s="1" customFormat="1" x14ac:dyDescent="0.25">
      <c r="A139" s="12" t="s">
        <v>367</v>
      </c>
      <c r="B139" s="11" t="s">
        <v>368</v>
      </c>
      <c r="C139" s="11" t="s">
        <v>369</v>
      </c>
      <c r="D139" s="12">
        <v>510</v>
      </c>
      <c r="E139" s="11" t="s">
        <v>370</v>
      </c>
      <c r="F139" s="12" t="s">
        <v>371</v>
      </c>
      <c r="G139" s="11">
        <v>44140</v>
      </c>
      <c r="H139" s="12" t="s">
        <v>26</v>
      </c>
      <c r="I139" s="12" t="s">
        <v>27</v>
      </c>
      <c r="J139" s="14">
        <v>649</v>
      </c>
      <c r="K139" s="14">
        <v>0</v>
      </c>
      <c r="L139" s="15"/>
      <c r="M139" s="15"/>
      <c r="N139" s="15"/>
      <c r="O139" s="15">
        <f>J139+K139-L139-M139-N139</f>
        <v>649</v>
      </c>
      <c r="P139" s="16" t="s">
        <v>161</v>
      </c>
      <c r="R139" s="17"/>
      <c r="S139" s="17"/>
      <c r="T139" s="17"/>
      <c r="U139" s="17"/>
      <c r="V139" s="17"/>
      <c r="W139" s="17"/>
      <c r="X139" s="17"/>
    </row>
    <row r="140" spans="1:24" s="1" customFormat="1" x14ac:dyDescent="0.25">
      <c r="A140" s="12" t="s">
        <v>367</v>
      </c>
      <c r="B140" s="11" t="s">
        <v>368</v>
      </c>
      <c r="C140" s="11" t="s">
        <v>369</v>
      </c>
      <c r="D140" s="12">
        <v>510</v>
      </c>
      <c r="E140" s="12" t="s">
        <v>370</v>
      </c>
      <c r="F140" s="12" t="s">
        <v>371</v>
      </c>
      <c r="G140" s="12">
        <v>44140</v>
      </c>
      <c r="H140" s="12" t="s">
        <v>26</v>
      </c>
      <c r="I140" s="12" t="s">
        <v>27</v>
      </c>
      <c r="J140" s="14">
        <v>569</v>
      </c>
      <c r="K140" s="14">
        <v>91.04</v>
      </c>
      <c r="L140" s="15"/>
      <c r="M140" s="15"/>
      <c r="N140" s="15"/>
      <c r="O140" s="15">
        <f>SUM(J140:N140)</f>
        <v>660.04</v>
      </c>
      <c r="P140" s="16" t="s">
        <v>120</v>
      </c>
      <c r="R140" s="17"/>
      <c r="S140" s="17"/>
      <c r="T140" s="17"/>
      <c r="U140" s="17"/>
      <c r="V140" s="17"/>
      <c r="W140" s="17"/>
      <c r="X140" s="17"/>
    </row>
    <row r="141" spans="1:24" s="1" customFormat="1" x14ac:dyDescent="0.25">
      <c r="A141" s="12" t="s">
        <v>223</v>
      </c>
      <c r="B141" s="11" t="s">
        <v>224</v>
      </c>
      <c r="C141" s="11" t="s">
        <v>225</v>
      </c>
      <c r="D141" s="12">
        <v>1060</v>
      </c>
      <c r="E141" s="12"/>
      <c r="F141" s="12" t="s">
        <v>226</v>
      </c>
      <c r="G141" s="12">
        <v>45050</v>
      </c>
      <c r="H141" s="12" t="s">
        <v>171</v>
      </c>
      <c r="I141" s="12" t="s">
        <v>27</v>
      </c>
      <c r="J141" s="14">
        <f>153+85+85+170+170</f>
        <v>663</v>
      </c>
      <c r="K141" s="14"/>
      <c r="L141" s="15"/>
      <c r="M141" s="15"/>
      <c r="N141" s="15"/>
      <c r="O141" s="15">
        <f>J141+K141-L141-M141-N141</f>
        <v>663</v>
      </c>
      <c r="P141" s="16" t="s">
        <v>232</v>
      </c>
    </row>
    <row r="142" spans="1:24" s="1" customFormat="1" x14ac:dyDescent="0.25">
      <c r="A142" s="12" t="s">
        <v>289</v>
      </c>
      <c r="B142" s="11" t="s">
        <v>290</v>
      </c>
      <c r="C142" s="11" t="s">
        <v>102</v>
      </c>
      <c r="D142" s="12">
        <v>476</v>
      </c>
      <c r="E142" s="12"/>
      <c r="F142" s="12" t="s">
        <v>100</v>
      </c>
      <c r="G142" s="12">
        <v>44450</v>
      </c>
      <c r="H142" s="12" t="s">
        <v>26</v>
      </c>
      <c r="I142" s="12" t="s">
        <v>27</v>
      </c>
      <c r="J142" s="14">
        <v>579.16</v>
      </c>
      <c r="K142" s="14">
        <v>92.67</v>
      </c>
      <c r="L142" s="15"/>
      <c r="M142" s="15"/>
      <c r="N142" s="15"/>
      <c r="O142" s="15">
        <f>J142+K142-L142-M142-N142</f>
        <v>671.82999999999993</v>
      </c>
      <c r="P142" s="16" t="s">
        <v>293</v>
      </c>
    </row>
    <row r="143" spans="1:24" s="1" customFormat="1" x14ac:dyDescent="0.25">
      <c r="A143" s="12" t="s">
        <v>223</v>
      </c>
      <c r="B143" s="11" t="s">
        <v>224</v>
      </c>
      <c r="C143" s="11" t="s">
        <v>236</v>
      </c>
      <c r="D143" s="12">
        <v>342</v>
      </c>
      <c r="E143" s="11"/>
      <c r="F143" s="12" t="s">
        <v>237</v>
      </c>
      <c r="G143" s="12">
        <v>9880</v>
      </c>
      <c r="H143" s="12" t="s">
        <v>58</v>
      </c>
      <c r="I143" s="13" t="s">
        <v>59</v>
      </c>
      <c r="J143" s="14">
        <f>119+153+119+136+153</f>
        <v>680</v>
      </c>
      <c r="K143" s="14"/>
      <c r="L143" s="15"/>
      <c r="M143" s="15"/>
      <c r="N143" s="15"/>
      <c r="O143" s="15">
        <f>+J143+K143+N143</f>
        <v>680</v>
      </c>
      <c r="P143" s="16" t="s">
        <v>238</v>
      </c>
    </row>
    <row r="144" spans="1:24" s="1" customFormat="1" x14ac:dyDescent="0.25">
      <c r="A144" s="12" t="s">
        <v>208</v>
      </c>
      <c r="B144" s="11" t="s">
        <v>209</v>
      </c>
      <c r="C144" s="11" t="s">
        <v>210</v>
      </c>
      <c r="D144" s="12">
        <v>281</v>
      </c>
      <c r="E144" s="11"/>
      <c r="F144" s="12" t="s">
        <v>211</v>
      </c>
      <c r="G144" s="12">
        <v>44380</v>
      </c>
      <c r="H144" s="12" t="s">
        <v>26</v>
      </c>
      <c r="I144" s="12" t="s">
        <v>27</v>
      </c>
      <c r="J144" s="14">
        <v>590.75</v>
      </c>
      <c r="K144" s="14">
        <v>94.52</v>
      </c>
      <c r="L144" s="11"/>
      <c r="M144" s="11"/>
      <c r="N144" s="11"/>
      <c r="O144" s="15">
        <f t="shared" ref="O144:O149" si="8">J144+K144-L144-M144-N144</f>
        <v>685.27</v>
      </c>
      <c r="P144" s="16" t="s">
        <v>153</v>
      </c>
      <c r="Q144" s="17"/>
    </row>
    <row r="145" spans="1:24" s="1" customFormat="1" x14ac:dyDescent="0.25">
      <c r="A145" s="12" t="s">
        <v>389</v>
      </c>
      <c r="B145" s="11" t="s">
        <v>390</v>
      </c>
      <c r="C145" s="11" t="s">
        <v>78</v>
      </c>
      <c r="D145" s="12">
        <v>739</v>
      </c>
      <c r="E145" s="12"/>
      <c r="F145" s="12" t="s">
        <v>57</v>
      </c>
      <c r="G145" s="12">
        <v>44100</v>
      </c>
      <c r="H145" s="12" t="s">
        <v>26</v>
      </c>
      <c r="I145" s="12" t="s">
        <v>27</v>
      </c>
      <c r="J145" s="14">
        <v>610.79</v>
      </c>
      <c r="K145" s="14">
        <v>97.73</v>
      </c>
      <c r="L145" s="15"/>
      <c r="M145" s="15"/>
      <c r="N145" s="15"/>
      <c r="O145" s="15">
        <f t="shared" si="8"/>
        <v>708.52</v>
      </c>
      <c r="P145" s="16" t="s">
        <v>51</v>
      </c>
      <c r="R145" s="17"/>
      <c r="S145" s="17"/>
      <c r="T145" s="17"/>
      <c r="U145" s="17"/>
      <c r="V145" s="17"/>
      <c r="W145" s="17"/>
      <c r="X145" s="17"/>
    </row>
    <row r="146" spans="1:24" s="1" customFormat="1" x14ac:dyDescent="0.25">
      <c r="A146" s="12" t="s">
        <v>367</v>
      </c>
      <c r="B146" s="11" t="s">
        <v>368</v>
      </c>
      <c r="C146" s="11" t="s">
        <v>369</v>
      </c>
      <c r="D146" s="12">
        <v>510</v>
      </c>
      <c r="E146" s="11" t="s">
        <v>370</v>
      </c>
      <c r="F146" s="12" t="s">
        <v>371</v>
      </c>
      <c r="G146" s="12">
        <v>44140</v>
      </c>
      <c r="H146" s="12" t="s">
        <v>26</v>
      </c>
      <c r="I146" s="12" t="s">
        <v>27</v>
      </c>
      <c r="J146" s="14">
        <v>725</v>
      </c>
      <c r="K146" s="14"/>
      <c r="L146" s="15"/>
      <c r="M146" s="15"/>
      <c r="N146" s="15"/>
      <c r="O146" s="15">
        <f t="shared" si="8"/>
        <v>725</v>
      </c>
      <c r="P146" s="16" t="s">
        <v>373</v>
      </c>
      <c r="R146" s="17"/>
      <c r="S146" s="17"/>
      <c r="T146" s="17"/>
      <c r="U146" s="17"/>
      <c r="V146" s="17"/>
      <c r="W146" s="17"/>
      <c r="X146" s="17"/>
    </row>
    <row r="147" spans="1:24" s="1" customFormat="1" x14ac:dyDescent="0.25">
      <c r="A147" s="12" t="s">
        <v>269</v>
      </c>
      <c r="B147" s="11" t="s">
        <v>270</v>
      </c>
      <c r="C147" s="11" t="s">
        <v>271</v>
      </c>
      <c r="D147" s="12">
        <v>34</v>
      </c>
      <c r="E147" s="11"/>
      <c r="F147" s="12" t="s">
        <v>57</v>
      </c>
      <c r="G147" s="12">
        <v>44100</v>
      </c>
      <c r="H147" s="12" t="s">
        <v>26</v>
      </c>
      <c r="I147" s="12" t="s">
        <v>27</v>
      </c>
      <c r="J147" s="14">
        <v>641.03</v>
      </c>
      <c r="K147" s="14">
        <v>102.57</v>
      </c>
      <c r="L147" s="15"/>
      <c r="M147" s="15"/>
      <c r="N147" s="15"/>
      <c r="O147" s="15">
        <f t="shared" si="8"/>
        <v>743.59999999999991</v>
      </c>
      <c r="P147" s="16" t="s">
        <v>272</v>
      </c>
      <c r="Q147" s="17"/>
    </row>
    <row r="148" spans="1:24" s="1" customFormat="1" x14ac:dyDescent="0.25">
      <c r="A148" s="12" t="s">
        <v>45</v>
      </c>
      <c r="B148" s="11" t="s">
        <v>46</v>
      </c>
      <c r="C148" s="11" t="s">
        <v>47</v>
      </c>
      <c r="D148" s="12">
        <v>1806</v>
      </c>
      <c r="E148" s="11"/>
      <c r="F148" s="12" t="s">
        <v>48</v>
      </c>
      <c r="G148" s="12">
        <v>44190</v>
      </c>
      <c r="H148" s="12" t="s">
        <v>26</v>
      </c>
      <c r="I148" s="12" t="s">
        <v>27</v>
      </c>
      <c r="J148" s="14">
        <v>672</v>
      </c>
      <c r="K148" s="14">
        <v>107.52</v>
      </c>
      <c r="L148" s="15"/>
      <c r="M148" s="15"/>
      <c r="N148" s="15"/>
      <c r="O148" s="15">
        <f t="shared" si="8"/>
        <v>779.52</v>
      </c>
      <c r="P148" s="16" t="s">
        <v>49</v>
      </c>
    </row>
    <row r="149" spans="1:24" s="1" customFormat="1" x14ac:dyDescent="0.25">
      <c r="A149" s="12" t="s">
        <v>223</v>
      </c>
      <c r="B149" s="11" t="s">
        <v>224</v>
      </c>
      <c r="C149" s="11" t="s">
        <v>225</v>
      </c>
      <c r="D149" s="12">
        <v>1060</v>
      </c>
      <c r="E149" s="12"/>
      <c r="F149" s="12" t="s">
        <v>226</v>
      </c>
      <c r="G149" s="12">
        <v>45050</v>
      </c>
      <c r="H149" s="12" t="s">
        <v>171</v>
      </c>
      <c r="I149" s="12" t="s">
        <v>27</v>
      </c>
      <c r="J149" s="14">
        <v>782</v>
      </c>
      <c r="K149" s="14">
        <v>0</v>
      </c>
      <c r="L149" s="15"/>
      <c r="M149" s="15"/>
      <c r="N149" s="15"/>
      <c r="O149" s="15">
        <f t="shared" si="8"/>
        <v>782</v>
      </c>
      <c r="P149" s="16" t="s">
        <v>229</v>
      </c>
    </row>
    <row r="150" spans="1:24" s="1" customFormat="1" x14ac:dyDescent="0.25">
      <c r="A150" s="12" t="s">
        <v>280</v>
      </c>
      <c r="B150" s="11" t="s">
        <v>281</v>
      </c>
      <c r="C150" s="11" t="s">
        <v>282</v>
      </c>
      <c r="D150" s="12">
        <v>919</v>
      </c>
      <c r="E150" s="11"/>
      <c r="F150" s="12" t="s">
        <v>57</v>
      </c>
      <c r="G150" s="12">
        <v>44100</v>
      </c>
      <c r="H150" s="12" t="s">
        <v>26</v>
      </c>
      <c r="I150" s="12" t="s">
        <v>27</v>
      </c>
      <c r="J150" s="14">
        <v>760</v>
      </c>
      <c r="K150" s="14">
        <v>121.6</v>
      </c>
      <c r="L150" s="15"/>
      <c r="M150" s="15"/>
      <c r="N150" s="15"/>
      <c r="O150" s="15">
        <f>+J150+K150-L150</f>
        <v>881.6</v>
      </c>
      <c r="P150" s="16" t="s">
        <v>283</v>
      </c>
    </row>
    <row r="151" spans="1:24" s="1" customFormat="1" x14ac:dyDescent="0.25">
      <c r="A151" s="12" t="s">
        <v>81</v>
      </c>
      <c r="B151" s="11" t="s">
        <v>82</v>
      </c>
      <c r="C151" s="11" t="s">
        <v>83</v>
      </c>
      <c r="D151" s="12">
        <v>28</v>
      </c>
      <c r="E151" s="12"/>
      <c r="F151" s="12" t="s">
        <v>57</v>
      </c>
      <c r="G151" s="12">
        <v>44100</v>
      </c>
      <c r="H151" s="12" t="s">
        <v>26</v>
      </c>
      <c r="I151" s="12" t="s">
        <v>27</v>
      </c>
      <c r="J151" s="14">
        <v>781.24</v>
      </c>
      <c r="K151" s="14">
        <v>125</v>
      </c>
      <c r="L151" s="11"/>
      <c r="M151" s="11"/>
      <c r="N151" s="11"/>
      <c r="O151" s="15">
        <f>J151+K151-L151-M151-N151</f>
        <v>906.24</v>
      </c>
      <c r="P151" s="16" t="s">
        <v>65</v>
      </c>
      <c r="Q151" s="17"/>
    </row>
    <row r="152" spans="1:24" s="1" customFormat="1" x14ac:dyDescent="0.25">
      <c r="A152" s="12" t="s">
        <v>523</v>
      </c>
      <c r="B152" s="11" t="s">
        <v>524</v>
      </c>
      <c r="C152" s="11" t="s">
        <v>525</v>
      </c>
      <c r="D152" s="12">
        <v>2608</v>
      </c>
      <c r="E152" s="12">
        <v>101</v>
      </c>
      <c r="F152" s="12" t="s">
        <v>298</v>
      </c>
      <c r="G152" s="12">
        <v>44940</v>
      </c>
      <c r="H152" s="12" t="s">
        <v>26</v>
      </c>
      <c r="I152" s="12" t="s">
        <v>27</v>
      </c>
      <c r="J152" s="14">
        <v>790.34</v>
      </c>
      <c r="K152" s="14">
        <v>126.46</v>
      </c>
      <c r="L152" s="15"/>
      <c r="M152" s="15"/>
      <c r="N152" s="15"/>
      <c r="O152" s="15">
        <f>J152+K152-L152-M152-N152</f>
        <v>916.80000000000007</v>
      </c>
      <c r="P152" s="16" t="s">
        <v>526</v>
      </c>
    </row>
    <row r="153" spans="1:24" s="17" customFormat="1" x14ac:dyDescent="0.25">
      <c r="A153" s="12" t="s">
        <v>103</v>
      </c>
      <c r="B153" s="11" t="s">
        <v>104</v>
      </c>
      <c r="C153" s="11" t="s">
        <v>105</v>
      </c>
      <c r="D153" s="12">
        <v>181</v>
      </c>
      <c r="E153" s="11"/>
      <c r="F153" s="12" t="s">
        <v>57</v>
      </c>
      <c r="G153" s="12">
        <v>44100</v>
      </c>
      <c r="H153" s="12" t="s">
        <v>26</v>
      </c>
      <c r="I153" s="12" t="s">
        <v>27</v>
      </c>
      <c r="J153" s="14">
        <v>795.26</v>
      </c>
      <c r="K153" s="14">
        <v>127.24</v>
      </c>
      <c r="L153" s="11"/>
      <c r="M153" s="11"/>
      <c r="N153" s="11"/>
      <c r="O153" s="15">
        <f>J153+K153-L153-M153-N153</f>
        <v>922.5</v>
      </c>
      <c r="P153" s="16" t="s">
        <v>106</v>
      </c>
      <c r="R153" s="1"/>
      <c r="S153" s="1"/>
      <c r="T153" s="1"/>
      <c r="U153" s="1"/>
      <c r="V153" s="1"/>
      <c r="W153" s="1"/>
      <c r="X153" s="1"/>
    </row>
    <row r="154" spans="1:24" s="17" customFormat="1" x14ac:dyDescent="0.25">
      <c r="A154" s="12" t="s">
        <v>349</v>
      </c>
      <c r="B154" s="11" t="s">
        <v>350</v>
      </c>
      <c r="C154" s="11" t="s">
        <v>351</v>
      </c>
      <c r="D154" s="12">
        <v>3106</v>
      </c>
      <c r="E154" s="11"/>
      <c r="F154" s="12" t="s">
        <v>352</v>
      </c>
      <c r="G154" s="12">
        <v>1900</v>
      </c>
      <c r="H154" s="12" t="s">
        <v>58</v>
      </c>
      <c r="I154" s="12" t="s">
        <v>59</v>
      </c>
      <c r="J154" s="14">
        <v>799.3</v>
      </c>
      <c r="K154" s="14">
        <v>127.89</v>
      </c>
      <c r="L154" s="15"/>
      <c r="M154" s="15"/>
      <c r="N154" s="15"/>
      <c r="O154" s="15">
        <f>J154+K154-L154-M154-N154</f>
        <v>927.18999999999994</v>
      </c>
      <c r="P154" s="16" t="s">
        <v>353</v>
      </c>
      <c r="Q154" s="1"/>
      <c r="R154" s="1"/>
      <c r="S154" s="1"/>
      <c r="T154" s="1"/>
      <c r="U154" s="1"/>
      <c r="V154" s="1"/>
      <c r="W154" s="1"/>
      <c r="X154" s="1"/>
    </row>
    <row r="155" spans="1:24" s="17" customFormat="1" x14ac:dyDescent="0.25">
      <c r="A155" s="12" t="s">
        <v>53</v>
      </c>
      <c r="B155" s="11" t="s">
        <v>54</v>
      </c>
      <c r="C155" s="11" t="s">
        <v>55</v>
      </c>
      <c r="D155" s="12" t="s">
        <v>61</v>
      </c>
      <c r="E155" s="11"/>
      <c r="F155" s="12" t="s">
        <v>67</v>
      </c>
      <c r="G155" s="12">
        <v>6000</v>
      </c>
      <c r="H155" s="12" t="s">
        <v>58</v>
      </c>
      <c r="I155" s="12" t="s">
        <v>59</v>
      </c>
      <c r="J155" s="14">
        <v>802.76</v>
      </c>
      <c r="K155" s="14">
        <v>128.44</v>
      </c>
      <c r="L155" s="15"/>
      <c r="M155" s="15"/>
      <c r="N155" s="15"/>
      <c r="O155" s="15">
        <f>SUM(J155:N155)</f>
        <v>931.2</v>
      </c>
      <c r="P155" s="16" t="s">
        <v>68</v>
      </c>
      <c r="Q155" s="1"/>
      <c r="R155" s="31"/>
      <c r="S155" s="31"/>
      <c r="T155" s="31"/>
      <c r="U155" s="31"/>
      <c r="V155" s="31"/>
      <c r="W155" s="31"/>
      <c r="X155" s="31"/>
    </row>
    <row r="156" spans="1:24" s="17" customFormat="1" x14ac:dyDescent="0.25">
      <c r="A156" s="12" t="s">
        <v>406</v>
      </c>
      <c r="B156" s="11" t="s">
        <v>407</v>
      </c>
      <c r="C156" s="11" t="s">
        <v>410</v>
      </c>
      <c r="D156" s="12">
        <v>78</v>
      </c>
      <c r="E156" s="11"/>
      <c r="F156" s="12" t="s">
        <v>411</v>
      </c>
      <c r="G156" s="12">
        <v>2770</v>
      </c>
      <c r="H156" s="12" t="s">
        <v>58</v>
      </c>
      <c r="I156" s="13" t="s">
        <v>59</v>
      </c>
      <c r="J156" s="14">
        <v>938.12</v>
      </c>
      <c r="K156" s="14"/>
      <c r="L156" s="15"/>
      <c r="M156" s="15"/>
      <c r="N156" s="15"/>
      <c r="O156" s="15">
        <f>+J156+K156-L156</f>
        <v>938.12</v>
      </c>
      <c r="P156" s="16" t="s">
        <v>414</v>
      </c>
      <c r="Q156" s="1"/>
    </row>
    <row r="157" spans="1:24" s="17" customFormat="1" x14ac:dyDescent="0.25">
      <c r="A157" s="12" t="s">
        <v>223</v>
      </c>
      <c r="B157" s="11" t="s">
        <v>224</v>
      </c>
      <c r="C157" s="11" t="s">
        <v>225</v>
      </c>
      <c r="D157" s="12">
        <v>1060</v>
      </c>
      <c r="E157" s="12"/>
      <c r="F157" s="12" t="s">
        <v>226</v>
      </c>
      <c r="G157" s="12">
        <v>45050</v>
      </c>
      <c r="H157" s="12" t="s">
        <v>171</v>
      </c>
      <c r="I157" s="12" t="s">
        <v>27</v>
      </c>
      <c r="J157" s="14">
        <f>119+170+102+170+102+153+136</f>
        <v>952</v>
      </c>
      <c r="K157" s="14">
        <v>0</v>
      </c>
      <c r="L157" s="15"/>
      <c r="M157" s="15"/>
      <c r="N157" s="15"/>
      <c r="O157" s="15">
        <f>J157+K157-L157-M157-N157</f>
        <v>952</v>
      </c>
      <c r="P157" s="16" t="s">
        <v>231</v>
      </c>
      <c r="Q157" s="1"/>
      <c r="R157" s="1"/>
      <c r="S157" s="1"/>
      <c r="T157" s="1"/>
      <c r="U157" s="1"/>
      <c r="V157" s="1"/>
      <c r="W157" s="1"/>
      <c r="X157" s="1"/>
    </row>
    <row r="158" spans="1:24" s="17" customFormat="1" x14ac:dyDescent="0.25">
      <c r="A158" s="12" t="s">
        <v>294</v>
      </c>
      <c r="B158" s="11" t="s">
        <v>295</v>
      </c>
      <c r="C158" s="11" t="s">
        <v>296</v>
      </c>
      <c r="D158" s="12">
        <v>747</v>
      </c>
      <c r="E158" s="11"/>
      <c r="F158" s="12" t="s">
        <v>100</v>
      </c>
      <c r="G158" s="12">
        <v>44890</v>
      </c>
      <c r="H158" s="12" t="s">
        <v>26</v>
      </c>
      <c r="I158" s="12" t="s">
        <v>27</v>
      </c>
      <c r="J158" s="14">
        <v>821.21</v>
      </c>
      <c r="K158" s="14">
        <v>131.38999999999999</v>
      </c>
      <c r="L158" s="15"/>
      <c r="M158" s="15"/>
      <c r="N158" s="15"/>
      <c r="O158" s="15">
        <f>J158+K158-L158-M158-N158</f>
        <v>952.6</v>
      </c>
      <c r="P158" s="16" t="s">
        <v>291</v>
      </c>
      <c r="Q158" s="1"/>
      <c r="R158" s="1"/>
      <c r="S158" s="1"/>
      <c r="T158" s="1"/>
      <c r="U158" s="1"/>
      <c r="V158" s="1"/>
      <c r="W158" s="1"/>
      <c r="X158" s="1"/>
    </row>
    <row r="159" spans="1:24" s="17" customFormat="1" x14ac:dyDescent="0.25">
      <c r="A159" s="12" t="s">
        <v>53</v>
      </c>
      <c r="B159" s="11" t="s">
        <v>54</v>
      </c>
      <c r="C159" s="11" t="s">
        <v>55</v>
      </c>
      <c r="D159" s="12" t="s">
        <v>64</v>
      </c>
      <c r="E159" s="11"/>
      <c r="F159" s="12" t="s">
        <v>57</v>
      </c>
      <c r="G159" s="12">
        <v>6000</v>
      </c>
      <c r="H159" s="12" t="s">
        <v>58</v>
      </c>
      <c r="I159" s="12" t="s">
        <v>59</v>
      </c>
      <c r="J159" s="14">
        <v>831.72</v>
      </c>
      <c r="K159" s="14">
        <v>133.08000000000001</v>
      </c>
      <c r="L159" s="15"/>
      <c r="M159" s="15"/>
      <c r="N159" s="15"/>
      <c r="O159" s="15">
        <f>J159+K159-L159-M159-N159</f>
        <v>964.80000000000007</v>
      </c>
      <c r="P159" s="16" t="s">
        <v>66</v>
      </c>
      <c r="R159" s="1"/>
      <c r="S159" s="1"/>
      <c r="T159" s="1"/>
      <c r="U159" s="1"/>
      <c r="V159" s="1"/>
      <c r="W159" s="1"/>
      <c r="X159" s="1"/>
    </row>
    <row r="160" spans="1:24" s="17" customFormat="1" x14ac:dyDescent="0.25">
      <c r="A160" s="12" t="s">
        <v>223</v>
      </c>
      <c r="B160" s="11" t="s">
        <v>224</v>
      </c>
      <c r="C160" s="11" t="s">
        <v>225</v>
      </c>
      <c r="D160" s="12">
        <v>1060</v>
      </c>
      <c r="E160" s="12"/>
      <c r="F160" s="12" t="s">
        <v>226</v>
      </c>
      <c r="G160" s="12">
        <v>45050</v>
      </c>
      <c r="H160" s="12" t="s">
        <v>171</v>
      </c>
      <c r="I160" s="12" t="s">
        <v>27</v>
      </c>
      <c r="J160" s="14">
        <f>68+102+102+119+153+85+153+187</f>
        <v>969</v>
      </c>
      <c r="K160" s="14"/>
      <c r="L160" s="15"/>
      <c r="M160" s="15"/>
      <c r="N160" s="15"/>
      <c r="O160" s="15">
        <f>SUM(J160:N160)</f>
        <v>969</v>
      </c>
      <c r="P160" s="16" t="s">
        <v>235</v>
      </c>
      <c r="Q160" s="1"/>
      <c r="R160" s="1"/>
      <c r="S160" s="1"/>
      <c r="T160" s="1"/>
      <c r="U160" s="1"/>
      <c r="V160" s="1"/>
      <c r="W160" s="1"/>
      <c r="X160" s="1"/>
    </row>
    <row r="161" spans="1:24" s="17" customFormat="1" x14ac:dyDescent="0.25">
      <c r="A161" s="12" t="s">
        <v>190</v>
      </c>
      <c r="B161" s="11" t="s">
        <v>191</v>
      </c>
      <c r="C161" s="11" t="s">
        <v>192</v>
      </c>
      <c r="D161" s="12">
        <v>177</v>
      </c>
      <c r="E161" s="12"/>
      <c r="F161" s="12" t="s">
        <v>193</v>
      </c>
      <c r="G161" s="12">
        <v>45158</v>
      </c>
      <c r="H161" s="12" t="s">
        <v>171</v>
      </c>
      <c r="I161" s="12" t="s">
        <v>27</v>
      </c>
      <c r="J161" s="14">
        <v>840.52</v>
      </c>
      <c r="K161" s="14">
        <v>134.47999999999999</v>
      </c>
      <c r="L161" s="15"/>
      <c r="M161" s="15"/>
      <c r="N161" s="15"/>
      <c r="O161" s="15">
        <f>J161+K161-L161-M161-N161</f>
        <v>975</v>
      </c>
      <c r="P161" s="16" t="s">
        <v>51</v>
      </c>
      <c r="Q161" s="1"/>
      <c r="R161" s="1"/>
      <c r="S161" s="1"/>
      <c r="T161" s="1"/>
      <c r="U161" s="1"/>
      <c r="V161" s="1"/>
      <c r="W161" s="1"/>
      <c r="X161" s="1"/>
    </row>
    <row r="162" spans="1:24" s="17" customFormat="1" x14ac:dyDescent="0.25">
      <c r="A162" s="12" t="s">
        <v>447</v>
      </c>
      <c r="B162" s="11" t="s">
        <v>448</v>
      </c>
      <c r="C162" s="11" t="s">
        <v>449</v>
      </c>
      <c r="D162" s="12">
        <v>755</v>
      </c>
      <c r="E162" s="11"/>
      <c r="F162" s="12" t="s">
        <v>48</v>
      </c>
      <c r="G162" s="12">
        <v>44190</v>
      </c>
      <c r="H162" s="12" t="s">
        <v>26</v>
      </c>
      <c r="I162" s="12" t="s">
        <v>27</v>
      </c>
      <c r="J162" s="14">
        <f>934.25-93.43</f>
        <v>840.81999999999994</v>
      </c>
      <c r="K162" s="14">
        <v>134.53</v>
      </c>
      <c r="L162" s="15"/>
      <c r="M162" s="15"/>
      <c r="N162" s="15"/>
      <c r="O162" s="15">
        <f>J162+K162-L162-M162-N162</f>
        <v>975.34999999999991</v>
      </c>
      <c r="P162" s="16" t="s">
        <v>421</v>
      </c>
      <c r="Q162" s="1"/>
    </row>
    <row r="163" spans="1:24" s="17" customFormat="1" x14ac:dyDescent="0.25">
      <c r="A163" s="12" t="s">
        <v>146</v>
      </c>
      <c r="B163" s="11" t="s">
        <v>147</v>
      </c>
      <c r="C163" s="11" t="s">
        <v>148</v>
      </c>
      <c r="D163" s="12">
        <v>2386</v>
      </c>
      <c r="E163" s="11"/>
      <c r="F163" s="12" t="s">
        <v>149</v>
      </c>
      <c r="G163" s="12">
        <v>44100</v>
      </c>
      <c r="H163" s="12" t="s">
        <v>26</v>
      </c>
      <c r="I163" s="12" t="s">
        <v>27</v>
      </c>
      <c r="J163" s="14">
        <v>865.8</v>
      </c>
      <c r="K163" s="14">
        <v>134.19999999999999</v>
      </c>
      <c r="L163" s="15"/>
      <c r="M163" s="15"/>
      <c r="N163" s="15"/>
      <c r="O163" s="15">
        <f>J163+K163-L163-M163-N163</f>
        <v>1000</v>
      </c>
      <c r="P163" s="16" t="s">
        <v>153</v>
      </c>
      <c r="R163" s="1"/>
      <c r="S163" s="1"/>
      <c r="T163" s="1"/>
      <c r="U163" s="1"/>
      <c r="V163" s="1"/>
      <c r="W163" s="1"/>
      <c r="X163" s="1"/>
    </row>
    <row r="164" spans="1:24" s="17" customFormat="1" x14ac:dyDescent="0.25">
      <c r="A164" s="12" t="s">
        <v>427</v>
      </c>
      <c r="B164" s="11" t="s">
        <v>428</v>
      </c>
      <c r="C164" s="11" t="s">
        <v>429</v>
      </c>
      <c r="D164" s="12">
        <v>1036</v>
      </c>
      <c r="E164" s="11"/>
      <c r="F164" s="12" t="s">
        <v>57</v>
      </c>
      <c r="G164" s="12">
        <v>44100</v>
      </c>
      <c r="H164" s="12" t="s">
        <v>26</v>
      </c>
      <c r="I164" s="12" t="s">
        <v>27</v>
      </c>
      <c r="J164" s="14">
        <f>39+825</f>
        <v>864</v>
      </c>
      <c r="K164" s="14">
        <f>6.24+132</f>
        <v>138.24</v>
      </c>
      <c r="L164" s="15"/>
      <c r="M164" s="15"/>
      <c r="N164" s="15"/>
      <c r="O164" s="15">
        <f>+J164+K164-L164</f>
        <v>1002.24</v>
      </c>
      <c r="P164" s="16" t="s">
        <v>115</v>
      </c>
      <c r="Q164" s="1"/>
    </row>
    <row r="165" spans="1:24" s="17" customFormat="1" x14ac:dyDescent="0.25">
      <c r="A165" s="12" t="s">
        <v>492</v>
      </c>
      <c r="B165" s="11" t="s">
        <v>493</v>
      </c>
      <c r="C165" s="11" t="s">
        <v>494</v>
      </c>
      <c r="D165" s="12">
        <v>461</v>
      </c>
      <c r="E165" s="11"/>
      <c r="F165" s="12" t="s">
        <v>408</v>
      </c>
      <c r="G165" s="11"/>
      <c r="H165" s="12" t="s">
        <v>26</v>
      </c>
      <c r="I165" s="12" t="s">
        <v>27</v>
      </c>
      <c r="J165" s="14">
        <v>1010</v>
      </c>
      <c r="K165" s="14">
        <v>0</v>
      </c>
      <c r="L165" s="15"/>
      <c r="M165" s="15"/>
      <c r="N165" s="15"/>
      <c r="O165" s="15">
        <f>J165+K165-L165-M165-N165</f>
        <v>1010</v>
      </c>
      <c r="P165" s="16" t="s">
        <v>495</v>
      </c>
      <c r="Q165" s="1"/>
      <c r="R165" s="1"/>
      <c r="S165" s="1"/>
      <c r="T165" s="1"/>
      <c r="U165" s="1"/>
      <c r="V165" s="1"/>
      <c r="W165" s="1"/>
      <c r="X165" s="1"/>
    </row>
    <row r="166" spans="1:24" s="17" customFormat="1" x14ac:dyDescent="0.25">
      <c r="A166" s="12" t="s">
        <v>223</v>
      </c>
      <c r="B166" s="11" t="s">
        <v>224</v>
      </c>
      <c r="C166" s="11" t="s">
        <v>225</v>
      </c>
      <c r="D166" s="12">
        <v>1060</v>
      </c>
      <c r="E166" s="12"/>
      <c r="F166" s="12" t="s">
        <v>226</v>
      </c>
      <c r="G166" s="12">
        <v>45050</v>
      </c>
      <c r="H166" s="12" t="s">
        <v>171</v>
      </c>
      <c r="I166" s="12" t="s">
        <v>27</v>
      </c>
      <c r="J166" s="14">
        <v>1020</v>
      </c>
      <c r="K166" s="14">
        <v>0</v>
      </c>
      <c r="L166" s="15"/>
      <c r="M166" s="15"/>
      <c r="N166" s="15"/>
      <c r="O166" s="15">
        <f>J166+K166-L166-M166-N166</f>
        <v>1020</v>
      </c>
      <c r="P166" s="16" t="s">
        <v>51</v>
      </c>
      <c r="Q166" s="1"/>
    </row>
    <row r="167" spans="1:24" s="17" customFormat="1" x14ac:dyDescent="0.25">
      <c r="A167" s="12" t="s">
        <v>367</v>
      </c>
      <c r="B167" s="11" t="s">
        <v>368</v>
      </c>
      <c r="C167" s="11" t="s">
        <v>369</v>
      </c>
      <c r="D167" s="12">
        <v>510</v>
      </c>
      <c r="E167" s="12" t="s">
        <v>370</v>
      </c>
      <c r="F167" s="12" t="s">
        <v>371</v>
      </c>
      <c r="G167" s="12">
        <v>44140</v>
      </c>
      <c r="H167" s="12" t="s">
        <v>26</v>
      </c>
      <c r="I167" s="13" t="s">
        <v>27</v>
      </c>
      <c r="J167" s="14">
        <v>1030</v>
      </c>
      <c r="K167" s="14"/>
      <c r="L167" s="15"/>
      <c r="M167" s="15"/>
      <c r="N167" s="15"/>
      <c r="O167" s="15">
        <f>+J167+K167+N167</f>
        <v>1030</v>
      </c>
      <c r="P167" s="16" t="s">
        <v>28</v>
      </c>
      <c r="Q167" s="1"/>
    </row>
    <row r="168" spans="1:24" s="17" customFormat="1" x14ac:dyDescent="0.25">
      <c r="A168" s="12" t="s">
        <v>294</v>
      </c>
      <c r="B168" s="11" t="s">
        <v>295</v>
      </c>
      <c r="C168" s="22" t="s">
        <v>296</v>
      </c>
      <c r="D168" s="12" t="s">
        <v>300</v>
      </c>
      <c r="E168" s="11"/>
      <c r="F168" s="12" t="s">
        <v>100</v>
      </c>
      <c r="G168" s="12">
        <v>44450</v>
      </c>
      <c r="H168" s="11" t="s">
        <v>26</v>
      </c>
      <c r="I168" s="12" t="s">
        <v>27</v>
      </c>
      <c r="J168" s="14">
        <v>889</v>
      </c>
      <c r="K168" s="14">
        <v>142.09</v>
      </c>
      <c r="L168" s="15"/>
      <c r="M168" s="15"/>
      <c r="N168" s="15"/>
      <c r="O168" s="15">
        <f>J168+K168-L168-M168-N168</f>
        <v>1031.0899999999999</v>
      </c>
      <c r="P168" s="16" t="s">
        <v>301</v>
      </c>
      <c r="Q168" s="1"/>
      <c r="R168" s="1"/>
      <c r="S168" s="1"/>
      <c r="T168" s="1"/>
      <c r="U168" s="1"/>
      <c r="V168" s="1"/>
      <c r="W168" s="1"/>
      <c r="X168" s="1"/>
    </row>
    <row r="169" spans="1:24" s="17" customFormat="1" x14ac:dyDescent="0.25">
      <c r="A169" s="12" t="s">
        <v>378</v>
      </c>
      <c r="B169" s="11" t="s">
        <v>379</v>
      </c>
      <c r="C169" s="18" t="s">
        <v>377</v>
      </c>
      <c r="D169" s="12">
        <v>330</v>
      </c>
      <c r="E169" s="11"/>
      <c r="F169" s="12" t="s">
        <v>57</v>
      </c>
      <c r="G169" s="12">
        <v>44100</v>
      </c>
      <c r="H169" s="12" t="s">
        <v>26</v>
      </c>
      <c r="I169" s="12" t="s">
        <v>27</v>
      </c>
      <c r="J169" s="14">
        <v>980</v>
      </c>
      <c r="K169" s="14">
        <v>156.80000000000001</v>
      </c>
      <c r="L169" s="15"/>
      <c r="M169" s="15"/>
      <c r="N169" s="15"/>
      <c r="O169" s="15">
        <f>J169+K169-L169-M169-N169</f>
        <v>1136.8</v>
      </c>
      <c r="P169" s="16" t="s">
        <v>257</v>
      </c>
      <c r="Q169" s="1"/>
    </row>
    <row r="170" spans="1:24" s="17" customFormat="1" x14ac:dyDescent="0.25">
      <c r="A170" s="12" t="s">
        <v>45</v>
      </c>
      <c r="B170" s="11" t="s">
        <v>46</v>
      </c>
      <c r="C170" s="11" t="s">
        <v>47</v>
      </c>
      <c r="D170" s="12">
        <v>1806</v>
      </c>
      <c r="E170" s="11"/>
      <c r="F170" s="12" t="s">
        <v>48</v>
      </c>
      <c r="G170" s="12">
        <v>44190</v>
      </c>
      <c r="H170" s="12" t="s">
        <v>26</v>
      </c>
      <c r="I170" s="12" t="s">
        <v>27</v>
      </c>
      <c r="J170" s="14">
        <v>988.2</v>
      </c>
      <c r="K170" s="14">
        <v>158.11000000000001</v>
      </c>
      <c r="L170" s="15"/>
      <c r="M170" s="15"/>
      <c r="N170" s="15"/>
      <c r="O170" s="15">
        <f>SUM(J170:N170)</f>
        <v>1146.31</v>
      </c>
      <c r="P170" s="16" t="s">
        <v>52</v>
      </c>
      <c r="Q170" s="1"/>
      <c r="R170" s="1"/>
      <c r="S170" s="1"/>
      <c r="T170" s="1"/>
      <c r="U170" s="1"/>
      <c r="V170" s="1"/>
      <c r="W170" s="1"/>
      <c r="X170" s="1"/>
    </row>
    <row r="171" spans="1:24" s="17" customFormat="1" x14ac:dyDescent="0.25">
      <c r="A171" s="12" t="s">
        <v>527</v>
      </c>
      <c r="B171" s="24"/>
      <c r="C171" s="11" t="s">
        <v>528</v>
      </c>
      <c r="D171" s="12">
        <v>39</v>
      </c>
      <c r="E171" s="12"/>
      <c r="F171" s="12" t="s">
        <v>529</v>
      </c>
      <c r="G171" s="12">
        <v>7700</v>
      </c>
      <c r="H171" s="12" t="s">
        <v>58</v>
      </c>
      <c r="I171" s="12" t="s">
        <v>59</v>
      </c>
      <c r="J171" s="14">
        <v>1015.51</v>
      </c>
      <c r="K171" s="14">
        <v>162.49</v>
      </c>
      <c r="L171" s="15"/>
      <c r="M171" s="15"/>
      <c r="N171" s="15"/>
      <c r="O171" s="15">
        <f>SUM(J171:N171)</f>
        <v>1178</v>
      </c>
      <c r="P171" s="16" t="s">
        <v>412</v>
      </c>
      <c r="Q171" s="1"/>
      <c r="R171" s="1"/>
      <c r="S171" s="1"/>
      <c r="T171" s="1"/>
      <c r="U171" s="1"/>
      <c r="V171" s="1"/>
      <c r="W171" s="1"/>
      <c r="X171" s="1"/>
    </row>
    <row r="172" spans="1:24" s="17" customFormat="1" x14ac:dyDescent="0.25">
      <c r="A172" s="12" t="s">
        <v>334</v>
      </c>
      <c r="B172" s="11" t="s">
        <v>335</v>
      </c>
      <c r="C172" s="11" t="s">
        <v>336</v>
      </c>
      <c r="D172" s="12">
        <v>1455</v>
      </c>
      <c r="E172" s="11"/>
      <c r="F172" s="12" t="s">
        <v>337</v>
      </c>
      <c r="G172" s="12">
        <v>45500</v>
      </c>
      <c r="H172" s="12" t="s">
        <v>216</v>
      </c>
      <c r="I172" s="12" t="s">
        <v>27</v>
      </c>
      <c r="J172" s="14">
        <v>1031.04</v>
      </c>
      <c r="K172" s="14">
        <v>164.96</v>
      </c>
      <c r="L172" s="15"/>
      <c r="M172" s="15"/>
      <c r="N172" s="15"/>
      <c r="O172" s="15">
        <f>J172+K172-L172-M172-N172</f>
        <v>1196</v>
      </c>
      <c r="P172" s="16" t="s">
        <v>51</v>
      </c>
      <c r="Q172" s="1"/>
      <c r="R172" s="1"/>
      <c r="S172" s="1"/>
      <c r="T172" s="1"/>
      <c r="U172" s="1"/>
      <c r="V172" s="1"/>
      <c r="W172" s="1"/>
      <c r="X172" s="1"/>
    </row>
    <row r="173" spans="1:24" s="17" customFormat="1" x14ac:dyDescent="0.25">
      <c r="A173" s="12" t="s">
        <v>53</v>
      </c>
      <c r="B173" s="11" t="s">
        <v>54</v>
      </c>
      <c r="C173" s="11" t="s">
        <v>55</v>
      </c>
      <c r="D173" s="12" t="s">
        <v>61</v>
      </c>
      <c r="E173" s="11"/>
      <c r="F173" s="12" t="s">
        <v>57</v>
      </c>
      <c r="G173" s="12">
        <v>6000</v>
      </c>
      <c r="H173" s="12" t="s">
        <v>58</v>
      </c>
      <c r="I173" s="12" t="s">
        <v>62</v>
      </c>
      <c r="J173" s="14">
        <v>1047.4100000000001</v>
      </c>
      <c r="K173" s="14">
        <v>167.59</v>
      </c>
      <c r="L173" s="15"/>
      <c r="M173" s="15"/>
      <c r="N173" s="15"/>
      <c r="O173" s="15">
        <f>J173+K173-L173-M173-N173</f>
        <v>1215</v>
      </c>
      <c r="P173" s="16" t="s">
        <v>63</v>
      </c>
      <c r="R173" s="1"/>
      <c r="S173" s="1"/>
      <c r="T173" s="1"/>
      <c r="U173" s="1"/>
      <c r="V173" s="1"/>
      <c r="W173" s="1"/>
      <c r="X173" s="1"/>
    </row>
    <row r="174" spans="1:24" s="17" customFormat="1" x14ac:dyDescent="0.25">
      <c r="A174" s="12" t="s">
        <v>88</v>
      </c>
      <c r="B174" s="11" t="s">
        <v>89</v>
      </c>
      <c r="C174" s="11" t="s">
        <v>90</v>
      </c>
      <c r="D174" s="12">
        <v>743</v>
      </c>
      <c r="E174" s="11"/>
      <c r="F174" s="12" t="s">
        <v>91</v>
      </c>
      <c r="G174" s="12">
        <v>44200</v>
      </c>
      <c r="H174" s="12" t="s">
        <v>26</v>
      </c>
      <c r="I174" s="12" t="s">
        <v>27</v>
      </c>
      <c r="J174" s="14">
        <v>1050</v>
      </c>
      <c r="K174" s="14">
        <v>168</v>
      </c>
      <c r="L174" s="15"/>
      <c r="M174" s="15"/>
      <c r="N174" s="15"/>
      <c r="O174" s="15">
        <f>+J174+K174+N174</f>
        <v>1218</v>
      </c>
      <c r="P174" s="16" t="s">
        <v>92</v>
      </c>
      <c r="Q174" s="1"/>
      <c r="R174" s="1"/>
      <c r="S174" s="1"/>
      <c r="T174" s="1"/>
      <c r="U174" s="1"/>
      <c r="V174" s="1"/>
      <c r="W174" s="1"/>
      <c r="X174" s="1"/>
    </row>
    <row r="175" spans="1:24" s="17" customFormat="1" x14ac:dyDescent="0.25">
      <c r="A175" s="12" t="s">
        <v>398</v>
      </c>
      <c r="B175" s="11" t="s">
        <v>399</v>
      </c>
      <c r="C175" s="11" t="s">
        <v>400</v>
      </c>
      <c r="D175" s="12">
        <v>2340</v>
      </c>
      <c r="E175" s="11"/>
      <c r="F175" s="12" t="s">
        <v>401</v>
      </c>
      <c r="G175" s="12">
        <v>44720</v>
      </c>
      <c r="H175" s="12" t="s">
        <v>26</v>
      </c>
      <c r="I175" s="12" t="s">
        <v>27</v>
      </c>
      <c r="J175" s="14">
        <v>1050</v>
      </c>
      <c r="K175" s="14">
        <v>168</v>
      </c>
      <c r="L175" s="15"/>
      <c r="M175" s="15"/>
      <c r="N175" s="15"/>
      <c r="O175" s="15">
        <f>J175+K175-L175-M175-N175</f>
        <v>1218</v>
      </c>
      <c r="P175" s="16" t="s">
        <v>272</v>
      </c>
    </row>
    <row r="176" spans="1:24" s="17" customFormat="1" x14ac:dyDescent="0.25">
      <c r="A176" s="12" t="s">
        <v>474</v>
      </c>
      <c r="B176" s="11" t="s">
        <v>475</v>
      </c>
      <c r="C176" s="11" t="s">
        <v>361</v>
      </c>
      <c r="D176" s="12">
        <v>539</v>
      </c>
      <c r="E176" s="11"/>
      <c r="F176" s="12" t="s">
        <v>25</v>
      </c>
      <c r="G176" s="12">
        <v>44430</v>
      </c>
      <c r="H176" s="12" t="s">
        <v>26</v>
      </c>
      <c r="I176" s="12" t="s">
        <v>27</v>
      </c>
      <c r="J176" s="14">
        <v>1079.1099999999999</v>
      </c>
      <c r="K176" s="20">
        <v>172.66</v>
      </c>
      <c r="L176" s="11"/>
      <c r="M176" s="11"/>
      <c r="N176" s="11"/>
      <c r="O176" s="15">
        <f>J176+K176-L176-M176-N176</f>
        <v>1251.77</v>
      </c>
      <c r="P176" s="16" t="s">
        <v>476</v>
      </c>
      <c r="Q176" s="1"/>
      <c r="R176" s="1"/>
      <c r="S176" s="1"/>
      <c r="T176" s="1"/>
      <c r="U176" s="1"/>
      <c r="V176" s="1"/>
      <c r="W176" s="1"/>
      <c r="X176" s="1"/>
    </row>
    <row r="177" spans="1:24" s="17" customFormat="1" x14ac:dyDescent="0.25">
      <c r="A177" s="12" t="s">
        <v>265</v>
      </c>
      <c r="B177" s="11" t="s">
        <v>266</v>
      </c>
      <c r="C177" s="11" t="s">
        <v>267</v>
      </c>
      <c r="D177" s="12">
        <v>131</v>
      </c>
      <c r="E177" s="12"/>
      <c r="F177" s="12" t="s">
        <v>268</v>
      </c>
      <c r="G177" s="12">
        <v>3100</v>
      </c>
      <c r="H177" s="12" t="s">
        <v>58</v>
      </c>
      <c r="I177" s="12" t="s">
        <v>59</v>
      </c>
      <c r="J177" s="14">
        <v>1102.99</v>
      </c>
      <c r="K177" s="14">
        <v>176.48</v>
      </c>
      <c r="L177" s="15"/>
      <c r="M177" s="15"/>
      <c r="N177" s="15"/>
      <c r="O177" s="15">
        <f>SUM(J177:N177)</f>
        <v>1279.47</v>
      </c>
      <c r="P177" s="16" t="s">
        <v>235</v>
      </c>
      <c r="Q177" s="1"/>
      <c r="R177" s="1"/>
      <c r="S177" s="1"/>
      <c r="T177" s="1"/>
      <c r="U177" s="1"/>
      <c r="V177" s="1"/>
      <c r="W177" s="1"/>
      <c r="X177" s="1"/>
    </row>
    <row r="178" spans="1:24" s="17" customFormat="1" x14ac:dyDescent="0.25">
      <c r="A178" s="12" t="s">
        <v>354</v>
      </c>
      <c r="B178" s="11" t="s">
        <v>355</v>
      </c>
      <c r="C178" s="11" t="s">
        <v>356</v>
      </c>
      <c r="D178" s="12">
        <v>4370</v>
      </c>
      <c r="E178" s="11"/>
      <c r="F178" s="12" t="s">
        <v>357</v>
      </c>
      <c r="G178" s="12">
        <v>45047</v>
      </c>
      <c r="H178" s="12" t="s">
        <v>171</v>
      </c>
      <c r="I178" s="12" t="s">
        <v>27</v>
      </c>
      <c r="J178" s="14">
        <v>1140</v>
      </c>
      <c r="K178" s="14">
        <v>182.4</v>
      </c>
      <c r="L178" s="15"/>
      <c r="M178" s="15"/>
      <c r="N178" s="15"/>
      <c r="O178" s="19">
        <f>+J178+K178</f>
        <v>1322.4</v>
      </c>
      <c r="P178" s="16" t="s">
        <v>358</v>
      </c>
      <c r="Q178" s="1"/>
      <c r="R178" s="1"/>
      <c r="S178" s="1"/>
      <c r="T178" s="1"/>
      <c r="U178" s="1"/>
      <c r="V178" s="1"/>
      <c r="W178" s="1"/>
      <c r="X178" s="1"/>
    </row>
    <row r="179" spans="1:24" s="17" customFormat="1" x14ac:dyDescent="0.25">
      <c r="A179" s="12" t="s">
        <v>480</v>
      </c>
      <c r="B179" s="11" t="s">
        <v>481</v>
      </c>
      <c r="C179" s="11" t="s">
        <v>482</v>
      </c>
      <c r="D179" s="12">
        <v>570</v>
      </c>
      <c r="E179" s="11" t="s">
        <v>42</v>
      </c>
      <c r="F179" s="12" t="s">
        <v>453</v>
      </c>
      <c r="G179" s="12">
        <v>44450</v>
      </c>
      <c r="H179" s="12" t="s">
        <v>26</v>
      </c>
      <c r="I179" s="12" t="s">
        <v>27</v>
      </c>
      <c r="J179" s="14">
        <v>1145.19</v>
      </c>
      <c r="K179" s="14">
        <v>183.22</v>
      </c>
      <c r="L179" s="15"/>
      <c r="M179" s="15"/>
      <c r="N179" s="15"/>
      <c r="O179" s="15">
        <f>SUM(J179:N179)</f>
        <v>1328.41</v>
      </c>
      <c r="P179" s="16" t="s">
        <v>52</v>
      </c>
      <c r="Q179" s="1"/>
      <c r="R179" s="1"/>
      <c r="S179" s="1"/>
      <c r="T179" s="1"/>
      <c r="U179" s="1"/>
      <c r="V179" s="1"/>
      <c r="W179" s="1"/>
      <c r="X179" s="1"/>
    </row>
    <row r="180" spans="1:24" s="17" customFormat="1" x14ac:dyDescent="0.25">
      <c r="A180" s="12" t="s">
        <v>289</v>
      </c>
      <c r="B180" s="11" t="s">
        <v>290</v>
      </c>
      <c r="C180" s="12" t="s">
        <v>102</v>
      </c>
      <c r="D180" s="12">
        <v>476</v>
      </c>
      <c r="E180" s="12"/>
      <c r="F180" s="12" t="s">
        <v>100</v>
      </c>
      <c r="G180" s="12">
        <v>44450</v>
      </c>
      <c r="H180" s="12" t="s">
        <v>26</v>
      </c>
      <c r="I180" s="12" t="s">
        <v>27</v>
      </c>
      <c r="J180" s="14">
        <v>1149.3</v>
      </c>
      <c r="K180" s="14">
        <v>183.89</v>
      </c>
      <c r="L180" s="15"/>
      <c r="M180" s="15"/>
      <c r="N180" s="15"/>
      <c r="O180" s="15">
        <f>+J180+K180+N180</f>
        <v>1333.19</v>
      </c>
      <c r="P180" s="16" t="s">
        <v>92</v>
      </c>
      <c r="Q180" s="1"/>
      <c r="R180" s="1"/>
      <c r="S180" s="1"/>
      <c r="T180" s="1"/>
      <c r="U180" s="1"/>
      <c r="V180" s="1"/>
      <c r="W180" s="1"/>
      <c r="X180" s="1"/>
    </row>
    <row r="181" spans="1:24" s="17" customFormat="1" x14ac:dyDescent="0.25">
      <c r="A181" s="12" t="s">
        <v>553</v>
      </c>
      <c r="B181" s="11" t="s">
        <v>554</v>
      </c>
      <c r="C181" s="11" t="s">
        <v>246</v>
      </c>
      <c r="D181" s="12">
        <v>104</v>
      </c>
      <c r="E181" s="12"/>
      <c r="F181" s="12" t="s">
        <v>57</v>
      </c>
      <c r="G181" s="12">
        <v>45400</v>
      </c>
      <c r="H181" s="12" t="s">
        <v>555</v>
      </c>
      <c r="I181" s="12" t="s">
        <v>27</v>
      </c>
      <c r="J181" s="14">
        <v>1200</v>
      </c>
      <c r="K181" s="14">
        <v>192</v>
      </c>
      <c r="L181" s="15"/>
      <c r="M181" s="15"/>
      <c r="N181" s="15"/>
      <c r="O181" s="15">
        <f>+J181+K181-L181</f>
        <v>1392</v>
      </c>
      <c r="P181" s="16" t="s">
        <v>252</v>
      </c>
      <c r="Q181" s="1"/>
      <c r="R181" s="1"/>
      <c r="S181" s="1"/>
      <c r="T181" s="1"/>
      <c r="U181" s="1"/>
      <c r="V181" s="1"/>
      <c r="W181" s="1"/>
      <c r="X181" s="1"/>
    </row>
    <row r="182" spans="1:24" s="17" customFormat="1" x14ac:dyDescent="0.25">
      <c r="A182" s="12" t="s">
        <v>363</v>
      </c>
      <c r="B182" s="11" t="s">
        <v>364</v>
      </c>
      <c r="C182" s="18" t="s">
        <v>365</v>
      </c>
      <c r="D182" s="12">
        <v>2205</v>
      </c>
      <c r="E182" s="11"/>
      <c r="F182" s="12" t="s">
        <v>366</v>
      </c>
      <c r="G182" s="12">
        <v>44150</v>
      </c>
      <c r="H182" s="12" t="s">
        <v>26</v>
      </c>
      <c r="I182" s="12" t="s">
        <v>27</v>
      </c>
      <c r="J182" s="14">
        <v>1280</v>
      </c>
      <c r="K182" s="14">
        <v>122.88</v>
      </c>
      <c r="L182" s="15"/>
      <c r="M182" s="15"/>
      <c r="N182" s="15"/>
      <c r="O182" s="15">
        <f>SUM(J182:N182)</f>
        <v>1402.88</v>
      </c>
      <c r="P182" s="16" t="s">
        <v>68</v>
      </c>
      <c r="Q182" s="1"/>
    </row>
    <row r="183" spans="1:24" s="17" customFormat="1" x14ac:dyDescent="0.25">
      <c r="A183" s="12" t="s">
        <v>492</v>
      </c>
      <c r="B183" s="11" t="s">
        <v>493</v>
      </c>
      <c r="C183" s="11" t="s">
        <v>494</v>
      </c>
      <c r="D183" s="12">
        <v>461</v>
      </c>
      <c r="E183" s="11"/>
      <c r="F183" s="12" t="s">
        <v>408</v>
      </c>
      <c r="G183" s="11">
        <v>44460</v>
      </c>
      <c r="H183" s="12" t="s">
        <v>26</v>
      </c>
      <c r="I183" s="12" t="s">
        <v>27</v>
      </c>
      <c r="J183" s="14">
        <v>1221</v>
      </c>
      <c r="K183" s="14">
        <v>195</v>
      </c>
      <c r="L183" s="15"/>
      <c r="M183" s="15"/>
      <c r="N183" s="15"/>
      <c r="O183" s="15">
        <f>J183+K183-L183-M183-N183</f>
        <v>1416</v>
      </c>
      <c r="P183" s="16" t="s">
        <v>497</v>
      </c>
      <c r="Q183" s="1"/>
      <c r="R183" s="1"/>
      <c r="S183" s="1"/>
      <c r="T183" s="1"/>
      <c r="U183" s="1"/>
      <c r="V183" s="1"/>
      <c r="W183" s="1"/>
      <c r="X183" s="1"/>
    </row>
    <row r="184" spans="1:24" s="17" customFormat="1" x14ac:dyDescent="0.25">
      <c r="A184" s="12" t="s">
        <v>367</v>
      </c>
      <c r="B184" s="11" t="s">
        <v>368</v>
      </c>
      <c r="C184" s="11" t="s">
        <v>369</v>
      </c>
      <c r="D184" s="12">
        <v>510</v>
      </c>
      <c r="E184" s="11" t="s">
        <v>370</v>
      </c>
      <c r="F184" s="12" t="s">
        <v>371</v>
      </c>
      <c r="G184" s="12">
        <v>44140</v>
      </c>
      <c r="H184" s="12" t="s">
        <v>26</v>
      </c>
      <c r="I184" s="12" t="s">
        <v>27</v>
      </c>
      <c r="J184" s="14">
        <v>1418</v>
      </c>
      <c r="K184" s="14"/>
      <c r="L184" s="15"/>
      <c r="M184" s="15"/>
      <c r="N184" s="15"/>
      <c r="O184" s="15">
        <f>J184+K184-L184-M184-N184</f>
        <v>1418</v>
      </c>
      <c r="P184" s="16" t="s">
        <v>374</v>
      </c>
    </row>
    <row r="185" spans="1:24" s="17" customFormat="1" x14ac:dyDescent="0.25">
      <c r="A185" s="12" t="s">
        <v>223</v>
      </c>
      <c r="B185" s="11" t="s">
        <v>224</v>
      </c>
      <c r="C185" s="11" t="s">
        <v>225</v>
      </c>
      <c r="D185" s="12">
        <v>1060</v>
      </c>
      <c r="E185" s="12"/>
      <c r="F185" s="12" t="s">
        <v>226</v>
      </c>
      <c r="G185" s="12">
        <v>45050</v>
      </c>
      <c r="H185" s="12" t="s">
        <v>171</v>
      </c>
      <c r="I185" s="12" t="s">
        <v>27</v>
      </c>
      <c r="J185" s="14">
        <f>136+85+153+153+136+187+119+153+153+153</f>
        <v>1428</v>
      </c>
      <c r="K185" s="14"/>
      <c r="L185" s="15"/>
      <c r="M185" s="15"/>
      <c r="N185" s="15"/>
      <c r="O185" s="15">
        <f>J185+K185-L185-M185-N185</f>
        <v>1428</v>
      </c>
      <c r="P185" s="16" t="s">
        <v>233</v>
      </c>
      <c r="R185" s="1"/>
      <c r="S185" s="1"/>
      <c r="T185" s="1"/>
      <c r="U185" s="1"/>
      <c r="V185" s="1"/>
      <c r="W185" s="1"/>
      <c r="X185" s="1"/>
    </row>
    <row r="186" spans="1:24" s="17" customFormat="1" x14ac:dyDescent="0.25">
      <c r="A186" s="12" t="s">
        <v>530</v>
      </c>
      <c r="B186" s="11" t="s">
        <v>531</v>
      </c>
      <c r="C186" s="11" t="s">
        <v>532</v>
      </c>
      <c r="D186" s="12">
        <v>435</v>
      </c>
      <c r="E186" s="11"/>
      <c r="F186" s="12" t="s">
        <v>508</v>
      </c>
      <c r="G186" s="12">
        <v>44600</v>
      </c>
      <c r="H186" s="12" t="s">
        <v>26</v>
      </c>
      <c r="I186" s="12" t="s">
        <v>27</v>
      </c>
      <c r="J186" s="14">
        <v>1233.75</v>
      </c>
      <c r="K186" s="14">
        <v>197.4</v>
      </c>
      <c r="L186" s="15"/>
      <c r="M186" s="15"/>
      <c r="N186" s="15"/>
      <c r="O186" s="15">
        <f>SUM(J186:N186)</f>
        <v>1431.15</v>
      </c>
      <c r="P186" s="16" t="s">
        <v>52</v>
      </c>
      <c r="Q186" s="1"/>
      <c r="R186" s="1"/>
      <c r="S186" s="1"/>
      <c r="T186" s="1"/>
      <c r="U186" s="1"/>
      <c r="V186" s="1"/>
      <c r="W186" s="1"/>
      <c r="X186" s="1"/>
    </row>
    <row r="187" spans="1:24" s="17" customFormat="1" x14ac:dyDescent="0.25">
      <c r="A187" s="12" t="s">
        <v>45</v>
      </c>
      <c r="B187" s="11" t="s">
        <v>46</v>
      </c>
      <c r="C187" s="11" t="s">
        <v>47</v>
      </c>
      <c r="D187" s="12">
        <v>1806</v>
      </c>
      <c r="E187" s="11"/>
      <c r="F187" s="12" t="s">
        <v>48</v>
      </c>
      <c r="G187" s="12">
        <v>44190</v>
      </c>
      <c r="H187" s="12" t="s">
        <v>26</v>
      </c>
      <c r="I187" s="12" t="s">
        <v>27</v>
      </c>
      <c r="J187" s="14">
        <v>1308</v>
      </c>
      <c r="K187" s="14">
        <v>209.28</v>
      </c>
      <c r="L187" s="15"/>
      <c r="M187" s="15"/>
      <c r="N187" s="15"/>
      <c r="O187" s="15">
        <f>J187+K187-L187-M187-N187</f>
        <v>1517.28</v>
      </c>
      <c r="P187" s="16" t="s">
        <v>50</v>
      </c>
      <c r="Q187" s="1"/>
      <c r="R187" s="1"/>
      <c r="S187" s="1"/>
      <c r="T187" s="1"/>
      <c r="U187" s="1"/>
      <c r="V187" s="1"/>
      <c r="W187" s="1"/>
      <c r="X187" s="1"/>
    </row>
    <row r="188" spans="1:24" s="17" customFormat="1" x14ac:dyDescent="0.25">
      <c r="A188" s="12" t="s">
        <v>53</v>
      </c>
      <c r="B188" s="11" t="s">
        <v>54</v>
      </c>
      <c r="C188" s="11" t="s">
        <v>55</v>
      </c>
      <c r="D188" s="12" t="s">
        <v>61</v>
      </c>
      <c r="E188" s="12"/>
      <c r="F188" s="12" t="s">
        <v>57</v>
      </c>
      <c r="G188" s="12">
        <v>6000</v>
      </c>
      <c r="H188" s="12" t="s">
        <v>58</v>
      </c>
      <c r="I188" s="12" t="s">
        <v>59</v>
      </c>
      <c r="J188" s="14">
        <v>1318.97</v>
      </c>
      <c r="K188" s="14">
        <v>211.03</v>
      </c>
      <c r="L188" s="15"/>
      <c r="M188" s="15"/>
      <c r="N188" s="15"/>
      <c r="O188" s="15">
        <f>+J188+K188</f>
        <v>1530</v>
      </c>
      <c r="P188" s="16" t="s">
        <v>69</v>
      </c>
      <c r="Q188" s="1"/>
      <c r="R188" s="1"/>
      <c r="S188" s="1"/>
      <c r="T188" s="1"/>
      <c r="U188" s="1"/>
      <c r="V188" s="1"/>
      <c r="W188" s="1"/>
      <c r="X188" s="1"/>
    </row>
    <row r="189" spans="1:24" s="17" customFormat="1" x14ac:dyDescent="0.25">
      <c r="A189" s="12" t="s">
        <v>53</v>
      </c>
      <c r="B189" s="11" t="s">
        <v>54</v>
      </c>
      <c r="C189" s="11" t="s">
        <v>55</v>
      </c>
      <c r="D189" s="12" t="s">
        <v>64</v>
      </c>
      <c r="E189" s="11"/>
      <c r="F189" s="12" t="s">
        <v>57</v>
      </c>
      <c r="G189" s="12">
        <v>6000</v>
      </c>
      <c r="H189" s="12" t="s">
        <v>58</v>
      </c>
      <c r="I189" s="12" t="s">
        <v>59</v>
      </c>
      <c r="J189" s="14">
        <v>1379.31</v>
      </c>
      <c r="K189" s="14">
        <v>220.69</v>
      </c>
      <c r="L189" s="15"/>
      <c r="M189" s="15"/>
      <c r="N189" s="15"/>
      <c r="O189" s="15">
        <f>J189+K189-L189-M189-N189</f>
        <v>1600</v>
      </c>
      <c r="P189" s="16" t="s">
        <v>66</v>
      </c>
      <c r="R189" s="1"/>
      <c r="S189" s="1"/>
      <c r="T189" s="1"/>
      <c r="U189" s="1"/>
      <c r="V189" s="1"/>
      <c r="W189" s="1"/>
      <c r="X189" s="1"/>
    </row>
    <row r="190" spans="1:24" s="17" customFormat="1" x14ac:dyDescent="0.25">
      <c r="A190" s="12" t="s">
        <v>367</v>
      </c>
      <c r="B190" s="11" t="s">
        <v>368</v>
      </c>
      <c r="C190" s="11" t="s">
        <v>369</v>
      </c>
      <c r="D190" s="12">
        <v>510</v>
      </c>
      <c r="E190" s="11" t="s">
        <v>370</v>
      </c>
      <c r="F190" s="12" t="s">
        <v>371</v>
      </c>
      <c r="G190" s="23">
        <v>44140</v>
      </c>
      <c r="H190" s="12" t="s">
        <v>26</v>
      </c>
      <c r="I190" s="12" t="s">
        <v>27</v>
      </c>
      <c r="J190" s="14">
        <v>1632</v>
      </c>
      <c r="K190" s="15"/>
      <c r="L190" s="15"/>
      <c r="M190" s="15"/>
      <c r="N190" s="15"/>
      <c r="O190" s="15">
        <f>SUM(J190:N190)</f>
        <v>1632</v>
      </c>
      <c r="P190" s="16" t="s">
        <v>375</v>
      </c>
      <c r="Q190" s="1"/>
    </row>
    <row r="191" spans="1:24" s="17" customFormat="1" x14ac:dyDescent="0.25">
      <c r="A191" s="12" t="s">
        <v>462</v>
      </c>
      <c r="B191" s="11" t="s">
        <v>463</v>
      </c>
      <c r="C191" s="11" t="s">
        <v>466</v>
      </c>
      <c r="D191" s="12">
        <v>388</v>
      </c>
      <c r="E191" s="11"/>
      <c r="F191" s="12" t="s">
        <v>211</v>
      </c>
      <c r="G191" s="12">
        <v>44380</v>
      </c>
      <c r="H191" s="12" t="s">
        <v>26</v>
      </c>
      <c r="I191" s="12" t="s">
        <v>27</v>
      </c>
      <c r="J191" s="14">
        <v>1468.92</v>
      </c>
      <c r="K191" s="14">
        <v>235.03</v>
      </c>
      <c r="L191" s="15"/>
      <c r="M191" s="15"/>
      <c r="N191" s="15"/>
      <c r="O191" s="15">
        <f>J191+K191-L191-M191-N191</f>
        <v>1703.95</v>
      </c>
      <c r="P191" s="16" t="s">
        <v>467</v>
      </c>
      <c r="Q191" s="1"/>
      <c r="R191" s="1"/>
      <c r="S191" s="1"/>
      <c r="T191" s="1"/>
      <c r="U191" s="1"/>
      <c r="V191" s="1"/>
      <c r="W191" s="1"/>
      <c r="X191" s="1"/>
    </row>
    <row r="192" spans="1:24" s="17" customFormat="1" x14ac:dyDescent="0.25">
      <c r="A192" s="12" t="s">
        <v>492</v>
      </c>
      <c r="B192" s="11" t="s">
        <v>493</v>
      </c>
      <c r="C192" s="11" t="s">
        <v>494</v>
      </c>
      <c r="D192" s="12">
        <v>461</v>
      </c>
      <c r="E192" s="11"/>
      <c r="F192" s="12" t="s">
        <v>408</v>
      </c>
      <c r="G192" s="11">
        <v>44460</v>
      </c>
      <c r="H192" s="12" t="s">
        <v>26</v>
      </c>
      <c r="I192" s="12" t="s">
        <v>27</v>
      </c>
      <c r="J192" s="14">
        <v>1597</v>
      </c>
      <c r="K192" s="14">
        <v>256</v>
      </c>
      <c r="L192" s="15"/>
      <c r="M192" s="15"/>
      <c r="N192" s="15"/>
      <c r="O192" s="15">
        <f>J192+K192-L192-M192-N192</f>
        <v>1853</v>
      </c>
      <c r="P192" s="16" t="s">
        <v>230</v>
      </c>
      <c r="Q192" s="1"/>
      <c r="R192" s="1"/>
      <c r="S192" s="1"/>
      <c r="T192" s="1"/>
      <c r="U192" s="1"/>
      <c r="V192" s="1"/>
      <c r="W192" s="1"/>
      <c r="X192" s="1"/>
    </row>
    <row r="193" spans="1:24" s="17" customFormat="1" x14ac:dyDescent="0.25">
      <c r="A193" s="12" t="s">
        <v>76</v>
      </c>
      <c r="B193" s="11" t="s">
        <v>77</v>
      </c>
      <c r="C193" s="11" t="s">
        <v>78</v>
      </c>
      <c r="D193" s="12">
        <v>1398</v>
      </c>
      <c r="E193" s="11"/>
      <c r="F193" s="12" t="s">
        <v>79</v>
      </c>
      <c r="G193" s="12">
        <v>44160</v>
      </c>
      <c r="H193" s="12" t="s">
        <v>26</v>
      </c>
      <c r="I193" s="12" t="s">
        <v>27</v>
      </c>
      <c r="J193" s="14">
        <v>1607.76</v>
      </c>
      <c r="K193" s="14">
        <v>257.24</v>
      </c>
      <c r="L193" s="15"/>
      <c r="M193" s="15"/>
      <c r="N193" s="15"/>
      <c r="O193" s="15">
        <f>J193+K193-L193-M193-N193</f>
        <v>1865</v>
      </c>
      <c r="P193" s="16" t="s">
        <v>80</v>
      </c>
      <c r="R193" s="1"/>
      <c r="S193" s="1"/>
      <c r="T193" s="1"/>
      <c r="U193" s="1"/>
      <c r="V193" s="1"/>
      <c r="W193" s="1"/>
      <c r="X193" s="1"/>
    </row>
    <row r="194" spans="1:24" s="17" customFormat="1" x14ac:dyDescent="0.25">
      <c r="A194" s="12" t="s">
        <v>363</v>
      </c>
      <c r="B194" s="11" t="s">
        <v>364</v>
      </c>
      <c r="C194" s="11" t="s">
        <v>365</v>
      </c>
      <c r="D194" s="12">
        <v>2205</v>
      </c>
      <c r="E194" s="12"/>
      <c r="F194" s="11" t="s">
        <v>366</v>
      </c>
      <c r="G194" s="12">
        <v>44150</v>
      </c>
      <c r="H194" s="12" t="s">
        <v>26</v>
      </c>
      <c r="I194" s="12" t="s">
        <v>27</v>
      </c>
      <c r="J194" s="14">
        <v>1610</v>
      </c>
      <c r="K194" s="14">
        <v>257.60000000000002</v>
      </c>
      <c r="L194" s="15"/>
      <c r="M194" s="15"/>
      <c r="N194" s="15"/>
      <c r="O194" s="15">
        <f>J194+K194-L194-M194-N194</f>
        <v>1867.6</v>
      </c>
      <c r="P194" s="16" t="s">
        <v>96</v>
      </c>
      <c r="R194" s="1"/>
      <c r="S194" s="1"/>
      <c r="T194" s="1"/>
      <c r="U194" s="1"/>
      <c r="V194" s="1"/>
      <c r="W194" s="1"/>
      <c r="X194" s="1"/>
    </row>
    <row r="195" spans="1:24" s="17" customFormat="1" x14ac:dyDescent="0.25">
      <c r="A195" s="12" t="s">
        <v>338</v>
      </c>
      <c r="B195" s="11" t="s">
        <v>339</v>
      </c>
      <c r="C195" s="11" t="s">
        <v>340</v>
      </c>
      <c r="D195" s="12">
        <v>450</v>
      </c>
      <c r="E195" s="11"/>
      <c r="F195" s="18" t="s">
        <v>48</v>
      </c>
      <c r="G195" s="12">
        <v>44190</v>
      </c>
      <c r="H195" s="12" t="s">
        <v>26</v>
      </c>
      <c r="I195" s="13" t="s">
        <v>27</v>
      </c>
      <c r="J195" s="14">
        <v>1629.31</v>
      </c>
      <c r="K195" s="14">
        <v>260.69</v>
      </c>
      <c r="L195" s="15"/>
      <c r="M195" s="15"/>
      <c r="N195" s="15"/>
      <c r="O195" s="15">
        <f>+J195+K195-L195</f>
        <v>1890</v>
      </c>
      <c r="P195" s="16" t="s">
        <v>115</v>
      </c>
      <c r="Q195" s="1"/>
      <c r="R195" s="1"/>
      <c r="S195" s="1"/>
      <c r="T195" s="1"/>
      <c r="U195" s="1"/>
      <c r="V195" s="1"/>
      <c r="W195" s="1"/>
      <c r="X195" s="1"/>
    </row>
    <row r="196" spans="1:24" s="17" customFormat="1" x14ac:dyDescent="0.25">
      <c r="A196" s="12" t="s">
        <v>29</v>
      </c>
      <c r="B196" s="11" t="s">
        <v>30</v>
      </c>
      <c r="C196" s="11" t="s">
        <v>31</v>
      </c>
      <c r="D196" s="12">
        <v>115</v>
      </c>
      <c r="E196" s="12"/>
      <c r="F196" s="12" t="s">
        <v>32</v>
      </c>
      <c r="G196" s="12">
        <v>44290</v>
      </c>
      <c r="H196" s="12" t="s">
        <v>26</v>
      </c>
      <c r="I196" s="12" t="s">
        <v>27</v>
      </c>
      <c r="J196" s="14">
        <v>1638</v>
      </c>
      <c r="K196" s="14">
        <v>262.08</v>
      </c>
      <c r="L196" s="15"/>
      <c r="M196" s="15"/>
      <c r="N196" s="15"/>
      <c r="O196" s="15">
        <f>J196+K196-L196-M196-N196</f>
        <v>1900.08</v>
      </c>
      <c r="P196" s="16" t="s">
        <v>33</v>
      </c>
      <c r="R196" s="1"/>
      <c r="S196" s="1"/>
      <c r="T196" s="1"/>
      <c r="U196" s="1"/>
      <c r="V196" s="1"/>
      <c r="W196" s="1"/>
      <c r="X196" s="1"/>
    </row>
    <row r="197" spans="1:24" s="17" customFormat="1" x14ac:dyDescent="0.25">
      <c r="A197" s="12" t="s">
        <v>505</v>
      </c>
      <c r="B197" s="11" t="s">
        <v>506</v>
      </c>
      <c r="C197" s="11" t="s">
        <v>507</v>
      </c>
      <c r="D197" s="12">
        <v>144</v>
      </c>
      <c r="E197" s="12"/>
      <c r="F197" s="12" t="s">
        <v>508</v>
      </c>
      <c r="G197" s="12">
        <v>44600</v>
      </c>
      <c r="H197" s="12" t="s">
        <v>26</v>
      </c>
      <c r="I197" s="12" t="s">
        <v>27</v>
      </c>
      <c r="J197" s="14">
        <v>1656.39</v>
      </c>
      <c r="K197" s="14">
        <v>265.02</v>
      </c>
      <c r="L197" s="15"/>
      <c r="M197" s="15"/>
      <c r="N197" s="15"/>
      <c r="O197" s="15">
        <f>J197+K197-L197-M197-N197</f>
        <v>1921.41</v>
      </c>
      <c r="P197" s="16" t="s">
        <v>317</v>
      </c>
      <c r="Q197" s="1"/>
      <c r="R197" s="1"/>
      <c r="S197" s="1"/>
      <c r="T197" s="1"/>
      <c r="U197" s="1"/>
      <c r="V197" s="1"/>
      <c r="W197" s="1"/>
      <c r="X197" s="1"/>
    </row>
    <row r="198" spans="1:24" s="17" customFormat="1" x14ac:dyDescent="0.25">
      <c r="A198" s="12" t="s">
        <v>471</v>
      </c>
      <c r="B198" s="11" t="s">
        <v>472</v>
      </c>
      <c r="C198" s="11" t="s">
        <v>473</v>
      </c>
      <c r="D198" s="12">
        <v>185</v>
      </c>
      <c r="E198" s="11"/>
      <c r="F198" s="12" t="s">
        <v>57</v>
      </c>
      <c r="G198" s="12">
        <v>44100</v>
      </c>
      <c r="H198" s="12" t="s">
        <v>26</v>
      </c>
      <c r="I198" s="12" t="s">
        <v>27</v>
      </c>
      <c r="J198" s="14">
        <v>1680.93</v>
      </c>
      <c r="K198" s="14">
        <v>268.95</v>
      </c>
      <c r="L198" s="15"/>
      <c r="M198" s="15"/>
      <c r="N198" s="15"/>
      <c r="O198" s="15">
        <f>SUM(J198:N198)</f>
        <v>1949.88</v>
      </c>
      <c r="P198" s="16" t="s">
        <v>52</v>
      </c>
      <c r="Q198" s="1"/>
      <c r="R198" s="1"/>
      <c r="S198" s="1"/>
      <c r="T198" s="1"/>
      <c r="U198" s="1"/>
      <c r="V198" s="1"/>
      <c r="W198" s="1"/>
      <c r="X198" s="1"/>
    </row>
    <row r="199" spans="1:24" s="17" customFormat="1" x14ac:dyDescent="0.25">
      <c r="A199" s="12" t="s">
        <v>442</v>
      </c>
      <c r="B199" s="11" t="s">
        <v>443</v>
      </c>
      <c r="C199" s="11" t="s">
        <v>444</v>
      </c>
      <c r="D199" s="12">
        <v>1254</v>
      </c>
      <c r="E199" s="11"/>
      <c r="F199" s="12" t="s">
        <v>445</v>
      </c>
      <c r="G199" s="12">
        <v>44900</v>
      </c>
      <c r="H199" s="12" t="s">
        <v>26</v>
      </c>
      <c r="I199" s="12" t="s">
        <v>27</v>
      </c>
      <c r="J199" s="14">
        <f>1114.23+464.22+150</f>
        <v>1728.45</v>
      </c>
      <c r="K199" s="14">
        <f>178.28+74.28+24</f>
        <v>276.56</v>
      </c>
      <c r="L199" s="15"/>
      <c r="M199" s="15"/>
      <c r="N199" s="15"/>
      <c r="O199" s="15">
        <f>J199+K199-L199-M199-N199</f>
        <v>2005.01</v>
      </c>
      <c r="P199" s="16" t="s">
        <v>446</v>
      </c>
      <c r="Q199" s="1"/>
    </row>
    <row r="200" spans="1:24" s="17" customFormat="1" x14ac:dyDescent="0.25">
      <c r="A200" s="12" t="s">
        <v>430</v>
      </c>
      <c r="B200" s="11" t="s">
        <v>431</v>
      </c>
      <c r="C200" s="11" t="s">
        <v>432</v>
      </c>
      <c r="D200" s="12">
        <v>43</v>
      </c>
      <c r="E200" s="11"/>
      <c r="F200" s="12" t="s">
        <v>433</v>
      </c>
      <c r="G200" s="12"/>
      <c r="H200" s="12" t="s">
        <v>171</v>
      </c>
      <c r="I200" s="12" t="s">
        <v>27</v>
      </c>
      <c r="J200" s="14">
        <v>1749</v>
      </c>
      <c r="K200" s="14">
        <v>279.83999999999997</v>
      </c>
      <c r="L200" s="15"/>
      <c r="M200" s="15"/>
      <c r="N200" s="15"/>
      <c r="O200" s="15">
        <f>J200+K200-L200-M200-N200</f>
        <v>2028.84</v>
      </c>
      <c r="P200" s="16" t="s">
        <v>106</v>
      </c>
    </row>
    <row r="201" spans="1:24" s="17" customFormat="1" x14ac:dyDescent="0.25">
      <c r="A201" s="12" t="s">
        <v>328</v>
      </c>
      <c r="B201" s="11" t="s">
        <v>329</v>
      </c>
      <c r="C201" s="11" t="s">
        <v>330</v>
      </c>
      <c r="D201" s="12">
        <v>699</v>
      </c>
      <c r="E201" s="11"/>
      <c r="F201" s="12" t="s">
        <v>258</v>
      </c>
      <c r="G201" s="11">
        <v>44298</v>
      </c>
      <c r="H201" s="12" t="s">
        <v>26</v>
      </c>
      <c r="I201" s="12" t="s">
        <v>27</v>
      </c>
      <c r="J201" s="14">
        <v>1925</v>
      </c>
      <c r="K201" s="14">
        <v>308</v>
      </c>
      <c r="L201" s="15"/>
      <c r="M201" s="15"/>
      <c r="N201" s="15"/>
      <c r="O201" s="15">
        <f>J201+K201-L201-M201-N201</f>
        <v>2233</v>
      </c>
      <c r="P201" s="16" t="s">
        <v>331</v>
      </c>
      <c r="Q201" s="1"/>
      <c r="R201" s="1"/>
      <c r="S201" s="1"/>
      <c r="T201" s="1"/>
      <c r="U201" s="1"/>
      <c r="V201" s="1"/>
      <c r="W201" s="1"/>
      <c r="X201" s="1"/>
    </row>
    <row r="202" spans="1:24" s="17" customFormat="1" x14ac:dyDescent="0.25">
      <c r="A202" s="12" t="s">
        <v>212</v>
      </c>
      <c r="B202" s="11" t="s">
        <v>213</v>
      </c>
      <c r="C202" s="11" t="s">
        <v>214</v>
      </c>
      <c r="D202" s="12">
        <v>7999</v>
      </c>
      <c r="E202" s="12" t="s">
        <v>42</v>
      </c>
      <c r="F202" s="12" t="s">
        <v>215</v>
      </c>
      <c r="G202" s="12">
        <v>45601</v>
      </c>
      <c r="H202" s="12" t="s">
        <v>216</v>
      </c>
      <c r="I202" s="12" t="s">
        <v>27</v>
      </c>
      <c r="J202" s="14">
        <v>1931.03</v>
      </c>
      <c r="K202" s="14">
        <v>308.97000000000003</v>
      </c>
      <c r="L202" s="15"/>
      <c r="M202" s="15"/>
      <c r="N202" s="15"/>
      <c r="O202" s="15">
        <f>J202+K202-L202-M202-N202</f>
        <v>2240</v>
      </c>
      <c r="P202" s="16" t="s">
        <v>217</v>
      </c>
      <c r="R202" s="1"/>
      <c r="S202" s="1"/>
      <c r="T202" s="1"/>
      <c r="U202" s="1"/>
      <c r="V202" s="1"/>
      <c r="W202" s="1"/>
      <c r="X202" s="1"/>
    </row>
    <row r="203" spans="1:24" s="17" customFormat="1" x14ac:dyDescent="0.25">
      <c r="A203" s="12" t="s">
        <v>492</v>
      </c>
      <c r="B203" s="11" t="s">
        <v>493</v>
      </c>
      <c r="C203" s="11" t="s">
        <v>494</v>
      </c>
      <c r="D203" s="12">
        <v>461</v>
      </c>
      <c r="E203" s="11"/>
      <c r="F203" s="12" t="s">
        <v>408</v>
      </c>
      <c r="G203" s="11">
        <v>44460</v>
      </c>
      <c r="H203" s="12" t="s">
        <v>26</v>
      </c>
      <c r="I203" s="12" t="s">
        <v>27</v>
      </c>
      <c r="J203" s="14">
        <v>1937.93</v>
      </c>
      <c r="K203" s="14">
        <v>310.07</v>
      </c>
      <c r="L203" s="15"/>
      <c r="M203" s="15"/>
      <c r="N203" s="15"/>
      <c r="O203" s="15">
        <f>J203+K203-L203-M203-N203</f>
        <v>2248</v>
      </c>
      <c r="P203" s="16" t="s">
        <v>498</v>
      </c>
      <c r="R203" s="1"/>
      <c r="S203" s="1"/>
      <c r="T203" s="1"/>
      <c r="U203" s="1"/>
      <c r="V203" s="1"/>
      <c r="W203" s="1"/>
      <c r="X203" s="1"/>
    </row>
    <row r="204" spans="1:24" s="17" customFormat="1" x14ac:dyDescent="0.25">
      <c r="A204" s="12" t="s">
        <v>492</v>
      </c>
      <c r="B204" s="11" t="s">
        <v>493</v>
      </c>
      <c r="C204" s="11" t="s">
        <v>494</v>
      </c>
      <c r="D204" s="12">
        <v>461</v>
      </c>
      <c r="E204" s="11"/>
      <c r="F204" s="12" t="s">
        <v>408</v>
      </c>
      <c r="G204" s="11">
        <v>44460</v>
      </c>
      <c r="H204" s="12" t="s">
        <v>26</v>
      </c>
      <c r="I204" s="12" t="s">
        <v>27</v>
      </c>
      <c r="J204" s="14">
        <f>1584.89+192.81+192.37+0.72</f>
        <v>1970.7900000000002</v>
      </c>
      <c r="K204" s="14">
        <f>253.58+30.85+30.78</f>
        <v>315.21000000000004</v>
      </c>
      <c r="L204" s="15"/>
      <c r="M204" s="15"/>
      <c r="N204" s="15"/>
      <c r="O204" s="19">
        <f>+J204+K204</f>
        <v>2286</v>
      </c>
      <c r="P204" s="16" t="s">
        <v>499</v>
      </c>
      <c r="Q204" s="1"/>
      <c r="R204" s="1"/>
      <c r="S204" s="1"/>
      <c r="T204" s="1"/>
      <c r="U204" s="1"/>
      <c r="V204" s="1"/>
      <c r="W204" s="1"/>
      <c r="X204" s="1"/>
    </row>
    <row r="205" spans="1:24" s="1" customFormat="1" x14ac:dyDescent="0.25">
      <c r="A205" s="12" t="s">
        <v>492</v>
      </c>
      <c r="B205" s="11" t="s">
        <v>493</v>
      </c>
      <c r="C205" s="11" t="s">
        <v>494</v>
      </c>
      <c r="D205" s="12">
        <v>461</v>
      </c>
      <c r="E205" s="11"/>
      <c r="F205" s="12" t="s">
        <v>408</v>
      </c>
      <c r="G205" s="11">
        <v>44460</v>
      </c>
      <c r="H205" s="12" t="s">
        <v>26</v>
      </c>
      <c r="I205" s="12" t="s">
        <v>27</v>
      </c>
      <c r="J205" s="14">
        <f>215.87+0.63+343.97+1938.02+0.41</f>
        <v>2498.8999999999996</v>
      </c>
      <c r="K205" s="14">
        <f>34.53+55.03+310.08</f>
        <v>399.64</v>
      </c>
      <c r="L205" s="15"/>
      <c r="M205" s="15"/>
      <c r="N205" s="15"/>
      <c r="O205" s="15">
        <f>J205+K205-L205-M205-N205</f>
        <v>2898.5399999999995</v>
      </c>
      <c r="P205" s="16" t="s">
        <v>467</v>
      </c>
      <c r="Q205" s="17"/>
    </row>
    <row r="206" spans="1:24" s="1" customFormat="1" x14ac:dyDescent="0.25">
      <c r="A206" s="12" t="s">
        <v>533</v>
      </c>
      <c r="B206" s="18" t="s">
        <v>534</v>
      </c>
      <c r="C206" s="18" t="s">
        <v>535</v>
      </c>
      <c r="D206" s="12">
        <v>630</v>
      </c>
      <c r="E206" s="11"/>
      <c r="F206" s="12" t="s">
        <v>287</v>
      </c>
      <c r="G206" s="12">
        <v>44360</v>
      </c>
      <c r="H206" s="12" t="s">
        <v>26</v>
      </c>
      <c r="I206" s="12" t="s">
        <v>27</v>
      </c>
      <c r="J206" s="14">
        <f>1938.62+83.7+500+58.21</f>
        <v>2580.5299999999997</v>
      </c>
      <c r="K206" s="14">
        <v>412.87</v>
      </c>
      <c r="L206" s="15"/>
      <c r="M206" s="15"/>
      <c r="N206" s="15"/>
      <c r="O206" s="15">
        <f>J206+K206-L206-M206-N206</f>
        <v>2993.3999999999996</v>
      </c>
      <c r="P206" s="16" t="s">
        <v>537</v>
      </c>
      <c r="Q206" s="17"/>
    </row>
    <row r="207" spans="1:24" s="1" customFormat="1" x14ac:dyDescent="0.25">
      <c r="A207" s="12" t="s">
        <v>533</v>
      </c>
      <c r="B207" s="11" t="s">
        <v>534</v>
      </c>
      <c r="C207" s="11" t="s">
        <v>538</v>
      </c>
      <c r="D207" s="12">
        <v>198</v>
      </c>
      <c r="E207" s="11"/>
      <c r="F207" s="12" t="s">
        <v>67</v>
      </c>
      <c r="G207" s="12">
        <v>6500</v>
      </c>
      <c r="H207" s="12" t="s">
        <v>26</v>
      </c>
      <c r="I207" s="12" t="s">
        <v>27</v>
      </c>
      <c r="J207" s="14">
        <f>1938.62+83.7+500+58.21</f>
        <v>2580.5299999999997</v>
      </c>
      <c r="K207" s="14">
        <v>412.87</v>
      </c>
      <c r="L207" s="15"/>
      <c r="M207" s="15"/>
      <c r="N207" s="15"/>
      <c r="O207" s="15">
        <f>SUM(J207:N207)</f>
        <v>2993.3999999999996</v>
      </c>
      <c r="P207" s="16" t="s">
        <v>540</v>
      </c>
    </row>
    <row r="208" spans="1:24" s="1" customFormat="1" x14ac:dyDescent="0.25">
      <c r="A208" s="12" t="s">
        <v>533</v>
      </c>
      <c r="B208" s="11" t="s">
        <v>534</v>
      </c>
      <c r="C208" s="11" t="s">
        <v>538</v>
      </c>
      <c r="D208" s="12">
        <v>198</v>
      </c>
      <c r="E208" s="12"/>
      <c r="F208" s="18" t="s">
        <v>67</v>
      </c>
      <c r="G208" s="12">
        <v>65000</v>
      </c>
      <c r="H208" s="12" t="s">
        <v>58</v>
      </c>
      <c r="I208" s="12" t="s">
        <v>59</v>
      </c>
      <c r="J208" s="14">
        <f>1938.62+83.7+500+58.21</f>
        <v>2580.5299999999997</v>
      </c>
      <c r="K208" s="14">
        <v>412.87</v>
      </c>
      <c r="L208" s="15"/>
      <c r="M208" s="15"/>
      <c r="N208" s="15"/>
      <c r="O208" s="15">
        <f>+J208+K208+N208</f>
        <v>2993.3999999999996</v>
      </c>
      <c r="P208" s="16" t="s">
        <v>541</v>
      </c>
    </row>
    <row r="209" spans="1:17" s="1" customFormat="1" x14ac:dyDescent="0.25">
      <c r="A209" s="12" t="s">
        <v>146</v>
      </c>
      <c r="B209" s="11" t="s">
        <v>147</v>
      </c>
      <c r="C209" s="11" t="s">
        <v>148</v>
      </c>
      <c r="D209" s="12">
        <v>2386</v>
      </c>
      <c r="E209" s="11"/>
      <c r="F209" s="12" t="s">
        <v>149</v>
      </c>
      <c r="G209" s="12">
        <v>44100</v>
      </c>
      <c r="H209" s="12" t="s">
        <v>26</v>
      </c>
      <c r="I209" s="12" t="s">
        <v>27</v>
      </c>
      <c r="J209" s="14">
        <v>2597.39</v>
      </c>
      <c r="K209" s="14">
        <v>402.61</v>
      </c>
      <c r="L209" s="15"/>
      <c r="M209" s="15"/>
      <c r="N209" s="15"/>
      <c r="O209" s="15">
        <f>J209+K209-L209-M209-N209</f>
        <v>3000</v>
      </c>
      <c r="P209" s="16" t="s">
        <v>38</v>
      </c>
    </row>
    <row r="210" spans="1:17" s="1" customFormat="1" x14ac:dyDescent="0.25">
      <c r="A210" s="12" t="s">
        <v>146</v>
      </c>
      <c r="B210" s="11" t="s">
        <v>147</v>
      </c>
      <c r="C210" s="11" t="s">
        <v>148</v>
      </c>
      <c r="D210" s="12">
        <v>2386</v>
      </c>
      <c r="E210" s="11"/>
      <c r="F210" s="12" t="s">
        <v>149</v>
      </c>
      <c r="G210" s="12">
        <v>44100</v>
      </c>
      <c r="H210" s="12" t="s">
        <v>26</v>
      </c>
      <c r="I210" s="12" t="s">
        <v>27</v>
      </c>
      <c r="J210" s="14">
        <v>2597.39</v>
      </c>
      <c r="K210" s="14">
        <v>402.61</v>
      </c>
      <c r="L210" s="15"/>
      <c r="M210" s="15"/>
      <c r="N210" s="15"/>
      <c r="O210" s="15">
        <f>J210+K210-L210-M210-N210</f>
        <v>3000</v>
      </c>
      <c r="P210" s="16" t="s">
        <v>152</v>
      </c>
      <c r="Q210" s="17"/>
    </row>
    <row r="211" spans="1:17" s="1" customFormat="1" x14ac:dyDescent="0.25">
      <c r="A211" s="12" t="s">
        <v>146</v>
      </c>
      <c r="B211" s="11" t="s">
        <v>147</v>
      </c>
      <c r="C211" s="11" t="s">
        <v>148</v>
      </c>
      <c r="D211" s="12">
        <v>2386</v>
      </c>
      <c r="E211" s="11"/>
      <c r="F211" s="12" t="s">
        <v>149</v>
      </c>
      <c r="G211" s="12">
        <v>44100</v>
      </c>
      <c r="H211" s="12" t="s">
        <v>26</v>
      </c>
      <c r="I211" s="12" t="s">
        <v>27</v>
      </c>
      <c r="J211" s="14">
        <v>2597.39</v>
      </c>
      <c r="K211" s="14">
        <v>402.61</v>
      </c>
      <c r="L211" s="15"/>
      <c r="M211" s="15"/>
      <c r="N211" s="15"/>
      <c r="O211" s="15">
        <f>+J211+K211</f>
        <v>3000</v>
      </c>
      <c r="P211" s="16" t="s">
        <v>154</v>
      </c>
    </row>
    <row r="212" spans="1:17" s="1" customFormat="1" x14ac:dyDescent="0.25">
      <c r="A212" s="12" t="s">
        <v>533</v>
      </c>
      <c r="B212" s="18" t="s">
        <v>534</v>
      </c>
      <c r="C212" s="18" t="s">
        <v>535</v>
      </c>
      <c r="D212" s="12">
        <v>630</v>
      </c>
      <c r="E212" s="11"/>
      <c r="F212" s="12" t="s">
        <v>287</v>
      </c>
      <c r="G212" s="12">
        <v>44360</v>
      </c>
      <c r="H212" s="12" t="s">
        <v>26</v>
      </c>
      <c r="I212" s="12" t="s">
        <v>27</v>
      </c>
      <c r="J212" s="14">
        <f>1938.62+101.9+500+58.76+0.85</f>
        <v>2600.13</v>
      </c>
      <c r="K212" s="14">
        <v>415.87</v>
      </c>
      <c r="L212" s="15"/>
      <c r="M212" s="15"/>
      <c r="N212" s="15"/>
      <c r="O212" s="15">
        <f t="shared" ref="O212:O218" si="9">J212+K212-L212-M212-N212</f>
        <v>3016</v>
      </c>
      <c r="P212" s="16" t="s">
        <v>150</v>
      </c>
    </row>
    <row r="213" spans="1:17" s="1" customFormat="1" x14ac:dyDescent="0.25">
      <c r="A213" s="12" t="s">
        <v>480</v>
      </c>
      <c r="B213" s="11" t="s">
        <v>481</v>
      </c>
      <c r="C213" s="11" t="s">
        <v>102</v>
      </c>
      <c r="D213" s="12">
        <v>570</v>
      </c>
      <c r="E213" s="12" t="s">
        <v>42</v>
      </c>
      <c r="F213" s="18" t="s">
        <v>453</v>
      </c>
      <c r="G213" s="12">
        <v>44450</v>
      </c>
      <c r="H213" s="12" t="s">
        <v>26</v>
      </c>
      <c r="I213" s="12" t="s">
        <v>27</v>
      </c>
      <c r="J213" s="14">
        <v>2841.8</v>
      </c>
      <c r="K213" s="14">
        <v>454.69</v>
      </c>
      <c r="L213" s="11"/>
      <c r="M213" s="11"/>
      <c r="N213" s="11"/>
      <c r="O213" s="15">
        <f t="shared" si="9"/>
        <v>3296.4900000000002</v>
      </c>
      <c r="P213" s="16" t="s">
        <v>483</v>
      </c>
      <c r="Q213" s="17"/>
    </row>
    <row r="214" spans="1:17" s="1" customFormat="1" x14ac:dyDescent="0.25">
      <c r="A214" s="12" t="s">
        <v>533</v>
      </c>
      <c r="B214" s="18" t="s">
        <v>534</v>
      </c>
      <c r="C214" s="18" t="s">
        <v>538</v>
      </c>
      <c r="D214" s="12">
        <v>198</v>
      </c>
      <c r="E214" s="11"/>
      <c r="F214" s="12" t="s">
        <v>67</v>
      </c>
      <c r="G214" s="12">
        <v>6500</v>
      </c>
      <c r="H214" s="12" t="s">
        <v>58</v>
      </c>
      <c r="I214" s="12" t="s">
        <v>59</v>
      </c>
      <c r="J214" s="14">
        <f>1938.62+365.8+500+66.68+0.41-0.87</f>
        <v>2870.64</v>
      </c>
      <c r="K214" s="14">
        <v>459.36</v>
      </c>
      <c r="L214" s="15"/>
      <c r="M214" s="15"/>
      <c r="N214" s="15"/>
      <c r="O214" s="15">
        <f t="shared" si="9"/>
        <v>3330</v>
      </c>
      <c r="P214" s="16" t="s">
        <v>539</v>
      </c>
    </row>
    <row r="215" spans="1:17" s="1" customFormat="1" x14ac:dyDescent="0.25">
      <c r="A215" s="12" t="s">
        <v>126</v>
      </c>
      <c r="B215" s="11" t="s">
        <v>127</v>
      </c>
      <c r="C215" s="11" t="s">
        <v>128</v>
      </c>
      <c r="D215" s="12">
        <v>164</v>
      </c>
      <c r="E215" s="11"/>
      <c r="F215" s="12" t="s">
        <v>129</v>
      </c>
      <c r="G215" s="12">
        <v>6600</v>
      </c>
      <c r="H215" s="12" t="s">
        <v>58</v>
      </c>
      <c r="I215" s="12" t="s">
        <v>130</v>
      </c>
      <c r="J215" s="13">
        <v>2939.22</v>
      </c>
      <c r="K215" s="12">
        <v>470.27</v>
      </c>
      <c r="L215" s="11"/>
      <c r="M215" s="11"/>
      <c r="N215" s="11"/>
      <c r="O215" s="15">
        <f t="shared" si="9"/>
        <v>3409.49</v>
      </c>
      <c r="P215" s="16" t="s">
        <v>139</v>
      </c>
    </row>
    <row r="216" spans="1:17" s="1" customFormat="1" x14ac:dyDescent="0.25">
      <c r="A216" s="12" t="s">
        <v>126</v>
      </c>
      <c r="B216" s="11" t="s">
        <v>127</v>
      </c>
      <c r="C216" s="11" t="s">
        <v>128</v>
      </c>
      <c r="D216" s="12">
        <v>164</v>
      </c>
      <c r="E216" s="11"/>
      <c r="F216" s="12" t="s">
        <v>129</v>
      </c>
      <c r="G216" s="12">
        <v>6600</v>
      </c>
      <c r="H216" s="12" t="s">
        <v>58</v>
      </c>
      <c r="I216" s="12" t="s">
        <v>130</v>
      </c>
      <c r="J216" s="14">
        <v>3040.88</v>
      </c>
      <c r="K216" s="14">
        <v>486.54</v>
      </c>
      <c r="L216" s="15"/>
      <c r="M216" s="15"/>
      <c r="N216" s="15"/>
      <c r="O216" s="15">
        <f t="shared" si="9"/>
        <v>3527.42</v>
      </c>
      <c r="P216" s="16" t="s">
        <v>138</v>
      </c>
      <c r="Q216" s="17"/>
    </row>
    <row r="217" spans="1:17" s="1" customFormat="1" x14ac:dyDescent="0.25">
      <c r="A217" s="12" t="s">
        <v>492</v>
      </c>
      <c r="B217" s="11" t="s">
        <v>493</v>
      </c>
      <c r="C217" s="11" t="s">
        <v>494</v>
      </c>
      <c r="D217" s="12">
        <v>461</v>
      </c>
      <c r="E217" s="11"/>
      <c r="F217" s="12" t="s">
        <v>408</v>
      </c>
      <c r="G217" s="11">
        <v>44460</v>
      </c>
      <c r="H217" s="12" t="s">
        <v>26</v>
      </c>
      <c r="I217" s="12" t="s">
        <v>27</v>
      </c>
      <c r="J217" s="14">
        <v>3059.48</v>
      </c>
      <c r="K217" s="14">
        <v>489.52</v>
      </c>
      <c r="L217" s="15"/>
      <c r="M217" s="15"/>
      <c r="N217" s="15"/>
      <c r="O217" s="15">
        <f t="shared" si="9"/>
        <v>3549</v>
      </c>
      <c r="P217" s="16" t="s">
        <v>496</v>
      </c>
    </row>
    <row r="218" spans="1:17" s="1" customFormat="1" x14ac:dyDescent="0.25">
      <c r="A218" s="12" t="s">
        <v>146</v>
      </c>
      <c r="B218" s="11" t="s">
        <v>147</v>
      </c>
      <c r="C218" s="11" t="s">
        <v>148</v>
      </c>
      <c r="D218" s="12">
        <v>2386</v>
      </c>
      <c r="E218" s="11"/>
      <c r="F218" s="12" t="s">
        <v>149</v>
      </c>
      <c r="G218" s="12">
        <v>44100</v>
      </c>
      <c r="H218" s="12" t="s">
        <v>26</v>
      </c>
      <c r="I218" s="12" t="s">
        <v>27</v>
      </c>
      <c r="J218" s="14">
        <v>3463.19</v>
      </c>
      <c r="K218" s="14">
        <v>536.80999999999995</v>
      </c>
      <c r="L218" s="15"/>
      <c r="M218" s="15"/>
      <c r="N218" s="15"/>
      <c r="O218" s="15">
        <f t="shared" si="9"/>
        <v>4000</v>
      </c>
      <c r="P218" s="16" t="s">
        <v>151</v>
      </c>
    </row>
    <row r="219" spans="1:17" s="1" customFormat="1" x14ac:dyDescent="0.25">
      <c r="A219" s="12" t="s">
        <v>146</v>
      </c>
      <c r="B219" s="11" t="s">
        <v>147</v>
      </c>
      <c r="C219" s="11" t="s">
        <v>148</v>
      </c>
      <c r="D219" s="12">
        <v>2386</v>
      </c>
      <c r="E219" s="11"/>
      <c r="F219" s="18" t="s">
        <v>149</v>
      </c>
      <c r="G219" s="12">
        <v>44100</v>
      </c>
      <c r="H219" s="12" t="s">
        <v>26</v>
      </c>
      <c r="I219" s="13" t="s">
        <v>27</v>
      </c>
      <c r="J219" s="14">
        <v>3463.19</v>
      </c>
      <c r="K219" s="14">
        <v>536.80999999999995</v>
      </c>
      <c r="L219" s="14"/>
      <c r="M219" s="15"/>
      <c r="N219" s="15"/>
      <c r="O219" s="15">
        <f>+J219+K219-L219</f>
        <v>4000</v>
      </c>
      <c r="P219" s="16" t="s">
        <v>155</v>
      </c>
    </row>
    <row r="220" spans="1:17" s="1" customFormat="1" x14ac:dyDescent="0.25">
      <c r="A220" s="12" t="s">
        <v>533</v>
      </c>
      <c r="B220" s="18" t="s">
        <v>534</v>
      </c>
      <c r="C220" s="18" t="s">
        <v>535</v>
      </c>
      <c r="D220" s="12">
        <v>630</v>
      </c>
      <c r="E220" s="11"/>
      <c r="F220" s="12" t="s">
        <v>287</v>
      </c>
      <c r="G220" s="12">
        <v>44360</v>
      </c>
      <c r="H220" s="12" t="s">
        <v>26</v>
      </c>
      <c r="I220" s="12" t="s">
        <v>27</v>
      </c>
      <c r="J220" s="14">
        <v>3509.24</v>
      </c>
      <c r="K220" s="14">
        <v>561.48</v>
      </c>
      <c r="L220" s="15"/>
      <c r="M220" s="15"/>
      <c r="N220" s="15"/>
      <c r="O220" s="15">
        <f t="shared" ref="O220:O229" si="10">J220+K220-L220-M220-N220</f>
        <v>4070.72</v>
      </c>
      <c r="P220" s="16" t="s">
        <v>457</v>
      </c>
    </row>
    <row r="221" spans="1:17" s="1" customFormat="1" x14ac:dyDescent="0.25">
      <c r="A221" s="12" t="s">
        <v>533</v>
      </c>
      <c r="B221" s="18" t="s">
        <v>534</v>
      </c>
      <c r="C221" s="18" t="s">
        <v>535</v>
      </c>
      <c r="D221" s="12">
        <v>630</v>
      </c>
      <c r="E221" s="11"/>
      <c r="F221" s="12" t="s">
        <v>287</v>
      </c>
      <c r="G221" s="12">
        <v>44360</v>
      </c>
      <c r="H221" s="12" t="s">
        <v>26</v>
      </c>
      <c r="I221" s="12" t="s">
        <v>27</v>
      </c>
      <c r="J221" s="14">
        <v>3509.24</v>
      </c>
      <c r="K221" s="14">
        <v>561.48</v>
      </c>
      <c r="L221" s="15"/>
      <c r="M221" s="15"/>
      <c r="N221" s="15"/>
      <c r="O221" s="15">
        <f t="shared" si="10"/>
        <v>4070.72</v>
      </c>
      <c r="P221" s="16" t="s">
        <v>397</v>
      </c>
    </row>
    <row r="222" spans="1:17" s="1" customFormat="1" x14ac:dyDescent="0.25">
      <c r="A222" s="12" t="s">
        <v>533</v>
      </c>
      <c r="B222" s="18" t="s">
        <v>534</v>
      </c>
      <c r="C222" s="18" t="s">
        <v>535</v>
      </c>
      <c r="D222" s="12">
        <v>630</v>
      </c>
      <c r="E222" s="11"/>
      <c r="F222" s="12" t="s">
        <v>287</v>
      </c>
      <c r="G222" s="12">
        <v>44360</v>
      </c>
      <c r="H222" s="12" t="s">
        <v>26</v>
      </c>
      <c r="I222" s="12" t="s">
        <v>27</v>
      </c>
      <c r="J222" s="14">
        <f>3509.24+0.28</f>
        <v>3509.52</v>
      </c>
      <c r="K222" s="14">
        <v>561.48</v>
      </c>
      <c r="L222" s="15"/>
      <c r="M222" s="15"/>
      <c r="N222" s="15"/>
      <c r="O222" s="15">
        <f t="shared" si="10"/>
        <v>4071</v>
      </c>
      <c r="P222" s="16" t="s">
        <v>136</v>
      </c>
    </row>
    <row r="223" spans="1:17" s="1" customFormat="1" x14ac:dyDescent="0.25">
      <c r="A223" s="12" t="s">
        <v>533</v>
      </c>
      <c r="B223" s="11" t="s">
        <v>534</v>
      </c>
      <c r="C223" s="11" t="s">
        <v>535</v>
      </c>
      <c r="D223" s="12">
        <v>630</v>
      </c>
      <c r="E223" s="12"/>
      <c r="F223" s="12" t="s">
        <v>287</v>
      </c>
      <c r="G223" s="12">
        <v>44360</v>
      </c>
      <c r="H223" s="12" t="s">
        <v>26</v>
      </c>
      <c r="I223" s="12" t="s">
        <v>27</v>
      </c>
      <c r="J223" s="14">
        <f>1940.28+983.7+502+85.32</f>
        <v>3511.3</v>
      </c>
      <c r="K223" s="14">
        <v>561.79</v>
      </c>
      <c r="L223" s="15"/>
      <c r="M223" s="15"/>
      <c r="N223" s="15"/>
      <c r="O223" s="15">
        <f t="shared" si="10"/>
        <v>4073.09</v>
      </c>
      <c r="P223" s="16" t="s">
        <v>536</v>
      </c>
    </row>
    <row r="224" spans="1:17" s="1" customFormat="1" x14ac:dyDescent="0.25">
      <c r="A224" s="12" t="s">
        <v>126</v>
      </c>
      <c r="B224" s="11" t="s">
        <v>127</v>
      </c>
      <c r="C224" s="11" t="s">
        <v>128</v>
      </c>
      <c r="D224" s="12">
        <v>164</v>
      </c>
      <c r="E224" s="11"/>
      <c r="F224" s="12" t="s">
        <v>129</v>
      </c>
      <c r="G224" s="12">
        <v>6600</v>
      </c>
      <c r="H224" s="12" t="s">
        <v>58</v>
      </c>
      <c r="I224" s="12" t="s">
        <v>130</v>
      </c>
      <c r="J224" s="14">
        <v>3518.23</v>
      </c>
      <c r="K224" s="14">
        <v>562.91</v>
      </c>
      <c r="L224" s="15"/>
      <c r="M224" s="15"/>
      <c r="N224" s="15"/>
      <c r="O224" s="15">
        <f t="shared" si="10"/>
        <v>4081.14</v>
      </c>
      <c r="P224" s="16" t="s">
        <v>133</v>
      </c>
    </row>
    <row r="225" spans="1:24" s="1" customFormat="1" x14ac:dyDescent="0.25">
      <c r="A225" s="12" t="s">
        <v>556</v>
      </c>
      <c r="B225" s="11" t="s">
        <v>557</v>
      </c>
      <c r="C225" s="11" t="s">
        <v>558</v>
      </c>
      <c r="D225" s="12">
        <v>139</v>
      </c>
      <c r="E225" s="12"/>
      <c r="F225" s="18" t="s">
        <v>559</v>
      </c>
      <c r="G225" s="12">
        <v>44360</v>
      </c>
      <c r="H225" s="12" t="s">
        <v>26</v>
      </c>
      <c r="I225" s="12" t="s">
        <v>27</v>
      </c>
      <c r="J225" s="14">
        <v>3588.99</v>
      </c>
      <c r="K225" s="14">
        <v>574.24</v>
      </c>
      <c r="L225" s="11"/>
      <c r="M225" s="11"/>
      <c r="N225" s="11"/>
      <c r="O225" s="15">
        <f t="shared" si="10"/>
        <v>4163.2299999999996</v>
      </c>
      <c r="P225" s="16" t="s">
        <v>483</v>
      </c>
      <c r="Q225" s="17"/>
    </row>
    <row r="226" spans="1:24" s="1" customFormat="1" x14ac:dyDescent="0.25">
      <c r="A226" s="12" t="s">
        <v>126</v>
      </c>
      <c r="B226" s="11" t="s">
        <v>127</v>
      </c>
      <c r="C226" s="11" t="s">
        <v>128</v>
      </c>
      <c r="D226" s="12">
        <v>164</v>
      </c>
      <c r="E226" s="11"/>
      <c r="F226" s="12" t="s">
        <v>129</v>
      </c>
      <c r="G226" s="12">
        <v>6600</v>
      </c>
      <c r="H226" s="12" t="s">
        <v>58</v>
      </c>
      <c r="I226" s="12" t="s">
        <v>130</v>
      </c>
      <c r="J226" s="14">
        <v>3601.92</v>
      </c>
      <c r="K226" s="14">
        <v>576.29999999999995</v>
      </c>
      <c r="L226" s="15"/>
      <c r="M226" s="15"/>
      <c r="N226" s="15"/>
      <c r="O226" s="15">
        <f t="shared" si="10"/>
        <v>4178.22</v>
      </c>
      <c r="P226" s="16" t="s">
        <v>134</v>
      </c>
    </row>
    <row r="227" spans="1:24" s="1" customFormat="1" x14ac:dyDescent="0.25">
      <c r="A227" s="12" t="s">
        <v>533</v>
      </c>
      <c r="B227" s="18" t="s">
        <v>534</v>
      </c>
      <c r="C227" s="18" t="s">
        <v>535</v>
      </c>
      <c r="D227" s="12">
        <v>630</v>
      </c>
      <c r="E227" s="11"/>
      <c r="F227" s="12" t="s">
        <v>287</v>
      </c>
      <c r="G227" s="12">
        <v>44360</v>
      </c>
      <c r="H227" s="12" t="s">
        <v>26</v>
      </c>
      <c r="I227" s="12" t="s">
        <v>27</v>
      </c>
      <c r="J227" s="14">
        <f>3602.19+0.46</f>
        <v>3602.65</v>
      </c>
      <c r="K227" s="14">
        <v>576.35</v>
      </c>
      <c r="L227" s="15"/>
      <c r="M227" s="15"/>
      <c r="N227" s="15"/>
      <c r="O227" s="15">
        <f t="shared" si="10"/>
        <v>4179</v>
      </c>
      <c r="P227" s="16" t="s">
        <v>185</v>
      </c>
    </row>
    <row r="228" spans="1:24" s="1" customFormat="1" x14ac:dyDescent="0.25">
      <c r="A228" s="12" t="s">
        <v>533</v>
      </c>
      <c r="B228" s="18" t="s">
        <v>534</v>
      </c>
      <c r="C228" s="18" t="s">
        <v>535</v>
      </c>
      <c r="D228" s="12">
        <v>630</v>
      </c>
      <c r="E228" s="11"/>
      <c r="F228" s="12" t="s">
        <v>287</v>
      </c>
      <c r="G228" s="12">
        <v>44360</v>
      </c>
      <c r="H228" s="12" t="s">
        <v>26</v>
      </c>
      <c r="I228" s="12" t="s">
        <v>27</v>
      </c>
      <c r="J228" s="14">
        <v>3626.33</v>
      </c>
      <c r="K228" s="14">
        <v>580.21</v>
      </c>
      <c r="L228" s="15"/>
      <c r="M228" s="15"/>
      <c r="N228" s="15"/>
      <c r="O228" s="15">
        <f t="shared" si="10"/>
        <v>4206.54</v>
      </c>
      <c r="P228" s="16" t="s">
        <v>372</v>
      </c>
    </row>
    <row r="229" spans="1:24" s="1" customFormat="1" x14ac:dyDescent="0.25">
      <c r="A229" s="12" t="s">
        <v>434</v>
      </c>
      <c r="B229" s="11" t="s">
        <v>435</v>
      </c>
      <c r="C229" s="11" t="s">
        <v>148</v>
      </c>
      <c r="D229" s="12">
        <v>3059</v>
      </c>
      <c r="E229" s="12"/>
      <c r="F229" s="12"/>
      <c r="G229" s="12">
        <v>44520</v>
      </c>
      <c r="H229" s="12" t="s">
        <v>26</v>
      </c>
      <c r="I229" s="12" t="s">
        <v>27</v>
      </c>
      <c r="J229" s="14">
        <v>3691.24</v>
      </c>
      <c r="K229" s="14">
        <v>590.6</v>
      </c>
      <c r="L229" s="15"/>
      <c r="M229" s="15"/>
      <c r="N229" s="15"/>
      <c r="O229" s="15">
        <f t="shared" si="10"/>
        <v>4281.84</v>
      </c>
      <c r="P229" s="16" t="s">
        <v>51</v>
      </c>
      <c r="R229" s="17"/>
      <c r="S229" s="17"/>
      <c r="T229" s="17"/>
      <c r="U229" s="17"/>
      <c r="V229" s="17"/>
      <c r="W229" s="17"/>
      <c r="X229" s="17"/>
    </row>
    <row r="230" spans="1:24" s="1" customFormat="1" x14ac:dyDescent="0.25">
      <c r="A230" s="12" t="s">
        <v>126</v>
      </c>
      <c r="B230" s="11" t="s">
        <v>127</v>
      </c>
      <c r="C230" s="18" t="s">
        <v>128</v>
      </c>
      <c r="D230" s="12">
        <v>164</v>
      </c>
      <c r="E230" s="12"/>
      <c r="F230" s="12" t="s">
        <v>129</v>
      </c>
      <c r="G230" s="12">
        <v>6600</v>
      </c>
      <c r="H230" s="12" t="s">
        <v>58</v>
      </c>
      <c r="I230" s="12" t="s">
        <v>59</v>
      </c>
      <c r="J230" s="14">
        <v>3717.64</v>
      </c>
      <c r="K230" s="14">
        <v>594.82000000000005</v>
      </c>
      <c r="L230" s="15"/>
      <c r="M230" s="15"/>
      <c r="N230" s="15"/>
      <c r="O230" s="15">
        <f>SUM(J230:N230)</f>
        <v>4312.46</v>
      </c>
      <c r="P230" s="16" t="s">
        <v>140</v>
      </c>
    </row>
    <row r="231" spans="1:24" s="1" customFormat="1" x14ac:dyDescent="0.25">
      <c r="A231" s="12" t="s">
        <v>126</v>
      </c>
      <c r="B231" s="11" t="s">
        <v>127</v>
      </c>
      <c r="C231" s="11" t="s">
        <v>128</v>
      </c>
      <c r="D231" s="12">
        <v>164</v>
      </c>
      <c r="E231" s="11"/>
      <c r="F231" s="12" t="s">
        <v>129</v>
      </c>
      <c r="G231" s="12">
        <v>6600</v>
      </c>
      <c r="H231" s="12" t="s">
        <v>58</v>
      </c>
      <c r="I231" s="12" t="s">
        <v>130</v>
      </c>
      <c r="J231" s="14">
        <f>3773.13+1</f>
        <v>3774.13</v>
      </c>
      <c r="K231" s="14">
        <v>603.70000000000005</v>
      </c>
      <c r="L231" s="15"/>
      <c r="M231" s="15"/>
      <c r="N231" s="15"/>
      <c r="O231" s="15">
        <f>J231+K231-L231-M231-N231</f>
        <v>4377.83</v>
      </c>
      <c r="P231" s="16" t="s">
        <v>131</v>
      </c>
      <c r="Q231" s="17"/>
    </row>
    <row r="232" spans="1:24" s="1" customFormat="1" x14ac:dyDescent="0.25">
      <c r="A232" s="12" t="s">
        <v>505</v>
      </c>
      <c r="B232" s="11" t="s">
        <v>506</v>
      </c>
      <c r="C232" s="11" t="s">
        <v>507</v>
      </c>
      <c r="D232" s="12">
        <v>144</v>
      </c>
      <c r="E232" s="12"/>
      <c r="F232" s="12" t="s">
        <v>508</v>
      </c>
      <c r="G232" s="12">
        <v>44600</v>
      </c>
      <c r="H232" s="12" t="s">
        <v>26</v>
      </c>
      <c r="I232" s="12" t="s">
        <v>27</v>
      </c>
      <c r="J232" s="14">
        <f>100+3040+759</f>
        <v>3899</v>
      </c>
      <c r="K232" s="14">
        <f>16+487</f>
        <v>503</v>
      </c>
      <c r="L232" s="15"/>
      <c r="M232" s="15"/>
      <c r="N232" s="15"/>
      <c r="O232" s="15">
        <f>J232+K232-L232-M232-N232</f>
        <v>4402</v>
      </c>
      <c r="P232" s="16" t="s">
        <v>509</v>
      </c>
    </row>
    <row r="233" spans="1:24" s="1" customFormat="1" x14ac:dyDescent="0.25">
      <c r="A233" s="12" t="s">
        <v>427</v>
      </c>
      <c r="B233" s="11" t="s">
        <v>428</v>
      </c>
      <c r="C233" s="11" t="s">
        <v>429</v>
      </c>
      <c r="D233" s="12">
        <v>1036</v>
      </c>
      <c r="E233" s="11"/>
      <c r="F233" s="12" t="s">
        <v>57</v>
      </c>
      <c r="G233" s="12">
        <v>44100</v>
      </c>
      <c r="H233" s="12" t="s">
        <v>26</v>
      </c>
      <c r="I233" s="12" t="s">
        <v>27</v>
      </c>
      <c r="J233" s="14">
        <v>3802</v>
      </c>
      <c r="K233" s="14">
        <v>608.32000000000005</v>
      </c>
      <c r="L233" s="15"/>
      <c r="M233" s="15"/>
      <c r="N233" s="15"/>
      <c r="O233" s="15">
        <f>J233+K233-L233-M233-N233</f>
        <v>4410.32</v>
      </c>
      <c r="P233" s="16" t="s">
        <v>135</v>
      </c>
      <c r="R233" s="17"/>
      <c r="S233" s="17"/>
      <c r="T233" s="17"/>
      <c r="U233" s="17"/>
      <c r="V233" s="17"/>
      <c r="W233" s="17"/>
      <c r="X233" s="17"/>
    </row>
    <row r="234" spans="1:24" s="1" customFormat="1" x14ac:dyDescent="0.25">
      <c r="A234" s="12" t="s">
        <v>126</v>
      </c>
      <c r="B234" s="11" t="s">
        <v>127</v>
      </c>
      <c r="C234" s="11" t="s">
        <v>128</v>
      </c>
      <c r="D234" s="12">
        <v>164</v>
      </c>
      <c r="E234" s="11"/>
      <c r="F234" s="12" t="s">
        <v>129</v>
      </c>
      <c r="G234" s="12">
        <v>6600</v>
      </c>
      <c r="H234" s="12" t="s">
        <v>58</v>
      </c>
      <c r="I234" s="12" t="s">
        <v>130</v>
      </c>
      <c r="J234" s="14">
        <v>3841.39</v>
      </c>
      <c r="K234" s="14">
        <v>614.61</v>
      </c>
      <c r="L234" s="15"/>
      <c r="M234" s="15"/>
      <c r="N234" s="15"/>
      <c r="O234" s="15">
        <f>J234+K234-L234-M234-N234</f>
        <v>4456</v>
      </c>
      <c r="P234" s="16" t="s">
        <v>136</v>
      </c>
    </row>
    <row r="235" spans="1:24" s="1" customFormat="1" x14ac:dyDescent="0.25">
      <c r="A235" s="12" t="s">
        <v>126</v>
      </c>
      <c r="B235" s="11" t="s">
        <v>127</v>
      </c>
      <c r="C235" s="11" t="s">
        <v>128</v>
      </c>
      <c r="D235" s="12">
        <v>164</v>
      </c>
      <c r="E235" s="11"/>
      <c r="F235" s="12" t="s">
        <v>129</v>
      </c>
      <c r="G235" s="12">
        <v>6600</v>
      </c>
      <c r="H235" s="12" t="s">
        <v>58</v>
      </c>
      <c r="I235" s="13" t="s">
        <v>59</v>
      </c>
      <c r="J235" s="14">
        <v>3932.35</v>
      </c>
      <c r="K235" s="14">
        <v>629.16999999999996</v>
      </c>
      <c r="L235" s="15"/>
      <c r="M235" s="15"/>
      <c r="N235" s="15"/>
      <c r="O235" s="15">
        <f>+J235+K235+N235</f>
        <v>4561.5199999999995</v>
      </c>
      <c r="P235" s="16" t="s">
        <v>141</v>
      </c>
    </row>
    <row r="236" spans="1:24" s="1" customFormat="1" x14ac:dyDescent="0.25">
      <c r="A236" s="12" t="s">
        <v>156</v>
      </c>
      <c r="B236" s="11" t="s">
        <v>157</v>
      </c>
      <c r="C236" s="11" t="s">
        <v>158</v>
      </c>
      <c r="D236" s="12">
        <v>9</v>
      </c>
      <c r="E236" s="11"/>
      <c r="F236" s="12" t="s">
        <v>159</v>
      </c>
      <c r="G236" s="12">
        <v>44130</v>
      </c>
      <c r="H236" s="12" t="s">
        <v>26</v>
      </c>
      <c r="I236" s="13" t="s">
        <v>27</v>
      </c>
      <c r="J236" s="14">
        <v>4050</v>
      </c>
      <c r="K236" s="14">
        <v>648</v>
      </c>
      <c r="L236" s="15"/>
      <c r="M236" s="15"/>
      <c r="N236" s="15"/>
      <c r="O236" s="15">
        <f>J236+K236-L236-M236-N236</f>
        <v>4698</v>
      </c>
      <c r="P236" s="16" t="s">
        <v>160</v>
      </c>
    </row>
    <row r="237" spans="1:24" s="1" customFormat="1" x14ac:dyDescent="0.25">
      <c r="A237" s="12" t="s">
        <v>239</v>
      </c>
      <c r="B237" s="11" t="s">
        <v>240</v>
      </c>
      <c r="C237" s="11" t="s">
        <v>241</v>
      </c>
      <c r="D237" s="12">
        <v>83</v>
      </c>
      <c r="E237" s="12" t="s">
        <v>73</v>
      </c>
      <c r="F237" s="12" t="s">
        <v>242</v>
      </c>
      <c r="G237" s="12">
        <v>4000</v>
      </c>
      <c r="H237" s="12" t="s">
        <v>243</v>
      </c>
      <c r="I237" s="12" t="s">
        <v>59</v>
      </c>
      <c r="J237" s="14">
        <v>4142.5</v>
      </c>
      <c r="K237" s="14">
        <v>662.8</v>
      </c>
      <c r="L237" s="15"/>
      <c r="M237" s="15"/>
      <c r="N237" s="15"/>
      <c r="O237" s="15">
        <f>J237+K237-L237-M237-N237</f>
        <v>4805.3</v>
      </c>
      <c r="P237" s="16" t="s">
        <v>207</v>
      </c>
    </row>
    <row r="238" spans="1:24" s="1" customFormat="1" x14ac:dyDescent="0.25">
      <c r="A238" s="12" t="s">
        <v>146</v>
      </c>
      <c r="B238" s="11" t="s">
        <v>147</v>
      </c>
      <c r="C238" s="11" t="s">
        <v>148</v>
      </c>
      <c r="D238" s="12">
        <v>2386</v>
      </c>
      <c r="E238" s="11"/>
      <c r="F238" s="12" t="s">
        <v>149</v>
      </c>
      <c r="G238" s="12">
        <v>44100</v>
      </c>
      <c r="H238" s="12" t="s">
        <v>26</v>
      </c>
      <c r="I238" s="12" t="s">
        <v>27</v>
      </c>
      <c r="J238" s="14">
        <v>4328.99</v>
      </c>
      <c r="K238" s="14">
        <v>671.01</v>
      </c>
      <c r="L238" s="15"/>
      <c r="M238" s="15"/>
      <c r="N238" s="15"/>
      <c r="O238" s="15">
        <f>J238+K238-L238-M238-N238</f>
        <v>5000</v>
      </c>
      <c r="P238" s="16" t="s">
        <v>150</v>
      </c>
    </row>
    <row r="239" spans="1:24" s="1" customFormat="1" x14ac:dyDescent="0.25">
      <c r="A239" s="12" t="s">
        <v>126</v>
      </c>
      <c r="B239" s="11" t="s">
        <v>127</v>
      </c>
      <c r="C239" s="11" t="s">
        <v>128</v>
      </c>
      <c r="D239" s="12">
        <v>164</v>
      </c>
      <c r="E239" s="11"/>
      <c r="F239" s="12" t="s">
        <v>129</v>
      </c>
      <c r="G239" s="12">
        <v>6600</v>
      </c>
      <c r="H239" s="12" t="s">
        <v>58</v>
      </c>
      <c r="I239" s="12" t="s">
        <v>130</v>
      </c>
      <c r="J239" s="14">
        <f>4312.49+0.52</f>
        <v>4313.01</v>
      </c>
      <c r="K239" s="14">
        <v>689.99</v>
      </c>
      <c r="L239" s="15"/>
      <c r="M239" s="15"/>
      <c r="N239" s="15"/>
      <c r="O239" s="15">
        <f>J239+K239-L239-M239-N239</f>
        <v>5003</v>
      </c>
      <c r="P239" s="16" t="s">
        <v>137</v>
      </c>
    </row>
    <row r="240" spans="1:24" s="1" customFormat="1" x14ac:dyDescent="0.25">
      <c r="A240" s="12" t="s">
        <v>458</v>
      </c>
      <c r="B240" s="11" t="s">
        <v>459</v>
      </c>
      <c r="C240" s="18" t="s">
        <v>460</v>
      </c>
      <c r="D240" s="12">
        <v>1254</v>
      </c>
      <c r="E240" s="11"/>
      <c r="F240" s="12" t="s">
        <v>461</v>
      </c>
      <c r="G240" s="12">
        <v>44370</v>
      </c>
      <c r="H240" s="12" t="s">
        <v>26</v>
      </c>
      <c r="I240" s="12" t="s">
        <v>27</v>
      </c>
      <c r="J240" s="14">
        <v>4425</v>
      </c>
      <c r="K240" s="14">
        <v>708</v>
      </c>
      <c r="L240" s="15"/>
      <c r="M240" s="15"/>
      <c r="N240" s="15"/>
      <c r="O240" s="15">
        <f>SUM(J240:N240)</f>
        <v>5133</v>
      </c>
      <c r="P240" s="16" t="s">
        <v>412</v>
      </c>
    </row>
    <row r="241" spans="1:17" s="1" customFormat="1" x14ac:dyDescent="0.25">
      <c r="A241" s="12" t="s">
        <v>458</v>
      </c>
      <c r="B241" s="11" t="s">
        <v>459</v>
      </c>
      <c r="C241" s="11" t="s">
        <v>460</v>
      </c>
      <c r="D241" s="12">
        <v>1254</v>
      </c>
      <c r="E241" s="11"/>
      <c r="F241" s="12" t="s">
        <v>461</v>
      </c>
      <c r="G241" s="12">
        <v>44370</v>
      </c>
      <c r="H241" s="12" t="s">
        <v>26</v>
      </c>
      <c r="I241" s="12" t="s">
        <v>27</v>
      </c>
      <c r="J241" s="13">
        <v>4425</v>
      </c>
      <c r="K241" s="13">
        <v>708</v>
      </c>
      <c r="L241" s="11"/>
      <c r="M241" s="11"/>
      <c r="N241" s="11"/>
      <c r="O241" s="15">
        <f>SUM(J241:N241)</f>
        <v>5133</v>
      </c>
      <c r="P241" s="16" t="s">
        <v>252</v>
      </c>
    </row>
    <row r="242" spans="1:17" s="1" customFormat="1" x14ac:dyDescent="0.25">
      <c r="A242" s="12" t="s">
        <v>126</v>
      </c>
      <c r="B242" s="11" t="s">
        <v>127</v>
      </c>
      <c r="C242" s="11" t="s">
        <v>128</v>
      </c>
      <c r="D242" s="12">
        <v>164</v>
      </c>
      <c r="E242" s="11"/>
      <c r="F242" s="12" t="s">
        <v>129</v>
      </c>
      <c r="G242" s="12">
        <v>6600</v>
      </c>
      <c r="H242" s="12" t="s">
        <v>58</v>
      </c>
      <c r="I242" s="12" t="s">
        <v>130</v>
      </c>
      <c r="J242" s="14">
        <v>4461.49</v>
      </c>
      <c r="K242" s="14">
        <v>713.83</v>
      </c>
      <c r="L242" s="15"/>
      <c r="M242" s="15"/>
      <c r="N242" s="15"/>
      <c r="O242" s="15">
        <f>J242+K242-L242-M242-N242</f>
        <v>5175.32</v>
      </c>
      <c r="P242" s="16" t="s">
        <v>135</v>
      </c>
    </row>
    <row r="243" spans="1:17" s="1" customFormat="1" x14ac:dyDescent="0.25">
      <c r="A243" s="12" t="s">
        <v>126</v>
      </c>
      <c r="B243" s="11" t="s">
        <v>127</v>
      </c>
      <c r="C243" s="11" t="s">
        <v>128</v>
      </c>
      <c r="D243" s="12">
        <v>164</v>
      </c>
      <c r="E243" s="11"/>
      <c r="F243" s="12" t="s">
        <v>129</v>
      </c>
      <c r="G243" s="12">
        <v>6600</v>
      </c>
      <c r="H243" s="12" t="s">
        <v>58</v>
      </c>
      <c r="I243" s="12" t="s">
        <v>130</v>
      </c>
      <c r="J243" s="14">
        <v>4481.07</v>
      </c>
      <c r="K243" s="14">
        <v>716.97</v>
      </c>
      <c r="L243" s="15"/>
      <c r="M243" s="15"/>
      <c r="N243" s="15"/>
      <c r="O243" s="15">
        <f>J243+K243-L243-M243-N243</f>
        <v>5198.04</v>
      </c>
      <c r="P243" s="16" t="s">
        <v>132</v>
      </c>
    </row>
    <row r="244" spans="1:17" s="1" customFormat="1" x14ac:dyDescent="0.25">
      <c r="A244" s="12" t="s">
        <v>199</v>
      </c>
      <c r="B244" s="11" t="s">
        <v>200</v>
      </c>
      <c r="C244" s="11" t="s">
        <v>201</v>
      </c>
      <c r="D244" s="12">
        <v>1670</v>
      </c>
      <c r="E244" s="11"/>
      <c r="F244" s="12" t="s">
        <v>202</v>
      </c>
      <c r="G244" s="12">
        <v>44929</v>
      </c>
      <c r="H244" s="12" t="s">
        <v>171</v>
      </c>
      <c r="I244" s="12" t="s">
        <v>27</v>
      </c>
      <c r="J244" s="14">
        <v>4998</v>
      </c>
      <c r="K244" s="14">
        <v>799.68</v>
      </c>
      <c r="L244" s="15"/>
      <c r="M244" s="15"/>
      <c r="N244" s="15"/>
      <c r="O244" s="19">
        <f>+J244+K244</f>
        <v>5797.68</v>
      </c>
      <c r="P244" s="16" t="s">
        <v>203</v>
      </c>
    </row>
    <row r="245" spans="1:17" s="1" customFormat="1" x14ac:dyDescent="0.25">
      <c r="A245" s="12" t="s">
        <v>142</v>
      </c>
      <c r="B245" s="11" t="s">
        <v>143</v>
      </c>
      <c r="C245" s="11" t="s">
        <v>144</v>
      </c>
      <c r="D245" s="12">
        <v>230</v>
      </c>
      <c r="E245" s="11"/>
      <c r="F245" s="12" t="s">
        <v>57</v>
      </c>
      <c r="G245" s="12">
        <v>44190</v>
      </c>
      <c r="H245" s="12" t="s">
        <v>26</v>
      </c>
      <c r="I245" s="12" t="s">
        <v>27</v>
      </c>
      <c r="J245" s="14">
        <f>5320</f>
        <v>5320</v>
      </c>
      <c r="K245" s="14">
        <v>851.2</v>
      </c>
      <c r="L245" s="15"/>
      <c r="M245" s="15"/>
      <c r="N245" s="15"/>
      <c r="O245" s="15">
        <f>J245+K245-L245-M245-N245</f>
        <v>6171.2</v>
      </c>
      <c r="P245" s="16" t="s">
        <v>145</v>
      </c>
    </row>
    <row r="246" spans="1:17" s="1" customFormat="1" x14ac:dyDescent="0.25">
      <c r="A246" s="12" t="s">
        <v>320</v>
      </c>
      <c r="B246" s="11" t="s">
        <v>321</v>
      </c>
      <c r="C246" s="11" t="s">
        <v>322</v>
      </c>
      <c r="D246" s="12">
        <v>238</v>
      </c>
      <c r="E246" s="12"/>
      <c r="F246" s="12" t="s">
        <v>323</v>
      </c>
      <c r="G246" s="12">
        <v>44110</v>
      </c>
      <c r="H246" s="12" t="s">
        <v>26</v>
      </c>
      <c r="I246" s="12" t="s">
        <v>27</v>
      </c>
      <c r="J246" s="14">
        <v>5817.9</v>
      </c>
      <c r="K246" s="14">
        <v>930.86</v>
      </c>
      <c r="L246" s="15"/>
      <c r="M246" s="15"/>
      <c r="N246" s="15"/>
      <c r="O246" s="15">
        <f>J246+K246-L246-M246-N246</f>
        <v>6748.7599999999993</v>
      </c>
      <c r="P246" s="16" t="s">
        <v>253</v>
      </c>
      <c r="Q246" s="17"/>
    </row>
    <row r="247" spans="1:17" s="1" customFormat="1" x14ac:dyDescent="0.25">
      <c r="A247" s="12" t="s">
        <v>306</v>
      </c>
      <c r="B247" s="11" t="s">
        <v>307</v>
      </c>
      <c r="C247" s="11" t="s">
        <v>308</v>
      </c>
      <c r="D247" s="12">
        <v>1850</v>
      </c>
      <c r="E247" s="11"/>
      <c r="F247" s="12" t="s">
        <v>309</v>
      </c>
      <c r="G247" s="12">
        <v>44230</v>
      </c>
      <c r="H247" s="12" t="s">
        <v>26</v>
      </c>
      <c r="I247" s="12" t="s">
        <v>27</v>
      </c>
      <c r="J247" s="14">
        <v>6840</v>
      </c>
      <c r="K247" s="14">
        <v>1094.4000000000001</v>
      </c>
      <c r="L247" s="15"/>
      <c r="M247" s="15"/>
      <c r="N247" s="15"/>
      <c r="O247" s="15">
        <f>SUM(J247:N247)</f>
        <v>7934.4</v>
      </c>
      <c r="P247" s="16" t="s">
        <v>252</v>
      </c>
    </row>
    <row r="248" spans="1:17" s="1" customFormat="1" x14ac:dyDescent="0.25">
      <c r="A248" s="12" t="s">
        <v>500</v>
      </c>
      <c r="B248" s="11" t="s">
        <v>501</v>
      </c>
      <c r="C248" s="11" t="s">
        <v>348</v>
      </c>
      <c r="D248" s="12">
        <v>1058</v>
      </c>
      <c r="E248" s="12">
        <v>8</v>
      </c>
      <c r="F248" s="12" t="s">
        <v>477</v>
      </c>
      <c r="G248" s="12">
        <v>44200</v>
      </c>
      <c r="H248" s="12" t="s">
        <v>26</v>
      </c>
      <c r="I248" s="12" t="s">
        <v>27</v>
      </c>
      <c r="J248" s="14">
        <v>7008.34</v>
      </c>
      <c r="K248" s="14">
        <v>1121.33</v>
      </c>
      <c r="L248" s="15"/>
      <c r="M248" s="15"/>
      <c r="N248" s="15"/>
      <c r="O248" s="15">
        <f>J248+K248-L248-M248-N248</f>
        <v>8129.67</v>
      </c>
      <c r="P248" s="16" t="s">
        <v>374</v>
      </c>
    </row>
    <row r="249" spans="1:17" s="1" customFormat="1" x14ac:dyDescent="0.25">
      <c r="A249" s="12" t="s">
        <v>500</v>
      </c>
      <c r="B249" s="11" t="s">
        <v>501</v>
      </c>
      <c r="C249" s="11" t="s">
        <v>348</v>
      </c>
      <c r="D249" s="12">
        <v>1058</v>
      </c>
      <c r="E249" s="12">
        <v>8</v>
      </c>
      <c r="F249" s="12" t="s">
        <v>477</v>
      </c>
      <c r="G249" s="12">
        <v>44200</v>
      </c>
      <c r="H249" s="12" t="s">
        <v>26</v>
      </c>
      <c r="I249" s="12" t="s">
        <v>27</v>
      </c>
      <c r="J249" s="14">
        <v>7250</v>
      </c>
      <c r="K249" s="14">
        <v>1160</v>
      </c>
      <c r="L249" s="15"/>
      <c r="M249" s="15"/>
      <c r="N249" s="15"/>
      <c r="O249" s="15">
        <f>J249+K249-L249-M249-N249</f>
        <v>8410</v>
      </c>
      <c r="P249" s="16" t="s">
        <v>44</v>
      </c>
    </row>
    <row r="250" spans="1:17" s="1" customFormat="1" x14ac:dyDescent="0.25">
      <c r="A250" s="12" t="s">
        <v>500</v>
      </c>
      <c r="B250" s="18" t="s">
        <v>501</v>
      </c>
      <c r="C250" s="18" t="s">
        <v>348</v>
      </c>
      <c r="D250" s="12">
        <v>1058</v>
      </c>
      <c r="E250" s="11">
        <v>8</v>
      </c>
      <c r="F250" s="12" t="s">
        <v>477</v>
      </c>
      <c r="G250" s="12">
        <v>44200</v>
      </c>
      <c r="H250" s="12" t="s">
        <v>26</v>
      </c>
      <c r="I250" s="12" t="s">
        <v>27</v>
      </c>
      <c r="J250" s="14">
        <v>7250</v>
      </c>
      <c r="K250" s="14">
        <v>1160</v>
      </c>
      <c r="L250" s="15"/>
      <c r="M250" s="15"/>
      <c r="N250" s="15"/>
      <c r="O250" s="15">
        <f>J250+K250-L250-M250-N250</f>
        <v>8410</v>
      </c>
      <c r="P250" s="16" t="s">
        <v>502</v>
      </c>
      <c r="Q250" s="17"/>
    </row>
    <row r="251" spans="1:17" s="1" customFormat="1" x14ac:dyDescent="0.25">
      <c r="A251" s="12" t="s">
        <v>500</v>
      </c>
      <c r="B251" s="18" t="s">
        <v>501</v>
      </c>
      <c r="C251" s="18" t="s">
        <v>348</v>
      </c>
      <c r="D251" s="12">
        <v>1058</v>
      </c>
      <c r="E251" s="11">
        <v>8</v>
      </c>
      <c r="F251" s="12" t="s">
        <v>477</v>
      </c>
      <c r="G251" s="12">
        <v>44200</v>
      </c>
      <c r="H251" s="12" t="s">
        <v>26</v>
      </c>
      <c r="I251" s="12" t="s">
        <v>27</v>
      </c>
      <c r="J251" s="14">
        <v>7250</v>
      </c>
      <c r="K251" s="14">
        <v>1160</v>
      </c>
      <c r="L251" s="15"/>
      <c r="M251" s="15"/>
      <c r="N251" s="15"/>
      <c r="O251" s="15">
        <f>J251+K251-L251-M251-N251</f>
        <v>8410</v>
      </c>
      <c r="P251" s="16" t="s">
        <v>503</v>
      </c>
    </row>
    <row r="252" spans="1:17" s="1" customFormat="1" x14ac:dyDescent="0.25">
      <c r="A252" s="12" t="s">
        <v>500</v>
      </c>
      <c r="B252" s="11" t="s">
        <v>501</v>
      </c>
      <c r="C252" s="11" t="s">
        <v>348</v>
      </c>
      <c r="D252" s="12">
        <v>1058</v>
      </c>
      <c r="E252" s="12">
        <v>8</v>
      </c>
      <c r="F252" s="12" t="s">
        <v>477</v>
      </c>
      <c r="G252" s="12">
        <v>44200</v>
      </c>
      <c r="H252" s="12" t="s">
        <v>26</v>
      </c>
      <c r="I252" s="12" t="s">
        <v>27</v>
      </c>
      <c r="J252" s="14">
        <v>7733.34</v>
      </c>
      <c r="K252" s="14">
        <v>1237.3399999999999</v>
      </c>
      <c r="L252" s="15"/>
      <c r="M252" s="15"/>
      <c r="N252" s="15"/>
      <c r="O252" s="15">
        <f>SUM(J252:N252)</f>
        <v>8970.68</v>
      </c>
      <c r="P252" s="16" t="s">
        <v>414</v>
      </c>
    </row>
    <row r="253" spans="1:17" s="1" customFormat="1" x14ac:dyDescent="0.25">
      <c r="A253" s="12" t="s">
        <v>39</v>
      </c>
      <c r="B253" s="11" t="s">
        <v>40</v>
      </c>
      <c r="C253" s="11" t="s">
        <v>41</v>
      </c>
      <c r="D253" s="12">
        <v>755</v>
      </c>
      <c r="E253" s="12" t="s">
        <v>42</v>
      </c>
      <c r="F253" s="12" t="s">
        <v>43</v>
      </c>
      <c r="G253" s="12">
        <v>44600</v>
      </c>
      <c r="H253" s="12" t="s">
        <v>26</v>
      </c>
      <c r="I253" s="12" t="s">
        <v>27</v>
      </c>
      <c r="J253" s="14">
        <v>7862.08</v>
      </c>
      <c r="K253" s="14">
        <v>1257.92</v>
      </c>
      <c r="L253" s="15"/>
      <c r="M253" s="15"/>
      <c r="N253" s="15"/>
      <c r="O253" s="15">
        <f>J253+K253-L253-M253-N253</f>
        <v>9120</v>
      </c>
      <c r="P253" s="16" t="s">
        <v>44</v>
      </c>
    </row>
    <row r="254" spans="1:17" s="1" customFormat="1" x14ac:dyDescent="0.25">
      <c r="A254" s="12" t="s">
        <v>500</v>
      </c>
      <c r="B254" s="11" t="s">
        <v>501</v>
      </c>
      <c r="C254" s="11" t="s">
        <v>348</v>
      </c>
      <c r="D254" s="12">
        <v>1058</v>
      </c>
      <c r="E254" s="11">
        <v>8</v>
      </c>
      <c r="F254" s="12" t="s">
        <v>477</v>
      </c>
      <c r="G254" s="12">
        <v>44200</v>
      </c>
      <c r="H254" s="12" t="s">
        <v>26</v>
      </c>
      <c r="I254" s="13" t="s">
        <v>27</v>
      </c>
      <c r="J254" s="14">
        <v>8216.68</v>
      </c>
      <c r="K254" s="14">
        <v>1314.66</v>
      </c>
      <c r="L254" s="15"/>
      <c r="M254" s="15"/>
      <c r="N254" s="15"/>
      <c r="O254" s="15">
        <f>+J254+K254+N254</f>
        <v>9531.34</v>
      </c>
      <c r="P254" s="16" t="s">
        <v>504</v>
      </c>
    </row>
    <row r="255" spans="1:17" s="1" customFormat="1" x14ac:dyDescent="0.25">
      <c r="A255" s="12" t="s">
        <v>487</v>
      </c>
      <c r="B255" s="11" t="s">
        <v>488</v>
      </c>
      <c r="C255" s="11" t="s">
        <v>340</v>
      </c>
      <c r="D255" s="12">
        <v>573</v>
      </c>
      <c r="E255" s="11"/>
      <c r="F255" s="12" t="s">
        <v>489</v>
      </c>
      <c r="G255" s="12">
        <v>44200</v>
      </c>
      <c r="H255" s="12" t="s">
        <v>26</v>
      </c>
      <c r="I255" s="12" t="s">
        <v>27</v>
      </c>
      <c r="J255" s="14">
        <v>8500</v>
      </c>
      <c r="K255" s="14">
        <v>1360</v>
      </c>
      <c r="L255" s="15"/>
      <c r="M255" s="15"/>
      <c r="N255" s="15"/>
      <c r="O255" s="15">
        <f t="shared" ref="O255:O262" si="11">J255+K255-L255-M255-N255</f>
        <v>9860</v>
      </c>
      <c r="P255" s="16" t="s">
        <v>490</v>
      </c>
    </row>
    <row r="256" spans="1:17" s="1" customFormat="1" x14ac:dyDescent="0.25">
      <c r="A256" s="12" t="s">
        <v>487</v>
      </c>
      <c r="B256" s="11" t="s">
        <v>488</v>
      </c>
      <c r="C256" s="11" t="s">
        <v>340</v>
      </c>
      <c r="D256" s="12">
        <v>573</v>
      </c>
      <c r="E256" s="11"/>
      <c r="F256" s="12" t="s">
        <v>489</v>
      </c>
      <c r="G256" s="12">
        <v>44200</v>
      </c>
      <c r="H256" s="12" t="s">
        <v>26</v>
      </c>
      <c r="I256" s="12" t="s">
        <v>27</v>
      </c>
      <c r="J256" s="14">
        <v>8500</v>
      </c>
      <c r="K256" s="14">
        <v>1360</v>
      </c>
      <c r="L256" s="15"/>
      <c r="M256" s="15"/>
      <c r="N256" s="15"/>
      <c r="O256" s="15">
        <f t="shared" si="11"/>
        <v>9860</v>
      </c>
      <c r="P256" s="16" t="s">
        <v>490</v>
      </c>
    </row>
    <row r="257" spans="1:24" s="1" customFormat="1" x14ac:dyDescent="0.25">
      <c r="A257" s="12" t="s">
        <v>487</v>
      </c>
      <c r="B257" s="11" t="s">
        <v>488</v>
      </c>
      <c r="C257" s="11" t="s">
        <v>340</v>
      </c>
      <c r="D257" s="12">
        <v>573</v>
      </c>
      <c r="E257" s="11"/>
      <c r="F257" s="12" t="s">
        <v>489</v>
      </c>
      <c r="G257" s="12">
        <v>44200</v>
      </c>
      <c r="H257" s="12" t="s">
        <v>26</v>
      </c>
      <c r="I257" s="12" t="s">
        <v>27</v>
      </c>
      <c r="J257" s="14">
        <v>8500</v>
      </c>
      <c r="K257" s="14">
        <v>1360</v>
      </c>
      <c r="L257" s="15"/>
      <c r="M257" s="15"/>
      <c r="N257" s="15"/>
      <c r="O257" s="15">
        <f t="shared" si="11"/>
        <v>9860</v>
      </c>
      <c r="P257" s="16" t="s">
        <v>172</v>
      </c>
    </row>
    <row r="258" spans="1:24" s="1" customFormat="1" x14ac:dyDescent="0.25">
      <c r="A258" s="12" t="s">
        <v>487</v>
      </c>
      <c r="B258" s="11" t="s">
        <v>488</v>
      </c>
      <c r="C258" s="11" t="s">
        <v>340</v>
      </c>
      <c r="D258" s="12">
        <v>573</v>
      </c>
      <c r="E258" s="11"/>
      <c r="F258" s="12" t="s">
        <v>489</v>
      </c>
      <c r="G258" s="12">
        <v>44200</v>
      </c>
      <c r="H258" s="12" t="s">
        <v>26</v>
      </c>
      <c r="I258" s="12" t="s">
        <v>27</v>
      </c>
      <c r="J258" s="14">
        <v>8758.33</v>
      </c>
      <c r="K258" s="14">
        <v>1401.33</v>
      </c>
      <c r="L258" s="15"/>
      <c r="M258" s="15"/>
      <c r="N258" s="15"/>
      <c r="O258" s="15">
        <f t="shared" si="11"/>
        <v>10159.66</v>
      </c>
      <c r="P258" s="16" t="s">
        <v>491</v>
      </c>
    </row>
    <row r="259" spans="1:24" s="1" customFormat="1" x14ac:dyDescent="0.25">
      <c r="A259" s="12" t="s">
        <v>341</v>
      </c>
      <c r="B259" s="11" t="s">
        <v>342</v>
      </c>
      <c r="C259" s="11" t="s">
        <v>343</v>
      </c>
      <c r="D259" s="12">
        <v>343</v>
      </c>
      <c r="E259" s="12"/>
      <c r="F259" s="12" t="s">
        <v>57</v>
      </c>
      <c r="G259" s="12">
        <v>45100</v>
      </c>
      <c r="H259" s="12" t="s">
        <v>26</v>
      </c>
      <c r="I259" s="12" t="s">
        <v>27</v>
      </c>
      <c r="J259" s="14">
        <v>9200</v>
      </c>
      <c r="K259" s="14">
        <v>1472</v>
      </c>
      <c r="L259" s="11"/>
      <c r="M259" s="11"/>
      <c r="N259" s="11"/>
      <c r="O259" s="15">
        <f t="shared" si="11"/>
        <v>10672</v>
      </c>
      <c r="P259" s="16" t="s">
        <v>138</v>
      </c>
      <c r="Q259" s="17"/>
    </row>
    <row r="260" spans="1:24" s="1" customFormat="1" x14ac:dyDescent="0.25">
      <c r="A260" s="12" t="s">
        <v>500</v>
      </c>
      <c r="B260" s="11" t="s">
        <v>501</v>
      </c>
      <c r="C260" s="11" t="s">
        <v>348</v>
      </c>
      <c r="D260" s="12">
        <v>1058</v>
      </c>
      <c r="E260" s="12">
        <v>8</v>
      </c>
      <c r="F260" s="12" t="s">
        <v>477</v>
      </c>
      <c r="G260" s="12">
        <v>44200</v>
      </c>
      <c r="H260" s="12" t="s">
        <v>26</v>
      </c>
      <c r="I260" s="12" t="s">
        <v>27</v>
      </c>
      <c r="J260" s="14">
        <v>9250</v>
      </c>
      <c r="K260" s="14">
        <v>1480</v>
      </c>
      <c r="L260" s="15"/>
      <c r="M260" s="15"/>
      <c r="N260" s="15"/>
      <c r="O260" s="15">
        <f t="shared" si="11"/>
        <v>10730</v>
      </c>
      <c r="P260" s="16" t="s">
        <v>133</v>
      </c>
    </row>
    <row r="261" spans="1:24" s="1" customFormat="1" x14ac:dyDescent="0.25">
      <c r="A261" s="12" t="s">
        <v>402</v>
      </c>
      <c r="B261" s="11" t="s">
        <v>403</v>
      </c>
      <c r="C261" s="11" t="s">
        <v>404</v>
      </c>
      <c r="D261" s="12">
        <v>264</v>
      </c>
      <c r="E261" s="12">
        <v>2</v>
      </c>
      <c r="F261" s="12" t="s">
        <v>405</v>
      </c>
      <c r="G261" s="12">
        <v>44300</v>
      </c>
      <c r="H261" s="12" t="s">
        <v>26</v>
      </c>
      <c r="I261" s="13" t="s">
        <v>27</v>
      </c>
      <c r="J261" s="14">
        <v>9482.76</v>
      </c>
      <c r="K261" s="14">
        <v>1517.24</v>
      </c>
      <c r="L261" s="15"/>
      <c r="M261" s="15"/>
      <c r="N261" s="15"/>
      <c r="O261" s="15">
        <f t="shared" si="11"/>
        <v>11000</v>
      </c>
      <c r="P261" s="16" t="s">
        <v>291</v>
      </c>
      <c r="R261" s="17"/>
      <c r="S261" s="17"/>
      <c r="T261" s="17"/>
      <c r="U261" s="17"/>
      <c r="V261" s="17"/>
      <c r="W261" s="17"/>
      <c r="X261" s="17"/>
    </row>
    <row r="262" spans="1:24" s="1" customFormat="1" x14ac:dyDescent="0.25">
      <c r="A262" s="12" t="s">
        <v>487</v>
      </c>
      <c r="B262" s="11" t="s">
        <v>488</v>
      </c>
      <c r="C262" s="11" t="s">
        <v>340</v>
      </c>
      <c r="D262" s="12">
        <v>573</v>
      </c>
      <c r="E262" s="11"/>
      <c r="F262" s="12" t="s">
        <v>489</v>
      </c>
      <c r="G262" s="12">
        <v>44200</v>
      </c>
      <c r="H262" s="12" t="s">
        <v>26</v>
      </c>
      <c r="I262" s="12" t="s">
        <v>27</v>
      </c>
      <c r="J262" s="14">
        <v>10107.299999999999</v>
      </c>
      <c r="K262" s="14">
        <v>1617.17</v>
      </c>
      <c r="L262" s="15"/>
      <c r="M262" s="15"/>
      <c r="N262" s="15"/>
      <c r="O262" s="15">
        <f t="shared" si="11"/>
        <v>11724.47</v>
      </c>
      <c r="P262" s="16" t="s">
        <v>247</v>
      </c>
    </row>
    <row r="263" spans="1:24" s="1" customFormat="1" x14ac:dyDescent="0.25">
      <c r="A263" s="9"/>
      <c r="B263" s="10"/>
      <c r="C263" s="9"/>
      <c r="D263" s="4"/>
      <c r="E263" s="4"/>
      <c r="F263" s="9"/>
      <c r="G263" s="5"/>
      <c r="H263" s="4"/>
      <c r="I263" s="5"/>
      <c r="J263" s="4"/>
      <c r="K263" s="4"/>
      <c r="L263" s="4"/>
      <c r="M263" s="4"/>
      <c r="N263" s="5"/>
      <c r="O263" s="32"/>
      <c r="P263" s="7"/>
      <c r="Q263" s="8"/>
    </row>
    <row r="264" spans="1:24" s="1" customFormat="1" x14ac:dyDescent="0.25">
      <c r="A264" s="12"/>
      <c r="B264" s="11"/>
      <c r="C264" s="11"/>
      <c r="D264" s="12"/>
      <c r="E264" s="11"/>
      <c r="F264" s="12"/>
      <c r="G264" s="12"/>
      <c r="H264" s="12"/>
      <c r="I264" s="12"/>
      <c r="J264" s="14"/>
      <c r="K264" s="14"/>
      <c r="L264" s="15"/>
      <c r="M264" s="15"/>
      <c r="N264" s="14"/>
      <c r="O264" s="33"/>
      <c r="P264" s="16"/>
    </row>
    <row r="265" spans="1:24" s="1" customFormat="1" x14ac:dyDescent="0.25">
      <c r="A265" s="12"/>
      <c r="B265" s="11"/>
      <c r="C265" s="11"/>
      <c r="D265" s="12"/>
      <c r="E265" s="11"/>
      <c r="F265" s="12"/>
      <c r="G265" s="12"/>
      <c r="H265" s="12"/>
      <c r="I265" s="12"/>
      <c r="J265" s="14"/>
      <c r="K265" s="14"/>
      <c r="L265" s="15"/>
      <c r="M265" s="15"/>
      <c r="N265" s="14"/>
      <c r="O265" s="33"/>
      <c r="P265" s="16"/>
    </row>
    <row r="266" spans="1:24" s="1" customFormat="1" x14ac:dyDescent="0.25">
      <c r="A266" s="12"/>
      <c r="B266" s="11"/>
      <c r="C266" s="11"/>
      <c r="D266" s="12"/>
      <c r="E266" s="11"/>
      <c r="F266" s="12"/>
      <c r="G266" s="12"/>
      <c r="H266" s="12"/>
      <c r="I266" s="12"/>
      <c r="J266" s="14"/>
      <c r="K266" s="14"/>
      <c r="L266" s="15"/>
      <c r="M266" s="15"/>
      <c r="N266" s="15"/>
      <c r="O266" s="33"/>
      <c r="P266" s="16"/>
    </row>
    <row r="267" spans="1:24" s="1" customFormat="1" x14ac:dyDescent="0.25">
      <c r="A267" s="12"/>
      <c r="B267" s="11"/>
      <c r="C267" s="11"/>
      <c r="D267" s="12"/>
      <c r="E267" s="12"/>
      <c r="F267" s="12"/>
      <c r="G267" s="12"/>
      <c r="H267" s="12"/>
      <c r="I267" s="12"/>
      <c r="J267" s="14"/>
      <c r="K267" s="14"/>
      <c r="L267" s="15"/>
      <c r="M267" s="15"/>
      <c r="N267" s="15"/>
      <c r="O267" s="33"/>
      <c r="P267" s="16"/>
    </row>
    <row r="268" spans="1:24" s="1" customFormat="1" x14ac:dyDescent="0.25">
      <c r="A268" s="12"/>
      <c r="B268" s="11"/>
      <c r="C268" s="11"/>
      <c r="D268" s="12"/>
      <c r="E268" s="12"/>
      <c r="F268" s="12"/>
      <c r="G268" s="12"/>
      <c r="H268" s="12"/>
      <c r="I268" s="12"/>
      <c r="J268" s="14"/>
      <c r="K268" s="14"/>
      <c r="L268" s="15"/>
      <c r="M268" s="15"/>
      <c r="N268" s="15"/>
      <c r="O268" s="33"/>
      <c r="P268" s="16"/>
    </row>
    <row r="269" spans="1:24" s="1" customFormat="1" x14ac:dyDescent="0.25">
      <c r="A269" s="12"/>
      <c r="B269" s="11"/>
      <c r="C269" s="11"/>
      <c r="D269" s="12"/>
      <c r="E269" s="11"/>
      <c r="F269" s="18"/>
      <c r="G269" s="12"/>
      <c r="H269" s="18"/>
      <c r="I269" s="12"/>
      <c r="J269" s="14"/>
      <c r="K269" s="14"/>
      <c r="L269" s="15"/>
      <c r="M269" s="15"/>
      <c r="N269" s="15"/>
      <c r="O269" s="33"/>
      <c r="P269" s="16"/>
    </row>
    <row r="270" spans="1:24" s="1" customFormat="1" x14ac:dyDescent="0.25">
      <c r="A270" s="12"/>
      <c r="B270" s="11"/>
      <c r="C270" s="11"/>
      <c r="D270" s="12"/>
      <c r="E270" s="11"/>
      <c r="F270" s="12"/>
      <c r="G270" s="12"/>
      <c r="H270" s="18"/>
      <c r="I270" s="12"/>
      <c r="J270" s="14"/>
      <c r="K270" s="14"/>
      <c r="L270" s="15"/>
      <c r="M270" s="15"/>
      <c r="N270" s="15"/>
      <c r="O270" s="33"/>
      <c r="P270" s="16"/>
    </row>
    <row r="271" spans="1:24" s="1" customFormat="1" x14ac:dyDescent="0.25">
      <c r="A271" s="12"/>
      <c r="B271" s="11"/>
      <c r="C271" s="11"/>
      <c r="D271" s="12"/>
      <c r="E271" s="12"/>
      <c r="F271" s="12"/>
      <c r="G271" s="12"/>
      <c r="H271" s="12"/>
      <c r="I271" s="12"/>
      <c r="J271" s="14"/>
      <c r="K271" s="14"/>
      <c r="L271" s="15"/>
      <c r="M271" s="15"/>
      <c r="N271" s="15"/>
      <c r="O271" s="33"/>
      <c r="P271" s="16"/>
    </row>
    <row r="272" spans="1:24" s="1" customFormat="1" x14ac:dyDescent="0.25">
      <c r="A272" s="12"/>
      <c r="B272" s="11"/>
      <c r="C272" s="11"/>
      <c r="D272" s="12"/>
      <c r="E272" s="12"/>
      <c r="F272" s="12"/>
      <c r="G272" s="12"/>
      <c r="H272" s="12"/>
      <c r="I272" s="12"/>
      <c r="J272" s="14"/>
      <c r="K272" s="14"/>
      <c r="L272" s="15"/>
      <c r="M272" s="15"/>
      <c r="N272" s="15"/>
      <c r="O272" s="33"/>
      <c r="P272" s="16"/>
    </row>
    <row r="273" spans="1:16" s="1" customFormat="1" x14ac:dyDescent="0.25">
      <c r="A273" s="12"/>
      <c r="B273" s="11"/>
      <c r="C273" s="11"/>
      <c r="D273" s="12"/>
      <c r="E273" s="12"/>
      <c r="F273" s="12"/>
      <c r="G273" s="12"/>
      <c r="H273" s="12"/>
      <c r="I273" s="12"/>
      <c r="J273" s="14"/>
      <c r="K273" s="14"/>
      <c r="L273" s="15"/>
      <c r="M273" s="15"/>
      <c r="N273" s="15"/>
      <c r="O273" s="33"/>
      <c r="P273" s="16"/>
    </row>
    <row r="274" spans="1:16" s="1" customFormat="1" x14ac:dyDescent="0.25">
      <c r="A274" s="12"/>
      <c r="B274" s="11"/>
      <c r="C274" s="11"/>
      <c r="D274" s="12"/>
      <c r="E274" s="12"/>
      <c r="F274" s="12"/>
      <c r="G274" s="12"/>
      <c r="H274" s="12"/>
      <c r="I274" s="12"/>
      <c r="J274" s="14"/>
      <c r="K274" s="14"/>
      <c r="L274" s="15"/>
      <c r="M274" s="15"/>
      <c r="N274" s="15"/>
      <c r="O274" s="33"/>
      <c r="P274" s="16"/>
    </row>
    <row r="275" spans="1:16" s="1" customForma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34"/>
    </row>
    <row r="276" spans="1:16" s="1" customForma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11"/>
    </row>
    <row r="277" spans="1:16" s="1" customForma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6"/>
      <c r="K277" s="26"/>
      <c r="L277" s="26"/>
      <c r="M277" s="25"/>
      <c r="N277" s="26"/>
      <c r="O277" s="15"/>
    </row>
    <row r="278" spans="1:16" s="1" customForma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11"/>
    </row>
    <row r="279" spans="1:16" s="1" customForma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11"/>
    </row>
    <row r="280" spans="1:16" s="1" customForma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11"/>
    </row>
    <row r="281" spans="1:16" s="1" customForma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11"/>
    </row>
    <row r="282" spans="1:16" s="1" customForma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11"/>
    </row>
    <row r="283" spans="1:16" s="1" customForma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11"/>
    </row>
    <row r="284" spans="1:16" s="1" customForma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11"/>
    </row>
    <row r="285" spans="1:16" s="1" customForma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11"/>
    </row>
    <row r="286" spans="1:16" s="1" customForma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11"/>
    </row>
    <row r="287" spans="1:16" s="1" customForma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11"/>
    </row>
    <row r="288" spans="1:16" s="1" customForma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11"/>
    </row>
    <row r="289" spans="1:15" s="1" customForma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11"/>
    </row>
    <row r="290" spans="1:15" s="1" customForma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11"/>
    </row>
    <row r="291" spans="1:15" s="1" customForma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11"/>
    </row>
    <row r="292" spans="1:15" s="1" customForma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11"/>
    </row>
    <row r="293" spans="1:15" s="1" customForma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11"/>
    </row>
    <row r="294" spans="1:15" s="1" customForma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11"/>
    </row>
    <row r="295" spans="1:15" s="1" customForma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11"/>
    </row>
    <row r="296" spans="1:15" s="1" customForma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11"/>
    </row>
    <row r="297" spans="1:15" s="1" customForma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11"/>
    </row>
    <row r="298" spans="1:15" s="1" customForma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11"/>
    </row>
    <row r="299" spans="1:15" s="1" customForma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11"/>
    </row>
    <row r="300" spans="1:15" s="1" customForma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11"/>
    </row>
    <row r="301" spans="1:15" s="1" customForma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11"/>
    </row>
    <row r="302" spans="1:15" s="1" customForma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11"/>
    </row>
    <row r="303" spans="1:15" s="1" customForma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11"/>
    </row>
    <row r="304" spans="1:15" s="1" customForma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11"/>
    </row>
    <row r="305" spans="1:15" s="1" customForma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11"/>
    </row>
    <row r="306" spans="1:15" s="1" customForma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11"/>
    </row>
    <row r="307" spans="1:15" s="1" customForma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11"/>
    </row>
    <row r="308" spans="1:15" s="1" customForma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11"/>
    </row>
    <row r="309" spans="1:15" s="1" customForma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11"/>
    </row>
    <row r="310" spans="1:15" s="1" customForma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11"/>
    </row>
    <row r="311" spans="1:15" s="1" customForma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11"/>
    </row>
    <row r="312" spans="1:15" s="1" customForma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11"/>
    </row>
    <row r="313" spans="1:15" s="1" customForma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11"/>
    </row>
    <row r="314" spans="1:15" s="1" customForma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11"/>
    </row>
    <row r="315" spans="1:15" s="1" customForma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11"/>
    </row>
    <row r="316" spans="1:15" s="1" customForma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11"/>
    </row>
    <row r="317" spans="1:15" s="1" customForma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11"/>
    </row>
    <row r="318" spans="1:15" s="1" customForma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11"/>
    </row>
    <row r="319" spans="1:15" s="1" customForma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11"/>
    </row>
    <row r="320" spans="1:15" s="1" customForma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11"/>
    </row>
    <row r="321" spans="1:15" s="1" customForma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11"/>
    </row>
    <row r="322" spans="1:15" s="1" customForma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11"/>
    </row>
    <row r="323" spans="1:15" s="1" customForma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11"/>
    </row>
    <row r="324" spans="1:15" s="1" customForma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11"/>
    </row>
    <row r="325" spans="1:15" s="1" customForma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11"/>
    </row>
    <row r="326" spans="1:15" s="1" customForma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11"/>
    </row>
    <row r="327" spans="1:15" s="1" customForma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11"/>
    </row>
    <row r="328" spans="1:15" s="1" customForma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11"/>
    </row>
    <row r="329" spans="1:15" s="1" customForma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11"/>
    </row>
    <row r="330" spans="1:15" s="1" customForma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11"/>
    </row>
    <row r="331" spans="1:15" s="1" customForma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11"/>
    </row>
    <row r="332" spans="1:15" s="1" customForma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11"/>
    </row>
    <row r="333" spans="1:15" s="1" customForma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11"/>
    </row>
    <row r="334" spans="1:15" s="1" customForma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11"/>
    </row>
    <row r="335" spans="1:15" s="1" customForma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11"/>
    </row>
    <row r="336" spans="1:15" s="1" customForma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11"/>
    </row>
    <row r="337" spans="1:15" s="1" customForma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11"/>
    </row>
    <row r="338" spans="1:15" s="1" customForma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11"/>
    </row>
    <row r="339" spans="1:15" s="1" customForma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11"/>
    </row>
    <row r="340" spans="1:15" s="1" customForma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11"/>
    </row>
    <row r="341" spans="1:15" s="1" customForma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11"/>
    </row>
    <row r="342" spans="1:15" s="1" customForma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11"/>
    </row>
    <row r="343" spans="1:15" s="1" customForma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11"/>
    </row>
    <row r="344" spans="1:15" s="1" customForma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11"/>
    </row>
    <row r="345" spans="1:15" s="1" customForma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11"/>
    </row>
    <row r="346" spans="1:15" s="1" customForma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11"/>
    </row>
    <row r="347" spans="1:15" s="1" customForma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11"/>
    </row>
    <row r="348" spans="1:15" s="1" customForma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11"/>
    </row>
    <row r="349" spans="1:15" s="1" customForma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11"/>
    </row>
    <row r="350" spans="1:15" s="1" customForma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11"/>
    </row>
    <row r="351" spans="1:15" s="1" customForma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11"/>
    </row>
    <row r="352" spans="1:15" s="1" customForma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11"/>
    </row>
    <row r="353" spans="1:15" s="1" customForma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11"/>
    </row>
    <row r="354" spans="1:15" s="1" customForma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11"/>
    </row>
    <row r="355" spans="1:15" s="1" customForma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11"/>
    </row>
    <row r="356" spans="1:15" s="1" customForma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11"/>
    </row>
    <row r="357" spans="1:15" s="1" customForma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11"/>
    </row>
    <row r="358" spans="1:15" s="1" customForma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11"/>
    </row>
    <row r="359" spans="1:15" s="1" customForma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11"/>
    </row>
    <row r="360" spans="1:15" s="1" customForma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11"/>
    </row>
    <row r="361" spans="1:15" s="1" customForma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11"/>
    </row>
    <row r="362" spans="1:15" s="1" customForma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11"/>
    </row>
    <row r="363" spans="1:15" x14ac:dyDescent="0.25">
      <c r="O363" s="28">
        <f>SUBTOTAL(9,O8:O362)</f>
        <v>440297.86999999988</v>
      </c>
    </row>
  </sheetData>
  <mergeCells count="2">
    <mergeCell ref="B2:N2"/>
    <mergeCell ref="C3:J3"/>
  </mergeCells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 2015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</dc:creator>
  <cp:lastModifiedBy>DIRECCION ADMIN</cp:lastModifiedBy>
  <dcterms:created xsi:type="dcterms:W3CDTF">2016-07-08T20:50:44Z</dcterms:created>
  <dcterms:modified xsi:type="dcterms:W3CDTF">2016-07-08T21:00:15Z</dcterms:modified>
</cp:coreProperties>
</file>