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6395" windowHeight="9465"/>
  </bookViews>
  <sheets>
    <sheet name="SEIJAL 2o trimestre 2014" sheetId="1" r:id="rId1"/>
  </sheets>
  <definedNames>
    <definedName name="_xlnm._FilterDatabase" localSheetId="0" hidden="1">'SEIJAL 2o trimestre 2014'!$A$2:$M$2</definedName>
    <definedName name="_xlnm.Print_Titles" localSheetId="0">'SEIJAL 2o trimestre 2014'!$2:$2</definedName>
  </definedNames>
  <calcPr calcId="145621"/>
</workbook>
</file>

<file path=xl/calcChain.xml><?xml version="1.0" encoding="utf-8"?>
<calcChain xmlns="http://schemas.openxmlformats.org/spreadsheetml/2006/main">
  <c r="AK76" i="1" l="1"/>
  <c r="AK75" i="1"/>
  <c r="X75" i="1"/>
  <c r="AK74" i="1"/>
  <c r="X74" i="1"/>
  <c r="AK73" i="1"/>
  <c r="X73" i="1"/>
  <c r="V73" i="1"/>
  <c r="T73" i="1"/>
  <c r="R73" i="1"/>
  <c r="Q73" i="1"/>
  <c r="P73" i="1"/>
  <c r="O73" i="1"/>
  <c r="N73" i="1"/>
  <c r="M73" i="1"/>
  <c r="AK72" i="1"/>
  <c r="X72" i="1"/>
  <c r="X71" i="1"/>
  <c r="W71" i="1"/>
  <c r="V71" i="1"/>
  <c r="U71" i="1"/>
  <c r="T71" i="1"/>
  <c r="S71" i="1"/>
  <c r="R71" i="1"/>
  <c r="Q71" i="1"/>
  <c r="P71" i="1"/>
  <c r="O71" i="1"/>
  <c r="N71" i="1"/>
  <c r="M71" i="1"/>
  <c r="AK71" i="1" s="1"/>
  <c r="AK70" i="1"/>
  <c r="T70" i="1"/>
  <c r="AK69" i="1"/>
  <c r="AK68" i="1"/>
  <c r="X68" i="1"/>
  <c r="V68" i="1"/>
  <c r="T68" i="1"/>
  <c r="R68" i="1"/>
  <c r="P68" i="1"/>
  <c r="N68" i="1"/>
  <c r="T67" i="1"/>
  <c r="R67" i="1"/>
  <c r="Q67" i="1"/>
  <c r="P67" i="1"/>
  <c r="O67" i="1"/>
  <c r="AK67" i="1" s="1"/>
  <c r="AK66" i="1"/>
  <c r="AK65" i="1"/>
  <c r="AK64" i="1"/>
  <c r="AK61" i="1"/>
  <c r="AK60" i="1"/>
  <c r="AK59" i="1"/>
  <c r="AK58" i="1"/>
  <c r="AK57" i="1"/>
  <c r="AK56" i="1"/>
  <c r="AK55" i="1"/>
  <c r="AK54" i="1"/>
  <c r="AK53" i="1"/>
  <c r="AL50" i="1"/>
  <c r="AK50" i="1"/>
  <c r="AK49" i="1"/>
  <c r="X49" i="1"/>
  <c r="AL49" i="1" s="1"/>
  <c r="X48" i="1"/>
  <c r="W48" i="1"/>
  <c r="V48" i="1"/>
  <c r="U48" i="1"/>
  <c r="T48" i="1"/>
  <c r="S48" i="1"/>
  <c r="R48" i="1"/>
  <c r="Q48" i="1"/>
  <c r="P48" i="1"/>
  <c r="O48" i="1"/>
  <c r="N48" i="1"/>
  <c r="AL48" i="1" s="1"/>
  <c r="M48" i="1"/>
  <c r="AK48" i="1" s="1"/>
  <c r="X47" i="1"/>
  <c r="V47" i="1"/>
  <c r="T47" i="1"/>
  <c r="S47" i="1"/>
  <c r="R47" i="1"/>
  <c r="AL47" i="1" s="1"/>
  <c r="Q47" i="1"/>
  <c r="AK47" i="1" s="1"/>
  <c r="AK46" i="1"/>
  <c r="X46" i="1"/>
  <c r="AL46" i="1" s="1"/>
  <c r="X45" i="1"/>
  <c r="V45" i="1"/>
  <c r="T45" i="1"/>
  <c r="AL45" i="1" s="1"/>
  <c r="R45" i="1"/>
  <c r="Q45" i="1"/>
  <c r="P45" i="1"/>
  <c r="O45" i="1"/>
  <c r="N45" i="1"/>
  <c r="M45" i="1"/>
  <c r="AK45" i="1" s="1"/>
  <c r="AL44" i="1"/>
  <c r="AK44" i="1"/>
  <c r="X43" i="1"/>
  <c r="V43" i="1"/>
  <c r="T43" i="1"/>
  <c r="S43" i="1"/>
  <c r="R43" i="1"/>
  <c r="Q43" i="1"/>
  <c r="P43" i="1"/>
  <c r="O43" i="1"/>
  <c r="N43" i="1"/>
  <c r="AL43" i="1" s="1"/>
  <c r="M43" i="1"/>
  <c r="AK43" i="1" s="1"/>
  <c r="AK41" i="1"/>
  <c r="X40" i="1"/>
  <c r="W40" i="1"/>
  <c r="V40" i="1"/>
  <c r="U40" i="1"/>
  <c r="T40" i="1"/>
  <c r="S40" i="1"/>
  <c r="R40" i="1"/>
  <c r="Q40" i="1"/>
  <c r="P40" i="1"/>
  <c r="O40" i="1"/>
  <c r="N40" i="1"/>
  <c r="M40" i="1"/>
  <c r="AK40" i="1" s="1"/>
  <c r="AK39" i="1"/>
  <c r="AK38" i="1"/>
  <c r="AK37" i="1"/>
  <c r="AK36" i="1"/>
  <c r="V35" i="1"/>
  <c r="U35" i="1"/>
  <c r="T35" i="1"/>
  <c r="S35" i="1"/>
  <c r="R35" i="1"/>
  <c r="Q35" i="1"/>
  <c r="P35" i="1"/>
  <c r="O35" i="1"/>
  <c r="N35" i="1"/>
  <c r="M35" i="1"/>
  <c r="AK35" i="1" s="1"/>
  <c r="V34" i="1"/>
  <c r="U34" i="1"/>
  <c r="T34" i="1"/>
  <c r="S34" i="1"/>
  <c r="R34" i="1"/>
  <c r="Q34" i="1"/>
  <c r="P34" i="1"/>
  <c r="O34" i="1"/>
  <c r="N34" i="1"/>
  <c r="M34" i="1"/>
  <c r="AK34" i="1" s="1"/>
  <c r="AK32" i="1"/>
  <c r="AI31" i="1"/>
  <c r="AG31" i="1"/>
  <c r="AE31" i="1"/>
  <c r="AC31" i="1"/>
  <c r="AA31" i="1"/>
  <c r="Y31" i="1"/>
  <c r="X31" i="1"/>
  <c r="W31" i="1"/>
  <c r="U31" i="1"/>
  <c r="T31" i="1"/>
  <c r="S31" i="1"/>
  <c r="R31" i="1"/>
  <c r="Q31" i="1"/>
  <c r="P31" i="1"/>
  <c r="O31" i="1"/>
  <c r="N31" i="1"/>
  <c r="M31" i="1"/>
  <c r="AK31" i="1" s="1"/>
  <c r="AI30" i="1"/>
  <c r="AG30" i="1"/>
  <c r="AE30" i="1"/>
  <c r="AC30" i="1"/>
  <c r="AA30" i="1"/>
  <c r="Y30" i="1"/>
  <c r="X30" i="1"/>
  <c r="W30" i="1"/>
  <c r="V30" i="1"/>
  <c r="U30" i="1"/>
  <c r="T30" i="1"/>
  <c r="S30" i="1"/>
  <c r="R30" i="1"/>
  <c r="Q30" i="1"/>
  <c r="P30" i="1"/>
  <c r="O30" i="1"/>
  <c r="N30" i="1"/>
  <c r="M30" i="1"/>
  <c r="AK30" i="1" s="1"/>
  <c r="AI29" i="1"/>
  <c r="AC29" i="1"/>
  <c r="W29" i="1"/>
  <c r="Q29" i="1"/>
  <c r="AK29" i="1" s="1"/>
  <c r="AK28" i="1"/>
  <c r="AI27" i="1"/>
  <c r="AG27" i="1"/>
  <c r="AE27" i="1"/>
  <c r="AC27" i="1"/>
  <c r="AA27" i="1"/>
  <c r="Y27" i="1"/>
  <c r="X27" i="1"/>
  <c r="W27" i="1"/>
  <c r="V27" i="1"/>
  <c r="U27" i="1"/>
  <c r="T27" i="1"/>
  <c r="S27" i="1"/>
  <c r="R27" i="1"/>
  <c r="Q27" i="1"/>
  <c r="P27" i="1"/>
  <c r="O27" i="1"/>
  <c r="M27" i="1"/>
  <c r="AK27" i="1" s="1"/>
  <c r="AI26" i="1"/>
  <c r="AG26" i="1"/>
  <c r="AE26" i="1"/>
  <c r="AC26" i="1"/>
  <c r="AA26" i="1"/>
  <c r="Y26" i="1"/>
  <c r="X26" i="1"/>
  <c r="W26" i="1"/>
  <c r="V26" i="1"/>
  <c r="U26" i="1"/>
  <c r="T26" i="1"/>
  <c r="S26" i="1"/>
  <c r="R26" i="1"/>
  <c r="Q26" i="1"/>
  <c r="P26" i="1"/>
  <c r="O26" i="1"/>
  <c r="N26" i="1"/>
  <c r="M26" i="1"/>
  <c r="AK26" i="1" s="1"/>
  <c r="AI25" i="1"/>
  <c r="AG25" i="1"/>
  <c r="AE25" i="1"/>
  <c r="AC25" i="1"/>
  <c r="AA25" i="1"/>
  <c r="Y25" i="1"/>
  <c r="X25" i="1"/>
  <c r="W25" i="1"/>
  <c r="V25" i="1"/>
  <c r="U25" i="1"/>
  <c r="T25" i="1"/>
  <c r="S25" i="1"/>
  <c r="R25" i="1"/>
  <c r="Q25" i="1"/>
  <c r="P25" i="1"/>
  <c r="O25" i="1"/>
  <c r="N25" i="1"/>
  <c r="M25" i="1"/>
  <c r="AK25" i="1" s="1"/>
  <c r="AI24" i="1"/>
  <c r="AG24" i="1"/>
  <c r="AE24" i="1"/>
  <c r="AC24" i="1"/>
  <c r="AA24" i="1"/>
  <c r="Y24" i="1"/>
  <c r="X24" i="1"/>
  <c r="W24" i="1"/>
  <c r="V24" i="1"/>
  <c r="U24" i="1"/>
  <c r="T24" i="1"/>
  <c r="S24" i="1"/>
  <c r="R24" i="1"/>
  <c r="Q24" i="1"/>
  <c r="P24" i="1"/>
  <c r="O24" i="1"/>
  <c r="N24" i="1"/>
  <c r="M24" i="1"/>
  <c r="AK24" i="1" s="1"/>
  <c r="AK23" i="1"/>
  <c r="AK22" i="1"/>
  <c r="AK21" i="1"/>
  <c r="AI20" i="1"/>
  <c r="AG20" i="1"/>
  <c r="AE20" i="1"/>
  <c r="AC20" i="1"/>
  <c r="AA20" i="1"/>
  <c r="Y20" i="1"/>
  <c r="X20" i="1"/>
  <c r="W20" i="1"/>
  <c r="V20" i="1"/>
  <c r="U20" i="1"/>
  <c r="T20" i="1"/>
  <c r="S20" i="1"/>
  <c r="R20" i="1"/>
  <c r="Q20" i="1"/>
  <c r="P20" i="1"/>
  <c r="O20" i="1"/>
  <c r="N20" i="1"/>
  <c r="M20" i="1"/>
  <c r="AK20" i="1" s="1"/>
  <c r="AI19" i="1"/>
  <c r="AG19" i="1"/>
  <c r="AE19" i="1"/>
  <c r="AC19" i="1"/>
  <c r="AA19" i="1"/>
  <c r="Y19" i="1"/>
  <c r="X19" i="1"/>
  <c r="W19" i="1"/>
  <c r="V19" i="1"/>
  <c r="U19" i="1"/>
  <c r="T19" i="1"/>
  <c r="S19" i="1"/>
  <c r="R19" i="1"/>
  <c r="Q19" i="1"/>
  <c r="P19" i="1"/>
  <c r="O19" i="1"/>
  <c r="N19" i="1"/>
  <c r="M19" i="1"/>
  <c r="AK19" i="1" s="1"/>
  <c r="AI18" i="1"/>
  <c r="AG18" i="1"/>
  <c r="AE18" i="1"/>
  <c r="AC18" i="1"/>
  <c r="AA18" i="1"/>
  <c r="Y18" i="1"/>
  <c r="X18" i="1"/>
  <c r="W18" i="1"/>
  <c r="V18" i="1"/>
  <c r="U18" i="1"/>
  <c r="T18" i="1"/>
  <c r="S18" i="1"/>
  <c r="R18" i="1"/>
  <c r="Q18" i="1"/>
  <c r="P18" i="1"/>
  <c r="O18" i="1"/>
  <c r="N18" i="1"/>
  <c r="M18" i="1"/>
  <c r="X15" i="1"/>
  <c r="W15" i="1"/>
  <c r="V15" i="1"/>
  <c r="U15" i="1"/>
  <c r="T15" i="1"/>
  <c r="S15" i="1"/>
  <c r="R15" i="1"/>
  <c r="Q15" i="1"/>
  <c r="P15" i="1"/>
  <c r="O15" i="1"/>
  <c r="N15" i="1"/>
  <c r="AL15" i="1" s="1"/>
  <c r="M15" i="1"/>
  <c r="AK15" i="1" s="1"/>
  <c r="X11" i="1"/>
  <c r="W11" i="1"/>
  <c r="V11" i="1"/>
  <c r="U11" i="1"/>
  <c r="T11" i="1"/>
  <c r="S11" i="1"/>
  <c r="R11" i="1"/>
  <c r="Q11" i="1"/>
  <c r="P11" i="1"/>
  <c r="O11" i="1"/>
  <c r="N11" i="1"/>
  <c r="AL11" i="1" s="1"/>
  <c r="M11" i="1"/>
  <c r="AK11" i="1" s="1"/>
  <c r="X7" i="1"/>
  <c r="W7" i="1"/>
  <c r="V7" i="1"/>
  <c r="U7" i="1"/>
  <c r="T7" i="1"/>
  <c r="S7" i="1"/>
  <c r="R7" i="1"/>
  <c r="Q7" i="1"/>
  <c r="P7" i="1"/>
  <c r="O7" i="1"/>
  <c r="N7" i="1"/>
  <c r="AL7" i="1" s="1"/>
  <c r="M7" i="1"/>
  <c r="AK7" i="1" s="1"/>
  <c r="X3" i="1"/>
  <c r="W3" i="1"/>
  <c r="V3" i="1"/>
  <c r="U3" i="1"/>
  <c r="T3" i="1"/>
  <c r="S3" i="1"/>
  <c r="R3" i="1"/>
  <c r="Q3" i="1"/>
  <c r="P3" i="1"/>
  <c r="O3" i="1"/>
  <c r="N3" i="1"/>
  <c r="AL3" i="1" s="1"/>
  <c r="M3" i="1"/>
  <c r="AK3" i="1" s="1"/>
</calcChain>
</file>

<file path=xl/comments1.xml><?xml version="1.0" encoding="utf-8"?>
<comments xmlns="http://schemas.openxmlformats.org/spreadsheetml/2006/main">
  <authors>
    <author>Gaby García</author>
    <author>seijal</author>
    <author>rgarcia</author>
  </authors>
  <commentList>
    <comment ref="P67" authorId="0">
      <text>
        <r>
          <rPr>
            <b/>
            <sz val="8"/>
            <color indexed="81"/>
            <rFont val="Tahoma"/>
            <family val="2"/>
          </rPr>
          <t xml:space="preserve">Servicio de limpieza
</t>
        </r>
      </text>
    </comment>
    <comment ref="R67" authorId="0">
      <text>
        <r>
          <rPr>
            <b/>
            <sz val="8"/>
            <color indexed="81"/>
            <rFont val="Tahoma"/>
            <family val="2"/>
          </rPr>
          <t>Auditoría de dictaminación</t>
        </r>
      </text>
    </comment>
    <comment ref="T67" authorId="1">
      <text>
        <r>
          <rPr>
            <b/>
            <sz val="9"/>
            <color indexed="81"/>
            <rFont val="Tahoma"/>
            <family val="2"/>
          </rPr>
          <t>Papelería para stock
Papel membretado</t>
        </r>
      </text>
    </comment>
    <comment ref="V67" authorId="2">
      <text>
        <r>
          <rPr>
            <b/>
            <sz val="9"/>
            <color indexed="81"/>
            <rFont val="Tahoma"/>
            <family val="2"/>
          </rPr>
          <t>No hubo procesos de adquisiciones</t>
        </r>
      </text>
    </comment>
    <comment ref="X67" authorId="2">
      <text>
        <r>
          <rPr>
            <b/>
            <sz val="9"/>
            <color indexed="81"/>
            <rFont val="Tahoma"/>
            <family val="2"/>
          </rPr>
          <t>No hubo procesos de adquisiciones</t>
        </r>
      </text>
    </comment>
    <comment ref="N68" authorId="0">
      <text>
        <r>
          <rPr>
            <b/>
            <sz val="8"/>
            <color indexed="81"/>
            <rFont val="Tahoma"/>
            <family val="2"/>
          </rPr>
          <t>Matiz JJC 9668 
Afinación (prev)
Cambio de manquera gotea anticongelande (correctivo)</t>
        </r>
      </text>
    </comment>
    <comment ref="P68" authorId="0">
      <text>
        <r>
          <rPr>
            <b/>
            <sz val="8"/>
            <color indexed="81"/>
            <rFont val="Tahoma"/>
            <family val="2"/>
          </rPr>
          <t>Chevy JGT 5511
Afinación (preventivo)
Cambio de balero en mal estado (Corr)</t>
        </r>
      </text>
    </comment>
    <comment ref="R68" authorId="0">
      <text>
        <r>
          <rPr>
            <b/>
            <sz val="8"/>
            <color indexed="81"/>
            <rFont val="Tahoma"/>
            <family val="2"/>
          </rPr>
          <t>Tiida JJU 2341
Afinación</t>
        </r>
      </text>
    </comment>
    <comment ref="T68" authorId="1">
      <text>
        <r>
          <rPr>
            <b/>
            <sz val="9"/>
            <color indexed="81"/>
            <rFont val="Tahoma"/>
            <family val="2"/>
          </rPr>
          <t>seijal:</t>
        </r>
        <r>
          <rPr>
            <sz val="9"/>
            <color indexed="81"/>
            <rFont val="Tahoma"/>
            <family val="2"/>
          </rPr>
          <t xml:space="preserve">
Versa servicio 30,000 Km (preventivo) Placas JJY 1699
Versa reparación clutch (correctivo)
Placas JJY 1699
Tiida cambio de llanta</t>
        </r>
      </text>
    </comment>
    <comment ref="V68" authorId="2">
      <text>
        <r>
          <rPr>
            <b/>
            <sz val="9"/>
            <color indexed="81"/>
            <rFont val="Tahoma"/>
            <family val="2"/>
          </rPr>
          <t>Chevy JGT-5511
Reemplazo de sensor de cigüeñal (Prev)
Sanitario damas:
Cambio de chapa (preventivo)
Cambio de sistema de flotador en tanque (Correctivo)</t>
        </r>
      </text>
    </comment>
    <comment ref="X68" authorId="1">
      <text>
        <r>
          <rPr>
            <b/>
            <sz val="9"/>
            <color indexed="81"/>
            <rFont val="Tahoma"/>
            <family val="2"/>
          </rPr>
          <t>JJU 2340: Mtto preventivo: -Afinación mayor, rev y ajuste de frenos y de sist de enfriamiento.
Mtto. Reloj checador</t>
        </r>
      </text>
    </comment>
    <comment ref="X69" authorId="1">
      <text>
        <r>
          <rPr>
            <b/>
            <sz val="9"/>
            <color indexed="81"/>
            <rFont val="Tahoma"/>
            <family val="2"/>
          </rPr>
          <t xml:space="preserve">Muestra de fórmula
</t>
        </r>
        <r>
          <rPr>
            <sz val="9"/>
            <color indexed="81"/>
            <rFont val="Tahoma"/>
            <family val="2"/>
          </rPr>
          <t xml:space="preserve">
=((28/30)*0.25)+((3/3)*0.2)+0.15+((2/2)*0.2)+((4/4)*0.2)</t>
        </r>
      </text>
    </comment>
    <comment ref="T70" authorId="1">
      <text>
        <r>
          <rPr>
            <b/>
            <sz val="9"/>
            <color indexed="81"/>
            <rFont val="Tahoma"/>
            <family val="2"/>
          </rPr>
          <t>seijal:</t>
        </r>
        <r>
          <rPr>
            <sz val="9"/>
            <color indexed="81"/>
            <rFont val="Tahoma"/>
            <family val="2"/>
          </rPr>
          <t xml:space="preserve">
4 recibidas, ninguna aplicable</t>
        </r>
      </text>
    </comment>
    <comment ref="X70" authorId="1">
      <text>
        <r>
          <rPr>
            <b/>
            <sz val="9"/>
            <color indexed="81"/>
            <rFont val="Tahoma"/>
            <family val="2"/>
          </rPr>
          <t>No se recibieron ya solicitudes directamente, pues la unidad de Transparencia se centralizó en el IIEG</t>
        </r>
      </text>
    </comment>
    <comment ref="V72" authorId="2">
      <text>
        <r>
          <rPr>
            <b/>
            <sz val="9"/>
            <color indexed="81"/>
            <rFont val="Tahoma"/>
            <family val="2"/>
          </rPr>
          <t xml:space="preserve">En mayo:
15 hrs Inglés Javier
12 hrs LGCG Minerva
12 hrs LGCG Javier
16 hrs Diplomado Der. Humanos y Democracia Miguel Q
</t>
        </r>
      </text>
    </comment>
    <comment ref="T73" authorId="1">
      <text>
        <r>
          <rPr>
            <b/>
            <sz val="9"/>
            <color indexed="81"/>
            <rFont val="Tahoma"/>
            <family val="2"/>
          </rPr>
          <t>2 nóminas quincenales
1 anticipo aguinaldo
1 retroactivo</t>
        </r>
      </text>
    </comment>
    <comment ref="X75" authorId="1">
      <text>
        <r>
          <rPr>
            <b/>
            <sz val="9"/>
            <color indexed="81"/>
            <rFont val="Tahoma"/>
            <family val="2"/>
          </rPr>
          <t>1) Contraloría
2) IMSS (jul)
3) Auditoría de dictaminación 2013</t>
        </r>
      </text>
    </comment>
  </commentList>
</comments>
</file>

<file path=xl/sharedStrings.xml><?xml version="1.0" encoding="utf-8"?>
<sst xmlns="http://schemas.openxmlformats.org/spreadsheetml/2006/main" count="490" uniqueCount="331">
  <si>
    <t>Unidad Ejecutora del Gasto</t>
  </si>
  <si>
    <t>Nombre corto del Proceso</t>
  </si>
  <si>
    <t>Proceso     o    Proyecto</t>
  </si>
  <si>
    <t>Componentes</t>
  </si>
  <si>
    <t>Indicador</t>
  </si>
  <si>
    <t>FÓRMULA</t>
  </si>
  <si>
    <t>FUENTES DE INFORMACIÓN</t>
  </si>
  <si>
    <t>FRECUENCIA</t>
  </si>
  <si>
    <t>METAS</t>
  </si>
  <si>
    <t>MEDIOS DE VERIFICACIÓN</t>
  </si>
  <si>
    <t>SUPUESTOS</t>
  </si>
  <si>
    <t>META ANUAL 2014</t>
  </si>
  <si>
    <t>META ENERO</t>
  </si>
  <si>
    <t>CUMPLIMIENTO</t>
  </si>
  <si>
    <t>META FEBRERO</t>
  </si>
  <si>
    <t>META MARZO</t>
  </si>
  <si>
    <t>META ABRIL</t>
  </si>
  <si>
    <t>META MAYO</t>
  </si>
  <si>
    <t>META JUNIO</t>
  </si>
  <si>
    <t>META JULIO</t>
  </si>
  <si>
    <t>META AGO</t>
  </si>
  <si>
    <t>META SEPT</t>
  </si>
  <si>
    <t>META OCT</t>
  </si>
  <si>
    <t>META NOV</t>
  </si>
  <si>
    <t>META DIC</t>
  </si>
  <si>
    <t>ACUMULADO METAS 2014</t>
  </si>
  <si>
    <t>ACUMULADO CUMPLIMIENTO 2014</t>
  </si>
  <si>
    <t>00181 Sistema Estatal de Información Jalisco (SEIJAL)</t>
  </si>
  <si>
    <t>SEIJAL</t>
  </si>
  <si>
    <t>Inteligencia económica</t>
  </si>
  <si>
    <t>Consultas especializadas, proyectos, productos y sistemas de información específica solicitadas al SEIJAL, desarrolladas y entregadas al demandante</t>
  </si>
  <si>
    <r>
      <t xml:space="preserve">Número de solicitudes de información y proyectos atendidos </t>
    </r>
    <r>
      <rPr>
        <i/>
        <sz val="14"/>
        <rFont val="Arial Narrow"/>
        <family val="2"/>
      </rPr>
      <t>con respecto a los  solicitados</t>
    </r>
  </si>
  <si>
    <r>
      <t xml:space="preserve">Suma de solicitudes de información atendidas </t>
    </r>
    <r>
      <rPr>
        <i/>
        <sz val="14"/>
        <rFont val="Arial Narrow"/>
        <family val="2"/>
      </rPr>
      <t>entre la suma de solicitudes recibidas</t>
    </r>
  </si>
  <si>
    <t>Herramientas BI, Portal institucional, Información otorgada por terceros ( IMSS, INEGI, BANXICO, IGAE, IMMEX SAT,etc)</t>
  </si>
  <si>
    <t>Mensual</t>
  </si>
  <si>
    <r>
      <rPr>
        <i/>
        <sz val="14"/>
        <rFont val="Arial Narrow"/>
        <family val="2"/>
      </rPr>
      <t>100% (</t>
    </r>
    <r>
      <rPr>
        <sz val="14"/>
        <rFont val="Arial Narrow"/>
        <family val="2"/>
      </rPr>
      <t>254 solicitudes</t>
    </r>
    <r>
      <rPr>
        <i/>
        <sz val="14"/>
        <rFont val="Arial Narrow"/>
        <family val="2"/>
      </rPr>
      <t xml:space="preserve"> estimadas</t>
    </r>
    <r>
      <rPr>
        <sz val="14"/>
        <rFont val="Arial Narrow"/>
        <family val="2"/>
      </rPr>
      <t>)</t>
    </r>
  </si>
  <si>
    <t>Herramientas BI, Portal institucional, reportes, correos, registro en herramienta propia (Mind Manager). Correos electrónicos y oficios entregados a los solicitantes con la información requerida.</t>
  </si>
  <si>
    <t>Las solicitudes se reciben por medios oficiales.
La información proporcionada por las fuentes externas está actualizada.</t>
  </si>
  <si>
    <r>
      <rPr>
        <i/>
        <sz val="14"/>
        <rFont val="Arial Narrow"/>
        <family val="2"/>
      </rPr>
      <t xml:space="preserve">100% 
(Se estima atender al menos </t>
    </r>
    <r>
      <rPr>
        <sz val="14"/>
        <rFont val="Arial Narrow"/>
        <family val="2"/>
      </rPr>
      <t xml:space="preserve">254 </t>
    </r>
    <r>
      <rPr>
        <i/>
        <sz val="14"/>
        <rFont val="Arial Narrow"/>
        <family val="2"/>
      </rPr>
      <t>solicitudes)</t>
    </r>
  </si>
  <si>
    <t>Actividades de difusión, talleres y conferencias sobre información económica impartidas.</t>
  </si>
  <si>
    <t>Número de actividades de difusión y de impacto en el uso de información económica para toma de decisiones impartidas.</t>
  </si>
  <si>
    <t>Suma de actividades de difusión de la información generada por el Organismo</t>
  </si>
  <si>
    <t>Herramientas BI, Portal institucional, Información otorgada por terceros ( IMSS, INEGI, BANXICO, IGAE, IMMEX SAT,etc)
Convenios firmados
Revista publicada en web</t>
  </si>
  <si>
    <t>776 actividades de difusión</t>
  </si>
  <si>
    <t>Registro en herramienta propia (Mind Manager), convenios, correos.
Fichas técnicas publicadas. Correos electrónicos enviados con fichas técnicas. Convenios firmados. 
Revista publicada en web</t>
  </si>
  <si>
    <t>Los usuarios de información a través de medios electrónicos cuentan con velocidad de internet y capacidad suficiente en sus dispositivos para consultar la información difundida.</t>
  </si>
  <si>
    <t>Productos de información socioeconómica generada y actualizada por Seijal</t>
  </si>
  <si>
    <t>Índice de productos, estudios de coyuntura económica y sistemas inteligentes de información generados y/o actualizados</t>
  </si>
  <si>
    <t>Número de productos, estudios, sistemas, documentos y/o actividades de generación de información realizadas / Número de productos, estudios, sistemas, documentos y/o actividades de generación de información solicitadas</t>
  </si>
  <si>
    <t>Información otorgada por terceros (INEGI, SAT, IMSS, SHCP, etc)
Bases de Datos del Seijal</t>
  </si>
  <si>
    <t xml:space="preserve">1 (Por ser índice no aplica unidad de medida) </t>
  </si>
  <si>
    <t>Herramientas BI, Portal institucional, reportes, correos, Mind Manager, COGNOS, Mide, Boletines</t>
  </si>
  <si>
    <t>La información proporcionada por las fuentes externas está actualizada.</t>
  </si>
  <si>
    <t>Índice de efectividad en la administración de los recursos del Organismo en apego a la normatividad aplicable, así como en materia de transparencia y rendición de cuentas.</t>
  </si>
  <si>
    <t>Efectividad administrativa y rendición de cuentas</t>
  </si>
  <si>
    <t>Porcentaje promedio de cumplimiento de las actividades de este componente</t>
  </si>
  <si>
    <t>Registros en SACG, pólizas, Expedientes, resguardos, contratos, Facturas, Actas</t>
  </si>
  <si>
    <t>Dictamen de Estados Financieros, Resultados de Auditorías, Sistema SIRES, Registros en SACG, pólizas, Expedientes, resguardos, contratos, Facturas, Actas</t>
  </si>
  <si>
    <t xml:space="preserve">Se consideran únicamente las actividades cuya meta se mide en porcentaje o en índice.  </t>
  </si>
  <si>
    <t>Determinación del Índice de Libertad Económica, conforme a lo establecido en el Artículo 68 último párrafo de la Ley para el Desarrollo Económico del Estado de Jalisco</t>
  </si>
  <si>
    <t>Desarrollo y Determinación del Índice de Libertad Económica (ILE) de Jalisco</t>
  </si>
  <si>
    <t>CONDICIÓN:
Se determinó el ILE = 1
No se determinó el ILE = 0</t>
  </si>
  <si>
    <t>SAT, IMSS, SEJ, SSJ, BM, Heritage</t>
  </si>
  <si>
    <t>Anual</t>
  </si>
  <si>
    <t>Documento ejecutivo que contenga el Índice de Libertad Económica de Jalisco.</t>
  </si>
  <si>
    <t>Se tiene acceso a la información necesaria para determinar el ILE. 
Existen proveedores competentes para determinar el ILE.</t>
  </si>
  <si>
    <t>Estadística</t>
  </si>
  <si>
    <t>(Es) Atender las solicitudes de  información económica que se reciban.</t>
  </si>
  <si>
    <t xml:space="preserve">Índice de solicitudes atendidas
</t>
  </si>
  <si>
    <t xml:space="preserve">                     Número de solicitudes atendidas / Número solicitudes recibidas</t>
  </si>
  <si>
    <t>Dirección de estadísticas</t>
  </si>
  <si>
    <t xml:space="preserve">Registro de solicitudes atendidas </t>
  </si>
  <si>
    <t>Se cuenta con la información de registro administrativo, de estudio ó censal que  permita atender el requerimiento del usuario al nivel de detalle solicitado.</t>
  </si>
  <si>
    <t>(Es) Impartir asesorías en materia de información económica</t>
  </si>
  <si>
    <t xml:space="preserve">Índice de asesorías impartidas
</t>
  </si>
  <si>
    <t xml:space="preserve">                       Número de asesorías impartidas / Número de solicitudes de asesorías</t>
  </si>
  <si>
    <t xml:space="preserve">Registro de asesorías impartidas </t>
  </si>
  <si>
    <t>(Es) Brindar orientación en materia de información económica</t>
  </si>
  <si>
    <t>Índice de orientaciones proporcionadas</t>
  </si>
  <si>
    <t xml:space="preserve">                        Número de orientaciones proporcionadas / Número de orientaciones solicitadas</t>
  </si>
  <si>
    <t>Registro de orientaciones proporcionadas</t>
  </si>
  <si>
    <t>(Es) Publicación de comunicados.</t>
  </si>
  <si>
    <t xml:space="preserve">Número de Comunicados emitos por la Dirección de Estadística
</t>
  </si>
  <si>
    <t xml:space="preserve">                Número de comunicados publicados</t>
  </si>
  <si>
    <t>12 comunicados</t>
  </si>
  <si>
    <t>Respaldo de comunicados publicados</t>
  </si>
  <si>
    <t>(Es) Impartición de talleres sobre información estadística / económica</t>
  </si>
  <si>
    <t xml:space="preserve">Índice de Talleres impartidos
</t>
  </si>
  <si>
    <t xml:space="preserve">                         Número de talleres impartidos / Número de talleres solicitados</t>
  </si>
  <si>
    <t>Oficios y respaldos de talleres realizados</t>
  </si>
  <si>
    <t xml:space="preserve">(Es) Publicación de información vía Twitter </t>
  </si>
  <si>
    <t xml:space="preserve">Número de Twitts publicados 
</t>
  </si>
  <si>
    <t xml:space="preserve">                      Número de twitts publicados</t>
  </si>
  <si>
    <t>144 Twitts</t>
  </si>
  <si>
    <t>Respaldo de twitts publicados</t>
  </si>
  <si>
    <t>(Es) Actualización de documentos estadísticos.</t>
  </si>
  <si>
    <t>Número de Documentos Estadísticos actualizados mensualmente y publicados en la página web.</t>
  </si>
  <si>
    <t xml:space="preserve">                Número de documentos estadísticos actualizados.</t>
  </si>
  <si>
    <t>84 documentos</t>
  </si>
  <si>
    <t>Número de actualizaciones en la red de SEIJAL y en el página web.</t>
  </si>
  <si>
    <t>(Es) Realización de actividades de gestión, provisión y validación de empleo para la generación de cubos de información.</t>
  </si>
  <si>
    <t>Número de actividades de gestión, provisión y validación mensual de empleo para la generación de cubos de información.</t>
  </si>
  <si>
    <t xml:space="preserve">   Número de actividades de gestión, provisión y validación de empleo para la generación de cubos de información.</t>
  </si>
  <si>
    <t>12 actividades de gestión, provisión y validación de empleo para la generación de cubos de información</t>
  </si>
  <si>
    <t>Cubos de empleo actualizados.</t>
  </si>
  <si>
    <t>(Es) Emisión del boletín de prensa correspondiente a la recepción de las cifras de empleo que reporta el IMSS.</t>
  </si>
  <si>
    <t>Índice de publicación de boletines de prensa del análisis mensual del empleo.</t>
  </si>
  <si>
    <t>Número de públicación de boletines de prensa  /  Número de envíos de información por parte del IMSS</t>
  </si>
  <si>
    <t xml:space="preserve">IMSS </t>
  </si>
  <si>
    <t>Envío del boletín vía correo electrónico para su difusión al área de relaciones externas.</t>
  </si>
  <si>
    <t>(Es) Publicación de las cifras de comercio exterior por parte de la SHCP en el sistema de inteligencia de negocios, COGNOS, con la validación de los datos en cada una de las dimensiones del sistema.</t>
  </si>
  <si>
    <t>Índice de validación mensual de los reportes de improtaciones y exportaciones con las desagregaciones de país, medio de transporte, aduana, sectores.</t>
  </si>
  <si>
    <t>Número de publicaciones en el sistema de inteligencia de negocios con nuevas cifras de comercio exterior / Número de liberaciones de la información para todos nuestros usuarios</t>
  </si>
  <si>
    <t xml:space="preserve">SHCP </t>
  </si>
  <si>
    <t>Liberación de los datos de comercio exterior para uso de todos nuestros usuarios dentro de la plataforma de inteligencia de negocios COGNOS.</t>
  </si>
  <si>
    <t>(Es)  Emisión del boletín de prensa correspondiente a la publicación de las cifras de comercio exterior por parte de la SHCP en el sistema de inteligencia de negocios, COGNOS.</t>
  </si>
  <si>
    <t>Índice de publicación de boletines de prensa del análisis mensual de Comercio Exterior.</t>
  </si>
  <si>
    <t xml:space="preserve"> Número de públicación de boletines de prensa / Número de envíos de información por parte del la SHCP</t>
  </si>
  <si>
    <t>SHCP                                                                  INEGI</t>
  </si>
  <si>
    <t>(Es)Publicación de nuevas dimensiones en el sistema de inteligencia de negocios COGNOS a partir de la definición de actividades y productos que contemplan a un nuevo sector.</t>
  </si>
  <si>
    <t>Índice de nuevos sectores tradicionales y precursores publicados en la página de la institución</t>
  </si>
  <si>
    <t>Número de publicaciones de  nuevas dimensiones en COGNOS / Número de  sectores nuevos definidos</t>
  </si>
  <si>
    <t>IMSS                                                        INEGI                                                                                                                           SHCP</t>
  </si>
  <si>
    <t>Trimestral</t>
  </si>
  <si>
    <t>Creación de nuevas dimensiones dentro del sistema de inteligencia de negocios COGNOS para las variables de empleo, exportaciones e importaciones.</t>
  </si>
  <si>
    <t>(Es) Publicación de las cifras de empleo que proporciona el IMSS en el sistema de inteligencia de negocios COGNOS.</t>
  </si>
  <si>
    <t>Índice de actualización de los cubos de Empleo.</t>
  </si>
  <si>
    <t>Número de publicaciones de cifras de empleo en COGNOS / Número de envíos de información por parte del IMSS</t>
  </si>
  <si>
    <t>IMSS</t>
  </si>
  <si>
    <t>Liberación de las cifras de empleo para uso de todos los usuarios de información del Seijal dentro de la plataforma de inteligencia de negocios COGNOS.</t>
  </si>
  <si>
    <t>(Es) Alimentación de los indicadores que forman parte de "Jalisco Mide" asignados al SEIJAL.</t>
  </si>
  <si>
    <t>Número de actualizaciones de indicadores en el Sistema Mide de SEPAF</t>
  </si>
  <si>
    <t>Suma de actualizaciones y/o proyecciones de  Indicadores en el Sistema Mide</t>
  </si>
  <si>
    <t>312 actualizaciones</t>
  </si>
  <si>
    <t>Publicación en el Sistema Jalisco Mide de SEPAF</t>
  </si>
  <si>
    <t>Generar informes cuatrimestrales de avances y logros (Uno por cada dirección de área)</t>
  </si>
  <si>
    <t>Número de informes cuatrimestrales de avances y logros realizados</t>
  </si>
  <si>
    <t>Suma de informes realizados</t>
  </si>
  <si>
    <t>Programación de componentes y actividades por área, Reportes mensuales internos.</t>
  </si>
  <si>
    <t>Cuatrimestral</t>
  </si>
  <si>
    <t>3 informes</t>
  </si>
  <si>
    <t>Prensentación ante personal de SEIJAL, juntas de consejo.</t>
  </si>
  <si>
    <t>Este indicador se contabiliza como sigue: Un informe cuatrimestral por cada dirección de área (5 direcciones). Por tanto, anualmente son:
3 informes X 5 direcciones = 15 Informes</t>
  </si>
  <si>
    <t>Análisis</t>
  </si>
  <si>
    <t>(An) Atender las solicitudes de análisis de información económica que se reciban.</t>
  </si>
  <si>
    <t>Porcentaje de solicitudes atendidas con respecto a las recibidas</t>
  </si>
  <si>
    <t>Número de solicitudes atendidas/ Número de solicitudes recibidas</t>
  </si>
  <si>
    <t>Diversas: IMSS, INEGI, BANXICO, IGAE, IMMEX</t>
  </si>
  <si>
    <t>100%
Referencia: Se estima atender 60 solicitudes</t>
  </si>
  <si>
    <t>Correos electrónicos y oficios entregados a los solicitantes con la información requerida.</t>
  </si>
  <si>
    <t>La información solicitada se tiene disponible en el Seijal.
La información solicitada no es confidencial o reservada.</t>
  </si>
  <si>
    <t>(An) Atender las solicitudes especiales de análisis de información económica que se reciban.</t>
  </si>
  <si>
    <t>Porcentaje de solicitudes especiales atendidas con respecto a las recibidas</t>
  </si>
  <si>
    <t>100%
Referencia: Se estima atender 30 solicitudes especiales</t>
  </si>
  <si>
    <t>La información solicitada se tiene disponible en el Seijal.
La información solicitada no es confidencial o reservada.
Para el caso de solicitudes de información que tengan como prerrequisito proveer datos por parte del solicitante (coparticipación), se considera la solicitud en el mes en que se reciben los datos, con un tiempo de 10 días hábiles para procesarla.</t>
  </si>
  <si>
    <t>(An) Envío de fichas técnicas vía correo electrónico</t>
  </si>
  <si>
    <t>Porcentaje de fichas técnicas difundidas a través de mail</t>
  </si>
  <si>
    <t>Número de mails enviados con fichas técnicas / Número de fichas técnicas emitidas</t>
  </si>
  <si>
    <t>240 actividades de difusión</t>
  </si>
  <si>
    <t>Fichas técnicas publicadas. Correos electrónicos enviados con fichas técnicas</t>
  </si>
  <si>
    <t>Se contabiliza cada evento de envío masivo de correos electrónicos por ficha técnica, no el número de destinatarios.</t>
  </si>
  <si>
    <t>(An) Envío de fichas técnicas vía Twitter</t>
  </si>
  <si>
    <t>Porcentaje de fichas técnicas difundidas a través de Twitter</t>
  </si>
  <si>
    <t>Número de Twitts enviados con fichas técnicas / Número de fichas técnicas emitidas</t>
  </si>
  <si>
    <t>Fichas técnicas publicadas. Twitts enviados con fichas técnicas</t>
  </si>
  <si>
    <t>Se contabiliza Twitt por ficha técnica, no el número de seguidores.</t>
  </si>
  <si>
    <t xml:space="preserve">(An) Publicación de documentos de evaluación mensual de la actividad económica de México y Jalisco.
</t>
  </si>
  <si>
    <t xml:space="preserve">Número de documentos de evaluación mensual de la actividad económica de México y Jalisco publicados.
</t>
  </si>
  <si>
    <t xml:space="preserve">Suma de los documentos de evaluación mensual de la actividad económica de México y Jalisco publicados.
</t>
  </si>
  <si>
    <t>12 publicaciones</t>
  </si>
  <si>
    <t>Publicaciones del documentos de evaluación mensual de la actividad económica de México y Jalisco</t>
  </si>
  <si>
    <t>No aplica</t>
  </si>
  <si>
    <t>(An) Emisión de boletines de prensa y envío de los mismos para su publicación.</t>
  </si>
  <si>
    <t>Número de boletines de prensa enviados para su publicación.</t>
  </si>
  <si>
    <t>Suma de los boletines de prensa enviados para su publicación.</t>
  </si>
  <si>
    <t>24 publicaciones</t>
  </si>
  <si>
    <t>Boletines de prensa del Seijal publicados.</t>
  </si>
  <si>
    <t xml:space="preserve">Se emiten conforme a los temas  de interés respecto de la información económica existente en el Seijal.
</t>
  </si>
  <si>
    <t>(An) Realización de fichas técnicas de análisis de coyuntura.</t>
  </si>
  <si>
    <r>
      <t xml:space="preserve">Número de fichas técnicas de análisis de coyuntura realizadas </t>
    </r>
    <r>
      <rPr>
        <i/>
        <sz val="12"/>
        <rFont val="Arial"/>
        <family val="2"/>
      </rPr>
      <t>con respecto a las programadas.</t>
    </r>
  </si>
  <si>
    <r>
      <t xml:space="preserve">Suma de fichas técnicas de análisis de coyuntura realizadas </t>
    </r>
    <r>
      <rPr>
        <i/>
        <sz val="12"/>
        <rFont val="Arial"/>
        <family val="2"/>
      </rPr>
      <t>entre número de fichas técnicas programadas.</t>
    </r>
  </si>
  <si>
    <r>
      <rPr>
        <i/>
        <sz val="12"/>
        <rFont val="Arial"/>
        <family val="2"/>
      </rPr>
      <t>1 (por ser índice no se considera unidad de medida)</t>
    </r>
    <r>
      <rPr>
        <sz val="12"/>
        <rFont val="Arial"/>
        <family val="2"/>
      </rPr>
      <t xml:space="preserve">
(</t>
    </r>
    <r>
      <rPr>
        <i/>
        <sz val="12"/>
        <rFont val="Arial"/>
        <family val="2"/>
      </rPr>
      <t xml:space="preserve">Se estiman </t>
    </r>
    <r>
      <rPr>
        <sz val="12"/>
        <rFont val="Arial"/>
        <family val="2"/>
      </rPr>
      <t>240 fichas técnicas)</t>
    </r>
  </si>
  <si>
    <t>Fichas técnicas elaboradas</t>
  </si>
  <si>
    <t xml:space="preserve">Las fichas técnicas son elaborados conforme a los temas  de interés respecto de la información económica recabada por el Seijal.
</t>
  </si>
  <si>
    <t>240 fichas técnicas</t>
  </si>
  <si>
    <t>Sistemas</t>
  </si>
  <si>
    <t>(S) Atender las solicitudes de información económica que requieren la intervención de la Dirección de Sistemas en tiempo y forma.</t>
  </si>
  <si>
    <t>Porcentaje de solicitudes de información  atendidas</t>
  </si>
  <si>
    <t>Número de solicitudes de información atendidas / Número de solicitudes de información recibidas</t>
  </si>
  <si>
    <t>Herramientas BI, Portal institucional, Información otorgada por terceros (INEGI, SAT,etc)</t>
  </si>
  <si>
    <t>100%
Referencia: Se estima atender 164 solicitudes</t>
  </si>
  <si>
    <t>Herramientas BI, Portal institucional, reportes, correos, registro en herramienta propia (Mind Manager)</t>
  </si>
  <si>
    <t>Las solicitudes son atendidas conforme a la información que se encuentra disponible en SEIJAL.                                                                                                                                                     A las solicitudes  se les establece fecha de respuesta despues del levantamiento de requerimientos y obtención de la información.</t>
  </si>
  <si>
    <t xml:space="preserve">(S) Impartición de cursos o talleres  en tiempo y forma, conforme a cursos o talleres solicitados. </t>
  </si>
  <si>
    <t>Número de talleres o cursos impartidos</t>
  </si>
  <si>
    <t>Suma del número de talleres o cursos impartidos</t>
  </si>
  <si>
    <t>4 actividades de difusión</t>
  </si>
  <si>
    <t>Registro en herramienta propia (Mind Manager), convenios, correos.</t>
  </si>
  <si>
    <t>Las solicitudes de talleres o cursos son atendidos conforme a la agenda del área y previos convenios establecidos</t>
  </si>
  <si>
    <t>(S) Actualización de cubos y/o sistemas de informacion conforme al número de solicitudes recibidas y/o recepción de información de las fuentes.</t>
  </si>
  <si>
    <t>Índice de actualizaciones de cubos de información y a sistemas de información</t>
  </si>
  <si>
    <t>Número de actualizaciones de cubos y sistemas de información realizadas / número de actualizaciones de información recibida de las fuentes</t>
  </si>
  <si>
    <t>Información otorgada por terceros (INEGI, SAT,etc)</t>
  </si>
  <si>
    <t xml:space="preserve">Mensual </t>
  </si>
  <si>
    <t>1 (Por ser índice no aplica unidad de medida) 
Referencia: Se estima realizar 135 actualizaciones</t>
  </si>
  <si>
    <t>A las solicitudes  se les establece fecha de respuesta despues del levantamiento de requerimientos y obtención de la información.</t>
  </si>
  <si>
    <t>(S) Generación de nuevos cubos y/o sistemas de información conforme al número de solicitudes recibidas.</t>
  </si>
  <si>
    <t>Índice de cubos y sistemas de información nuevos.</t>
  </si>
  <si>
    <t>Número de cubos y sistemas de información nuevos realizados / número de solicitudes y/o innovaciones</t>
  </si>
  <si>
    <t>1 (Por ser índice no aplica unidad de medida) 
Referencia: Se estima realizar 4 nuevos cubos y/o sistemas</t>
  </si>
  <si>
    <t>(S) Mejora / Innovación de cubos de información.</t>
  </si>
  <si>
    <t>Índice de mejoramiento e innovación de cubos de información.</t>
  </si>
  <si>
    <t>Cantidad de mejoramiento de  cubos de información  realizados / número de solicitudes y/o innovaciones</t>
  </si>
  <si>
    <t>1 (Por ser índice no aplica unidad de medida) 
Referencia: Se estima realizar 6 mejoras o innovaciones</t>
  </si>
  <si>
    <t>A las solicitudes  se les establece fecha de respuesta después del levantamiento de requerimientos y obtención de la información.</t>
  </si>
  <si>
    <t>(S) Mejora/Innovación de sistemas de información.</t>
  </si>
  <si>
    <t>Índice de mejoramiento e innovación de sistemas de información.</t>
  </si>
  <si>
    <t>Cantidad de actualizaciones a sistemas realizados / número de solicitudes y/o innovaciones</t>
  </si>
  <si>
    <t>1 (Por ser índice no aplica unidad de medida) 
Referencia: Se estima realizar 124 mejoras o innovaciones</t>
  </si>
  <si>
    <t>Portal institucional, reportes, correos, registro en herramienta propia (Mind Manager)</t>
  </si>
  <si>
    <t>(S) Llevar a cabo servicios y/o acciones de mantenimiento (de equipo de cómputo) preventivo con relación al total de servicios y/o acciones de mantenimiento (correctivo y preventivo).</t>
  </si>
  <si>
    <t>Porcentaje de Mantenimiento Preventivo realizado.</t>
  </si>
  <si>
    <r>
      <rPr>
        <sz val="14"/>
        <color rgb="FF000000"/>
        <rFont val="Calibri"/>
        <family val="2"/>
        <scheme val="minor"/>
      </rPr>
      <t>PORCENTAJE = 
[Número de eventos de mantenimiento preventivo realizados / (Número de eventos de mtto. preventivo + Número de eventos de mtto. correctivo)] X 100</t>
    </r>
  </si>
  <si>
    <t>Programa de mantenimiento
Bitácora de mtto 
Solicitudes de mtto en general
Registros en SACG</t>
  </si>
  <si>
    <t>Mensual
(Se reporta el 5° día hábil del mes siguiente)</t>
  </si>
  <si>
    <t>80%
Referencia: Se estiman al menos 2 eventos de mantenimiento preventivo general a equipo de cómputo</t>
  </si>
  <si>
    <t>Programa de mantenimiento
Bitácora de mtto de equipo 
Expedtes de mtto de equipo
Registros en SACG</t>
  </si>
  <si>
    <t>Conforme a este indicador, se espera que 80% de los mantenimientos sean preventivos y sólo 20% correctivos.
Se considera mtto correctivo el que se aplica para reparar un daño que impide el correcto funcionamiento.
el que se aplica para asegurar la continiuidad del funcionamiento,  ya sea por desgaste natural, por mejora en la imagen, por optimización, etc.
Los eventos de mtto que se encuentren en proceso al término del mes, se consideran en el siguiente</t>
  </si>
  <si>
    <t>Relaciones Externas</t>
  </si>
  <si>
    <t>NO APLICA</t>
  </si>
  <si>
    <t>(RE) Firma de convenios de colaboración.</t>
  </si>
  <si>
    <t xml:space="preserve">Número de convenios de colaboración con municipios, cámaras empresariales, universidades y dependencias gubernamentales. </t>
  </si>
  <si>
    <t>Suma de convenios de colaboración con   cámaras empresariales, universidades y dependencias.</t>
  </si>
  <si>
    <t>Convenios firmados</t>
  </si>
  <si>
    <t>12 actividades de difusión</t>
  </si>
  <si>
    <t>Contar con recursos para la comisión a municipios</t>
  </si>
  <si>
    <t>(RE) Publicación de revista Institucional.</t>
  </si>
  <si>
    <t>Número de volúmenes publicados de la revista institucional.</t>
  </si>
  <si>
    <t>Suma de los volúmenes publicados de la revista en el periodo señalado.</t>
  </si>
  <si>
    <t>Sitio web institucional con publicaciones de la revista</t>
  </si>
  <si>
    <t>3 actividades de difusión</t>
  </si>
  <si>
    <t>Contar con los recursos técnicos y económicos para su realización</t>
  </si>
  <si>
    <t>(RE) Supervisión de boletines mensuales.</t>
  </si>
  <si>
    <t>Número de volúmenes de boletín mensual supervisados.</t>
  </si>
  <si>
    <t>Suma de los boletines mensuales revisados en el periodo señalado.</t>
  </si>
  <si>
    <t>Página web de seijal, reporte de envío por mailchimp</t>
  </si>
  <si>
    <t>12 boletines supervisados</t>
  </si>
  <si>
    <t>Boletines recibidos para supervisión. Reportes de revisión de boletines. Publicación de boletines previamente supervisados.</t>
  </si>
  <si>
    <t>(RE) Supervisión de documentos de boletín de prensa.</t>
  </si>
  <si>
    <t>Número de documentos de boletín de prensa supervisados.</t>
  </si>
  <si>
    <t>Suma de los boletines de prensa supervisados en el periodo señalado.</t>
  </si>
  <si>
    <t>Envío por mailchimp o publicación del mismo en la página del Seijal.</t>
  </si>
  <si>
    <t>60 documentos supervisados</t>
  </si>
  <si>
    <t>Documentos de boletín de prensa recibidos para supervisión. Reportes de revisión de documentos. Publicación de boletines de prensa previamente supervisados.</t>
  </si>
  <si>
    <t>(RE) Impartición de cursos, conferencias y talleres sobre el portal web y servicios que ofrece el Seijal.</t>
  </si>
  <si>
    <t>Número de conferencias y/o cursos impartidos</t>
  </si>
  <si>
    <t>Suma de las conferencias, cursos y talleres impartidos.</t>
  </si>
  <si>
    <t>Portal web del Seijal.
Presentación ejecutiva del Seijal.
Manual de servicios del Seijal.</t>
  </si>
  <si>
    <t>8 conferencias, cursos y/o talleres impartidos.</t>
  </si>
  <si>
    <t xml:space="preserve">Listas de asistencia  </t>
  </si>
  <si>
    <t xml:space="preserve">(RE) Participación del Seijal en exposiciones </t>
  </si>
  <si>
    <t>Número de exposiciones en las que participa el Seijal</t>
  </si>
  <si>
    <t>Suma de las exposiciones que contaron con la participación de un representante o más de Seijal.</t>
  </si>
  <si>
    <t>Invitaciones de participacióin.
Material promocional del Seijal</t>
  </si>
  <si>
    <t>4 exposiciones con participación del Seijal</t>
  </si>
  <si>
    <t>Fotografías de la participación, documentación oficial entregada.</t>
  </si>
  <si>
    <t>Administrativa</t>
  </si>
  <si>
    <t xml:space="preserve">(A) Realizar adquisiciones en apego a lo estipulado por la Ley de Adquisiciones y Enajenaciones del Estado, el Reglamento de Dicha Ley y los Lineamientos y Políticas del Organismo para los procesos de adquisición, con relación al número de procesos de adquisiciones realizados. </t>
  </si>
  <si>
    <t>Porcentaje de Procesos de Adquisiciones efectuadas conforme a normatividad.</t>
  </si>
  <si>
    <r>
      <rPr>
        <b/>
        <sz val="14"/>
        <color rgb="FF000000"/>
        <rFont val="Calibri"/>
        <family val="2"/>
        <scheme val="minor"/>
      </rPr>
      <t xml:space="preserve">PORCENTAJE = </t>
    </r>
    <r>
      <rPr>
        <sz val="14"/>
        <color rgb="FF000000"/>
        <rFont val="Calibri"/>
        <family val="2"/>
        <scheme val="minor"/>
      </rPr>
      <t xml:space="preserve">
(Número de procesos de adquisiciones realizadas conforme a normatividad </t>
    </r>
    <r>
      <rPr>
        <b/>
        <sz val="14"/>
        <color rgb="FF000000"/>
        <rFont val="Calibri"/>
        <family val="2"/>
        <scheme val="minor"/>
      </rPr>
      <t>/</t>
    </r>
    <r>
      <rPr>
        <sz val="14"/>
        <color rgb="FF000000"/>
        <rFont val="Calibri"/>
        <family val="2"/>
        <scheme val="minor"/>
      </rPr>
      <t xml:space="preserve"> Número procesos de adquisiciones realizados) </t>
    </r>
    <r>
      <rPr>
        <b/>
        <sz val="14"/>
        <color rgb="FF000000"/>
        <rFont val="Calibri"/>
        <family val="2"/>
        <scheme val="minor"/>
      </rPr>
      <t>X</t>
    </r>
    <r>
      <rPr>
        <sz val="14"/>
        <color rgb="FF000000"/>
        <rFont val="Calibri"/>
        <family val="2"/>
        <scheme val="minor"/>
      </rPr>
      <t xml:space="preserve"> 100</t>
    </r>
  </si>
  <si>
    <t>Programa anual de Adquisiciones
Expedientes de adquisiciones
Actas de la Comisión de Adquisiciones
Registros en SACG</t>
  </si>
  <si>
    <t>100%
Referencia: Se estiman al menos 10 eventos de adquisiciones anuales, ya sea por invitación, concurso o licitación.</t>
  </si>
  <si>
    <t>Programa anual de Adquisiciones
Expedientes de adquisiciones
Actas de la Comisión de Adquisiciones
Auditorías externas}</t>
  </si>
  <si>
    <t>No se consideran procesos de adquisiciones con monto menor a 300 salarios mínimos de la ZMG.
El número de eventos depende de los requerimientos administrativos  y operativos del Seijal. 
Los procesos de adquisiciones que se encuentren en proceso al término del mes, se consideran en el siguiente.</t>
  </si>
  <si>
    <t>(A) Llevar a cabo servicios y/o acciones de mantenimiento (de instalaciones, vehículos, mobiliario) preventivo con relación al total de servicios y/o acciones de mantenimiento (correctivo y preventivo).</t>
  </si>
  <si>
    <r>
      <rPr>
        <b/>
        <sz val="14"/>
        <color rgb="FF000000"/>
        <rFont val="Calibri"/>
        <family val="2"/>
        <scheme val="minor"/>
      </rPr>
      <t xml:space="preserve">PORCENTAJE = </t>
    </r>
    <r>
      <rPr>
        <sz val="14"/>
        <color rgb="FF000000"/>
        <rFont val="Calibri"/>
        <family val="2"/>
        <scheme val="minor"/>
      </rPr>
      <t xml:space="preserve">
[Número de eventos de mantenimiento preventivo realizados </t>
    </r>
    <r>
      <rPr>
        <b/>
        <sz val="14"/>
        <color rgb="FF000000"/>
        <rFont val="Calibri"/>
        <family val="2"/>
        <scheme val="minor"/>
      </rPr>
      <t>/</t>
    </r>
    <r>
      <rPr>
        <sz val="14"/>
        <color rgb="FF000000"/>
        <rFont val="Calibri"/>
        <family val="2"/>
        <scheme val="minor"/>
      </rPr>
      <t xml:space="preserve"> (Número de eventos de mtto. preventivo </t>
    </r>
    <r>
      <rPr>
        <b/>
        <sz val="14"/>
        <color rgb="FF000000"/>
        <rFont val="Calibri"/>
        <family val="2"/>
        <scheme val="minor"/>
      </rPr>
      <t>+</t>
    </r>
    <r>
      <rPr>
        <sz val="14"/>
        <color rgb="FF000000"/>
        <rFont val="Calibri"/>
        <family val="2"/>
        <scheme val="minor"/>
      </rPr>
      <t xml:space="preserve"> Número de eventos de mtto. correctivo)] </t>
    </r>
    <r>
      <rPr>
        <b/>
        <sz val="14"/>
        <color rgb="FF000000"/>
        <rFont val="Calibri"/>
        <family val="2"/>
        <scheme val="minor"/>
      </rPr>
      <t>X</t>
    </r>
    <r>
      <rPr>
        <sz val="14"/>
        <color rgb="FF000000"/>
        <rFont val="Calibri"/>
        <family val="2"/>
        <scheme val="minor"/>
      </rPr>
      <t xml:space="preserve"> 100</t>
    </r>
  </si>
  <si>
    <t>Programa de mantenimiento
Bitácora de mtto vehicular
Solicitudes de mtto en general
Registros en SACG</t>
  </si>
  <si>
    <t>80%
Referencia: Se estiman al menos 6 eventos de mantenimiento preventivo</t>
  </si>
  <si>
    <t>Programa de mantenimiento
Bitácora de mtto vehicular
Expedtes de mtto
Registros en SACG</t>
  </si>
  <si>
    <t>Conforme a este indicador, se espera que 80% de los mantenimientos sean preventivos y sólo 20% correctivos.
No se considera en este indicador el mantenimiento de equipo de cómputo, por ser coordinado éste por la Dir. de Sistemas.
Se considera mtto correctivo aquél que se aplica para reparar un daño que impide el correcto funcionamiento.
Se considera mtto preventivo aquél que se aplica para asegurar la continiuidad del funcionamiento,  ya sea por desgaste natural, por mejora en la imagen, por optimización, etcétera.
Para el caso de los vehículos, el mantenimiento preventivo es directamente proporcional al kilometraje recorrido.
Los eventos de mtto que se encuentren en proceso al término del mes, se consideran en el siguiente</t>
  </si>
  <si>
    <t>(A) Llevar el control administrativo de los bienes propiedad del Organismo a través del correcto, completo y oportuno registro y control de la posesión, responsabilidad y cobertura de dichos bienes.</t>
  </si>
  <si>
    <t>Nivel de Actualización de los registros patrimoniales del Organismo</t>
  </si>
  <si>
    <r>
      <t xml:space="preserve">PONDERACIÓN = </t>
    </r>
    <r>
      <rPr>
        <sz val="14"/>
        <rFont val="Arial Narrow"/>
        <family val="2"/>
      </rPr>
      <t xml:space="preserve">
[# de resguardos que tienen fecha de actualización &lt;=6 meses (firma original) </t>
    </r>
    <r>
      <rPr>
        <b/>
        <sz val="14"/>
        <rFont val="Arial Narrow"/>
        <family val="2"/>
      </rPr>
      <t xml:space="preserve">/ </t>
    </r>
    <r>
      <rPr>
        <sz val="14"/>
        <rFont val="Arial Narrow"/>
        <family val="2"/>
      </rPr>
      <t xml:space="preserve">30 (# total de resguardantes) </t>
    </r>
    <r>
      <rPr>
        <b/>
        <sz val="14"/>
        <rFont val="Arial Narrow"/>
        <family val="2"/>
      </rPr>
      <t>x</t>
    </r>
    <r>
      <rPr>
        <sz val="14"/>
        <rFont val="Arial Narrow"/>
        <family val="2"/>
      </rPr>
      <t xml:space="preserve"> 25%] </t>
    </r>
    <r>
      <rPr>
        <b/>
        <sz val="14"/>
        <rFont val="Arial Narrow"/>
        <family val="2"/>
      </rPr>
      <t>+</t>
    </r>
    <r>
      <rPr>
        <sz val="14"/>
        <rFont val="Arial Narrow"/>
        <family val="2"/>
      </rPr>
      <t xml:space="preserve">
[# de bienes adquiridos en los últimos 6 meses, que implican control patrimonial que están asignados a un resguardante y fueron reportados a SEPAF para su inclusión en la póliza de seguro) </t>
    </r>
    <r>
      <rPr>
        <b/>
        <sz val="14"/>
        <rFont val="Arial Narrow"/>
        <family val="2"/>
      </rPr>
      <t>/</t>
    </r>
    <r>
      <rPr>
        <sz val="14"/>
        <rFont val="Arial Narrow"/>
        <family val="2"/>
      </rPr>
      <t xml:space="preserve">   # de bienes adquiridos en los últimos 6 meses, que implican control patrimonial </t>
    </r>
    <r>
      <rPr>
        <b/>
        <sz val="14"/>
        <rFont val="Arial Narrow"/>
        <family val="2"/>
      </rPr>
      <t>x</t>
    </r>
    <r>
      <rPr>
        <sz val="14"/>
        <rFont val="Arial Narrow"/>
        <family val="2"/>
      </rPr>
      <t xml:space="preserve"> 20%] +
[# de trámites de gestión de bienes motivo de siniestro para su reposición y baja </t>
    </r>
    <r>
      <rPr>
        <b/>
        <sz val="14"/>
        <rFont val="Arial Narrow"/>
        <family val="2"/>
      </rPr>
      <t>/</t>
    </r>
    <r>
      <rPr>
        <sz val="14"/>
        <rFont val="Arial Narrow"/>
        <family val="2"/>
      </rPr>
      <t xml:space="preserve"> # de eventos de siniestro ocurridos </t>
    </r>
    <r>
      <rPr>
        <b/>
        <sz val="14"/>
        <rFont val="Arial Narrow"/>
        <family val="2"/>
      </rPr>
      <t>x</t>
    </r>
    <r>
      <rPr>
        <sz val="14"/>
        <rFont val="Arial Narrow"/>
        <family val="2"/>
      </rPr>
      <t xml:space="preserve"> 15%] </t>
    </r>
    <r>
      <rPr>
        <b/>
        <sz val="14"/>
        <rFont val="Arial Narrow"/>
        <family val="2"/>
      </rPr>
      <t>+</t>
    </r>
    <r>
      <rPr>
        <sz val="14"/>
        <rFont val="Arial Narrow"/>
        <family val="2"/>
      </rPr>
      <t xml:space="preserve">
[# de pólizas de seguro vigente que cubren bienes muebles e inmuebles, así como vehículos del Organismo </t>
    </r>
    <r>
      <rPr>
        <b/>
        <sz val="14"/>
        <rFont val="Arial Narrow"/>
        <family val="2"/>
      </rPr>
      <t>/</t>
    </r>
    <r>
      <rPr>
        <sz val="14"/>
        <rFont val="Arial Narrow"/>
        <family val="2"/>
      </rPr>
      <t xml:space="preserve"> 2 (una de muebles e inmuebles y otra de vehículos) </t>
    </r>
    <r>
      <rPr>
        <b/>
        <sz val="14"/>
        <rFont val="Arial Narrow"/>
        <family val="2"/>
      </rPr>
      <t>x</t>
    </r>
    <r>
      <rPr>
        <sz val="14"/>
        <rFont val="Arial Narrow"/>
        <family val="2"/>
      </rPr>
      <t xml:space="preserve"> 20%] </t>
    </r>
    <r>
      <rPr>
        <b/>
        <sz val="14"/>
        <rFont val="Arial Narrow"/>
        <family val="2"/>
      </rPr>
      <t>+</t>
    </r>
    <r>
      <rPr>
        <sz val="14"/>
        <rFont val="Arial Narrow"/>
        <family val="2"/>
      </rPr>
      <t xml:space="preserve">
[# de bienes en posesión de otros servidores públicos </t>
    </r>
    <r>
      <rPr>
        <b/>
        <sz val="14"/>
        <rFont val="Arial Narrow"/>
        <family val="2"/>
      </rPr>
      <t>/</t>
    </r>
    <r>
      <rPr>
        <sz val="14"/>
        <rFont val="Arial Narrow"/>
        <family val="2"/>
      </rPr>
      <t xml:space="preserve"> # de bienes en posesión de otros servidores públicos sustentados por documentos vigentes originales (contratos de comodato, resguardos provisionales) que avalan la responsabilidad de los mismos] </t>
    </r>
    <r>
      <rPr>
        <b/>
        <sz val="14"/>
        <rFont val="Arial Narrow"/>
        <family val="2"/>
      </rPr>
      <t>x</t>
    </r>
    <r>
      <rPr>
        <sz val="14"/>
        <rFont val="Arial Narrow"/>
        <family val="2"/>
      </rPr>
      <t xml:space="preserve"> 20%</t>
    </r>
  </si>
  <si>
    <t>Resguardos 
Facturas de adquisición
Registros en SACG 
Pólizas de seguros
Expedientes de siniestros
Resguardos provisionales
Contratos de comodato
Sistema de control patrimonial</t>
  </si>
  <si>
    <t>Semestral</t>
  </si>
  <si>
    <t>La compañía aseguradora, su contrato y condiciones son definidos por la SEPAF, conforme al concurso general para pólizas de seguro que dicha dependencia efectúa para todo el poder ejecutivo estatal. 
Los bienes motivo de control patrimonial se sujetan a los criterios establecidos por la normatividad aplicable vigente.</t>
  </si>
  <si>
    <t>(A) Atender las solicitudes de transparencia  en tiempo y forma, conforme a lo establecido en la Ley.</t>
  </si>
  <si>
    <t>Índice de atención de solicitudes de transparencia.</t>
  </si>
  <si>
    <r>
      <t xml:space="preserve">COCIENTE = </t>
    </r>
    <r>
      <rPr>
        <sz val="14"/>
        <color rgb="FF000000"/>
        <rFont val="Calibri"/>
        <family val="2"/>
        <scheme val="minor"/>
      </rPr>
      <t xml:space="preserve">
Número de solicitudes de transparencia atendidas, respondidas y/o derivadas conforme a los tiempos establecidos por la ley </t>
    </r>
    <r>
      <rPr>
        <b/>
        <sz val="14"/>
        <color rgb="FF000000"/>
        <rFont val="Calibri"/>
        <family val="2"/>
        <scheme val="minor"/>
      </rPr>
      <t>/</t>
    </r>
    <r>
      <rPr>
        <sz val="14"/>
        <color rgb="FF000000"/>
        <rFont val="Calibri"/>
        <family val="2"/>
        <scheme val="minor"/>
      </rPr>
      <t xml:space="preserve"> Número de solicitudes de transparencia recibidas por cualquier medio contemplado en la Ley.</t>
    </r>
  </si>
  <si>
    <t xml:space="preserve">Sistema INFOMEX
Expedientes de Solicitudes de transparencia
</t>
  </si>
  <si>
    <t>100%
Referencia: Se estima  atender al menos 24 solicitudes de transparencia al año.</t>
  </si>
  <si>
    <t>Sistema INFOMEX
Sistema SIRES
Expedientes de Solicitudes de transparencia</t>
  </si>
  <si>
    <t>Se contabilizan todas las solicitudes de transparencia recibidas, sean o no aplicables al Seijal, cumplan o no con los requisitos establecidos por la Ley, ya que todas ellas implican una atención y una respuesta conforme al procedimiento y a los tiempos estipulados en la Ley.
El sistema INFOMEX funciona 24 hrs al día, 365 días al año.
Las solicitudes recibidas a partir de las 15:01 horas, se consideran con fecha de recepción del día hábil siguiente.</t>
  </si>
  <si>
    <t>(A) Actualizar el portal de transparencia del Seijal dentro de los 10 días siguientes a la conclusión del mes, en todos los incisos que así aplique.</t>
  </si>
  <si>
    <r>
      <t>Número de actualizaciones al portal de transparencia</t>
    </r>
    <r>
      <rPr>
        <i/>
        <sz val="12"/>
        <rFont val="Arial"/>
        <family val="2"/>
      </rPr>
      <t xml:space="preserve"> realizadas / número de actualizaciones requeridas</t>
    </r>
  </si>
  <si>
    <r>
      <t xml:space="preserve">Suma de los eventos de actualización al portal de transparencia del Seijal  / </t>
    </r>
    <r>
      <rPr>
        <i/>
        <sz val="12"/>
        <rFont val="Arial"/>
        <family val="2"/>
      </rPr>
      <t>número de actualizaciones requeridas</t>
    </r>
  </si>
  <si>
    <t>Portal de transparencia del Seijal.
Expedientes de información fundamental del Seijal</t>
  </si>
  <si>
    <t>Mensual
(Dentro de los primeros 10 días del mes siguiente)</t>
  </si>
  <si>
    <r>
      <rPr>
        <i/>
        <sz val="12"/>
        <rFont val="Arial"/>
        <family val="2"/>
      </rPr>
      <t>100%</t>
    </r>
    <r>
      <rPr>
        <sz val="12"/>
        <rFont val="Arial"/>
        <family val="2"/>
      </rPr>
      <t xml:space="preserve">
(al menos 2 actualizaciones mensuales)</t>
    </r>
  </si>
  <si>
    <t>Se actualizan únicamente los incisos que así lo ameriten; aquellos que no sufrieron cambios sólo se revisan. 
Para el caso de información cuyos tiempos de actualización marcados por la ley sean menores a un mes, se actualizan en el tiempo estipulado por ésta y se consideran como parte de la actualización del mes correspondiente.</t>
  </si>
  <si>
    <t>(A) Coordinar la capacitación del personal, tanto institucional como especializada.</t>
  </si>
  <si>
    <t xml:space="preserve">Número de horas de capacitación promedio por persona </t>
  </si>
  <si>
    <r>
      <rPr>
        <i/>
        <sz val="12"/>
        <rFont val="Arial"/>
        <family val="2"/>
      </rPr>
      <t xml:space="preserve">Porcentaje </t>
    </r>
    <r>
      <rPr>
        <sz val="12"/>
        <rFont val="Arial"/>
        <family val="2"/>
      </rPr>
      <t xml:space="preserve">PROMEDIO = 
Suma de las horas-hombre de capacitación de todo el personal / Número de personas adscritas al Seijal </t>
    </r>
    <r>
      <rPr>
        <i/>
        <sz val="12"/>
        <rFont val="Arial"/>
        <family val="2"/>
      </rPr>
      <t>con respecto a las programadas</t>
    </r>
  </si>
  <si>
    <t xml:space="preserve">Programa anual de capacitación.
Convocatorias especiales a cursos, talleres, etc.
</t>
  </si>
  <si>
    <r>
      <rPr>
        <i/>
        <sz val="12"/>
        <rFont val="Arial"/>
        <family val="2"/>
      </rPr>
      <t>100% de las horas programadas mensuales (</t>
    </r>
    <r>
      <rPr>
        <sz val="12"/>
        <rFont val="Arial"/>
        <family val="2"/>
      </rPr>
      <t xml:space="preserve">100 horas-hombre promedio </t>
    </r>
    <r>
      <rPr>
        <i/>
        <sz val="12"/>
        <rFont val="Arial"/>
        <family val="2"/>
      </rPr>
      <t>al final del año)</t>
    </r>
  </si>
  <si>
    <t>Concentrado de capacitación del personal
Constancias de capacitación</t>
  </si>
  <si>
    <t>La suma de horas-hombre de capacitación se obtiene al considerar la duración de cada curso, taller, etc en que participe cada persona (si participan 2 personas en un curso de 8 horas, se contabilizan 16 horas, 8 por cada participante).</t>
  </si>
  <si>
    <t>(A) Calcular, determinar, registrar, aplicar y archivar la nómina y prestaciones del personal del Seijal.</t>
  </si>
  <si>
    <t>Número de eventos de pago de nómina y/o prestaciones al personal del Seijal.</t>
  </si>
  <si>
    <t>Suma de los eventos de pago de nómina y/o prestaciones al personal del Seijal.</t>
  </si>
  <si>
    <t>Plantilla de personal
Registro de ingreso y salida del personal
Incidencias del personal</t>
  </si>
  <si>
    <t>100% de los eventos de pago aplicados en tiempo y forma (28 eventos de pago al año)</t>
  </si>
  <si>
    <t>Nómina del Seijal
Recibos de pago
Dispersión de saldos en cuentas de nómina del personal</t>
  </si>
  <si>
    <t>Se realizan pagos quincenales de la nómina del personal.
Se realiza el pago del Estímulo por el día del Servidor Público de acuerdo a las disposiciones de la SEPAF, y de la Prima Vacacional y el Aguinaldo en las fechas estipuladas en el Reglamento Interior de Trabajo del Seijal.</t>
  </si>
  <si>
    <t>28 eventos de pago</t>
  </si>
  <si>
    <t>(A) Emitir los estados financieros, contables y presupuestales conforme a la LGCG y entrega de los mismos a la SEPAF, Contraloría, ASEJ y demás autoridades que lo requieran, así como publicación en web, con todo lo que ello conlleve (Registros contables, presupuestales y financieros,  aplicación de procedimientos admvos como contratos, adquisiciones, recepción de bienes, pagos, facturación, etc, conforme a la LGCG, así como aplicación de momentos contables que dicha Ley establece).</t>
  </si>
  <si>
    <t>Número de eventos de emisión y entrega de Estados Financieros del Seijal.</t>
  </si>
  <si>
    <t>Suma de emisiones y entrega de Estados Financieros del Seijal.</t>
  </si>
  <si>
    <t>Sistema SACG</t>
  </si>
  <si>
    <t>12 emisiones de estados financieros</t>
  </si>
  <si>
    <t>Estados financieros emitidos (firmados)
Publicación de Estados Financieros en portal de transparencia
Acuse de recibo de Estados Financieros por parte de la SEPAF.</t>
  </si>
  <si>
    <t>Los estados financieros se emiten dentro de los 7 días hábiles posteriores a la conclusión del mes al que corresponden.</t>
  </si>
  <si>
    <t>(A) Atender y solventar las auditorias externas de índole administrativo que se practiquen al Seijal (Auditoría de dictaminación de estados financieros, Auditorías practicadas por la Contraloría del Estado y/o por la Auditoría Superior del Estado de Jalisco, etc).</t>
  </si>
  <si>
    <t>Índice de atención y solventación de auditorías externas</t>
  </si>
  <si>
    <t>ÍNDICE  = 
Número de auditorías atendidas y solventadas / Número de auditorías recibidas</t>
  </si>
  <si>
    <t>Registros y expedientes administrativos en general, pólizas, sistema SACG, estados financieros, normatividad aplicable, documentos legales.</t>
  </si>
  <si>
    <t>1 (Por ser índice no aplica unidad de medida) 
Referencia: Se estima recibir 2 auditorías en el año: una de dictaminación y otra por parte de la Contraloría del Estado de Jalisco</t>
  </si>
  <si>
    <t>Informes de Auditoría
Dictamen de Estados Financieros
Cédulas de observaciones (cuando aplique)
Documentos y evidencias de solventación de observaciones.</t>
  </si>
  <si>
    <t>Las auditorías se reciben por parte de entes fiscalizadores autorizados para practicarlas.</t>
  </si>
  <si>
    <t>* Cuando el valor que arroja es 100% implica que se atendieron todas las solicitudes; en la fórmula (Por ej: 15/15) se detalla el número de solictudes atendidas y recibidas.</t>
  </si>
  <si>
    <t>* Cuando el valor registrado es directmente 100% (es decir, no hay fórmula sino que se captura directamente el 100%) significa que no hubo solicitudes, por lo que se cumple el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</si>
</sst>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21" x14ac:knownFonts="1">
    <font>
      <sz val="11"/>
      <color theme="1"/>
      <name val="Calibri"/>
      <family val="2"/>
      <scheme val="minor"/>
    </font>
    <font>
      <sz val="11"/>
      <color theme="1"/>
      <name val="Calibri"/>
      <family val="2"/>
      <scheme val="minor"/>
    </font>
    <font>
      <sz val="14"/>
      <color theme="1"/>
      <name val="Arial Narrow"/>
      <family val="2"/>
    </font>
    <font>
      <sz val="16"/>
      <color theme="1"/>
      <name val="Arial Narrow"/>
      <family val="2"/>
    </font>
    <font>
      <b/>
      <sz val="14"/>
      <color theme="0"/>
      <name val="Arial Narrow"/>
      <family val="2"/>
    </font>
    <font>
      <b/>
      <sz val="16"/>
      <color theme="0"/>
      <name val="Arial Narrow"/>
      <family val="2"/>
    </font>
    <font>
      <b/>
      <sz val="14"/>
      <color theme="1"/>
      <name val="Arial Narrow"/>
      <family val="2"/>
    </font>
    <font>
      <sz val="14"/>
      <name val="Arial Narrow"/>
      <family val="2"/>
    </font>
    <font>
      <sz val="16"/>
      <name val="Arial Narrow"/>
      <family val="2"/>
    </font>
    <font>
      <i/>
      <sz val="14"/>
      <name val="Arial Narrow"/>
      <family val="2"/>
    </font>
    <font>
      <sz val="16"/>
      <color theme="1"/>
      <name val="Calibri"/>
      <family val="2"/>
      <scheme val="minor"/>
    </font>
    <font>
      <sz val="12"/>
      <name val="Arial"/>
      <family val="2"/>
    </font>
    <font>
      <sz val="11"/>
      <color theme="1"/>
      <name val="Arial"/>
      <family val="2"/>
    </font>
    <font>
      <i/>
      <sz val="12"/>
      <name val="Arial"/>
      <family val="2"/>
    </font>
    <font>
      <sz val="14"/>
      <color rgb="FF000000"/>
      <name val="Calibri"/>
      <family val="2"/>
      <scheme val="minor"/>
    </font>
    <font>
      <b/>
      <sz val="14"/>
      <color rgb="FF000000"/>
      <name val="Calibri"/>
      <family val="2"/>
      <scheme val="minor"/>
    </font>
    <font>
      <b/>
      <sz val="14"/>
      <name val="Arial Narrow"/>
      <family val="2"/>
    </font>
    <font>
      <b/>
      <sz val="8"/>
      <color indexed="81"/>
      <name val="Tahoma"/>
      <family val="2"/>
    </font>
    <font>
      <b/>
      <sz val="9"/>
      <color indexed="81"/>
      <name val="Tahoma"/>
      <family val="2"/>
    </font>
    <font>
      <sz val="9"/>
      <color indexed="81"/>
      <name val="Tahoma"/>
      <family val="2"/>
    </font>
    <font>
      <sz val="10"/>
      <name val="Arial"/>
      <family val="2"/>
    </font>
  </fonts>
  <fills count="13">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cellStyleXfs>
  <cellXfs count="222">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3" fontId="2" fillId="0" borderId="0" xfId="0" applyNumberFormat="1" applyFont="1" applyAlignment="1">
      <alignment horizontal="center" vertical="center" wrapText="1"/>
    </xf>
    <xf numFmtId="3" fontId="2" fillId="0" borderId="0" xfId="0" applyNumberFormat="1" applyFont="1" applyFill="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3" fontId="4" fillId="5" borderId="2" xfId="0" applyNumberFormat="1" applyFont="1" applyFill="1" applyBorder="1" applyAlignment="1">
      <alignment horizontal="center" vertical="center" wrapText="1"/>
    </xf>
    <xf numFmtId="0" fontId="6" fillId="0" borderId="0" xfId="0" applyFont="1" applyAlignment="1">
      <alignment horizontal="left" vertical="center" wrapText="1"/>
    </xf>
    <xf numFmtId="0" fontId="2" fillId="0" borderId="0" xfId="0" applyFont="1" applyFill="1" applyAlignment="1">
      <alignment wrapText="1"/>
    </xf>
    <xf numFmtId="0" fontId="11" fillId="10" borderId="1" xfId="0" applyFont="1" applyFill="1" applyBorder="1" applyAlignment="1" applyProtection="1">
      <alignment horizontal="justify" vertical="center" wrapText="1"/>
    </xf>
    <xf numFmtId="0" fontId="11" fillId="10" borderId="1" xfId="0" applyFont="1" applyFill="1" applyBorder="1" applyAlignment="1" applyProtection="1">
      <alignment horizontal="center" vertical="center" wrapText="1"/>
    </xf>
    <xf numFmtId="9" fontId="11" fillId="10" borderId="1" xfId="0" applyNumberFormat="1" applyFont="1" applyFill="1" applyBorder="1" applyAlignment="1" applyProtection="1">
      <alignment horizontal="center" vertical="center" wrapText="1"/>
    </xf>
    <xf numFmtId="9" fontId="7" fillId="10" borderId="2" xfId="0" applyNumberFormat="1" applyFont="1" applyFill="1" applyBorder="1" applyAlignment="1">
      <alignment vertical="center" wrapText="1"/>
    </xf>
    <xf numFmtId="9" fontId="7" fillId="0" borderId="2" xfId="2" applyFont="1" applyFill="1" applyBorder="1" applyAlignment="1">
      <alignment vertical="center" wrapText="1"/>
    </xf>
    <xf numFmtId="9" fontId="7" fillId="7" borderId="2" xfId="2" applyFont="1" applyFill="1" applyBorder="1" applyAlignment="1">
      <alignment vertical="center" wrapText="1"/>
    </xf>
    <xf numFmtId="3" fontId="7" fillId="0" borderId="2" xfId="0" applyNumberFormat="1" applyFont="1" applyFill="1" applyBorder="1" applyAlignment="1">
      <alignment vertical="center" wrapText="1"/>
    </xf>
    <xf numFmtId="3" fontId="7" fillId="7" borderId="2" xfId="0" applyNumberFormat="1" applyFont="1" applyFill="1" applyBorder="1" applyAlignment="1">
      <alignment vertical="center" wrapText="1"/>
    </xf>
    <xf numFmtId="0" fontId="11" fillId="11" borderId="1" xfId="0" applyFont="1" applyFill="1" applyBorder="1" applyAlignment="1">
      <alignment horizontal="justify" vertical="center" wrapText="1"/>
    </xf>
    <xf numFmtId="0" fontId="11" fillId="11" borderId="1" xfId="0" applyFont="1" applyFill="1" applyBorder="1" applyAlignment="1" applyProtection="1">
      <alignment horizontal="justify" vertical="center" wrapText="1"/>
    </xf>
    <xf numFmtId="0" fontId="11" fillId="11" borderId="1" xfId="0" applyFont="1" applyFill="1" applyBorder="1" applyAlignment="1">
      <alignment horizontal="center" vertical="center" wrapText="1"/>
    </xf>
    <xf numFmtId="0" fontId="7" fillId="11" borderId="1" xfId="0" applyFont="1" applyFill="1" applyBorder="1" applyAlignment="1">
      <alignment vertical="center" wrapText="1"/>
    </xf>
    <xf numFmtId="0" fontId="7" fillId="0" borderId="4" xfId="0" applyFont="1" applyFill="1" applyBorder="1" applyAlignment="1">
      <alignment vertical="center" wrapText="1"/>
    </xf>
    <xf numFmtId="0" fontId="7" fillId="7" borderId="4" xfId="0" applyFont="1" applyFill="1" applyBorder="1" applyAlignment="1">
      <alignment vertical="center" wrapText="1"/>
    </xf>
    <xf numFmtId="3" fontId="7" fillId="0" borderId="4" xfId="1" applyNumberFormat="1" applyFont="1" applyFill="1" applyBorder="1" applyAlignment="1">
      <alignment vertical="center" wrapText="1"/>
    </xf>
    <xf numFmtId="3" fontId="7" fillId="7" borderId="4" xfId="1" applyNumberFormat="1" applyFont="1" applyFill="1" applyBorder="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11" fillId="6" borderId="6" xfId="0" applyFont="1" applyFill="1" applyBorder="1" applyAlignment="1" applyProtection="1">
      <alignment horizontal="justify" vertical="center" wrapText="1"/>
    </xf>
    <xf numFmtId="0" fontId="11" fillId="6" borderId="7" xfId="0" applyFont="1" applyFill="1" applyBorder="1" applyAlignment="1" applyProtection="1">
      <alignment horizontal="center" vertical="center" wrapText="1"/>
    </xf>
    <xf numFmtId="9" fontId="11" fillId="6" borderId="7" xfId="0" applyNumberFormat="1" applyFont="1" applyFill="1" applyBorder="1" applyAlignment="1" applyProtection="1">
      <alignment horizontal="center" vertical="center" wrapText="1"/>
    </xf>
    <xf numFmtId="0" fontId="12" fillId="6" borderId="8" xfId="0" applyFont="1" applyFill="1" applyBorder="1" applyAlignment="1" applyProtection="1">
      <alignment vertical="center" wrapText="1"/>
    </xf>
    <xf numFmtId="3" fontId="7" fillId="6" borderId="9" xfId="1" applyNumberFormat="1" applyFont="1" applyFill="1" applyBorder="1" applyAlignment="1">
      <alignment horizontal="center" vertical="center" wrapText="1"/>
    </xf>
    <xf numFmtId="3" fontId="7" fillId="0" borderId="10" xfId="1" applyNumberFormat="1" applyFont="1" applyFill="1" applyBorder="1" applyAlignment="1">
      <alignment horizontal="center" vertical="center" wrapText="1"/>
    </xf>
    <xf numFmtId="4" fontId="7" fillId="7" borderId="10" xfId="1" applyNumberFormat="1" applyFont="1" applyFill="1" applyBorder="1" applyAlignment="1">
      <alignment horizontal="center" vertical="center" wrapText="1"/>
    </xf>
    <xf numFmtId="3" fontId="7" fillId="7" borderId="10" xfId="1" applyNumberFormat="1" applyFont="1" applyFill="1" applyBorder="1" applyAlignment="1">
      <alignment horizontal="center" vertical="center" wrapText="1"/>
    </xf>
    <xf numFmtId="3" fontId="7" fillId="0" borderId="11" xfId="1" applyNumberFormat="1" applyFont="1" applyFill="1" applyBorder="1" applyAlignment="1">
      <alignment horizontal="center" vertical="center" wrapText="1"/>
    </xf>
    <xf numFmtId="0" fontId="11" fillId="6" borderId="12" xfId="0" applyFont="1" applyFill="1" applyBorder="1" applyAlignment="1" applyProtection="1">
      <alignment horizontal="justify" vertical="center" wrapText="1"/>
    </xf>
    <xf numFmtId="0" fontId="11" fillId="6" borderId="1" xfId="0" applyFont="1" applyFill="1" applyBorder="1" applyAlignment="1" applyProtection="1">
      <alignment horizontal="center" vertical="center" wrapText="1"/>
    </xf>
    <xf numFmtId="9" fontId="11" fillId="6" borderId="1" xfId="0" applyNumberFormat="1" applyFont="1" applyFill="1" applyBorder="1" applyAlignment="1" applyProtection="1">
      <alignment horizontal="center" vertical="center" wrapText="1"/>
    </xf>
    <xf numFmtId="0" fontId="12" fillId="6" borderId="13" xfId="0" applyFont="1" applyFill="1" applyBorder="1" applyAlignment="1" applyProtection="1">
      <alignment vertical="center" wrapText="1"/>
    </xf>
    <xf numFmtId="3" fontId="7" fillId="6" borderId="14" xfId="1" applyNumberFormat="1" applyFont="1" applyFill="1" applyBorder="1" applyAlignment="1">
      <alignment horizontal="center" vertical="center" wrapText="1"/>
    </xf>
    <xf numFmtId="3" fontId="7" fillId="0" borderId="3" xfId="1" applyNumberFormat="1" applyFont="1" applyFill="1" applyBorder="1" applyAlignment="1">
      <alignment horizontal="center" vertical="center" wrapText="1"/>
    </xf>
    <xf numFmtId="4" fontId="7" fillId="7" borderId="3" xfId="1" applyNumberFormat="1" applyFont="1" applyFill="1" applyBorder="1" applyAlignment="1">
      <alignment horizontal="center" vertical="center" wrapText="1"/>
    </xf>
    <xf numFmtId="3" fontId="7" fillId="7" borderId="3" xfId="1" applyNumberFormat="1" applyFont="1" applyFill="1" applyBorder="1" applyAlignment="1">
      <alignment horizontal="center" vertical="center" wrapText="1"/>
    </xf>
    <xf numFmtId="3" fontId="7" fillId="0" borderId="3" xfId="1" applyNumberFormat="1" applyFont="1" applyFill="1" applyBorder="1" applyAlignment="1">
      <alignment vertical="center" wrapText="1"/>
    </xf>
    <xf numFmtId="3" fontId="7" fillId="7" borderId="3" xfId="1" applyNumberFormat="1" applyFont="1" applyFill="1" applyBorder="1" applyAlignment="1">
      <alignment vertical="center" wrapText="1"/>
    </xf>
    <xf numFmtId="3" fontId="2" fillId="0" borderId="0" xfId="0" applyNumberFormat="1" applyFont="1" applyFill="1" applyAlignment="1">
      <alignment horizontal="left" vertical="center" wrapText="1"/>
    </xf>
    <xf numFmtId="0" fontId="11" fillId="6" borderId="15" xfId="0" applyFont="1" applyFill="1" applyBorder="1" applyAlignment="1" applyProtection="1">
      <alignment horizontal="justify" vertical="center" wrapText="1"/>
    </xf>
    <xf numFmtId="0" fontId="11" fillId="6" borderId="16" xfId="0" applyFont="1" applyFill="1" applyBorder="1" applyAlignment="1" applyProtection="1">
      <alignment horizontal="center" vertical="center" wrapText="1"/>
    </xf>
    <xf numFmtId="9" fontId="11" fillId="6" borderId="16" xfId="0" applyNumberFormat="1" applyFont="1" applyFill="1" applyBorder="1" applyAlignment="1" applyProtection="1">
      <alignment horizontal="center" vertical="center" wrapText="1"/>
    </xf>
    <xf numFmtId="0" fontId="12" fillId="6" borderId="17" xfId="0" applyFont="1" applyFill="1" applyBorder="1" applyAlignment="1" applyProtection="1">
      <alignment vertical="center" wrapText="1"/>
    </xf>
    <xf numFmtId="3" fontId="7" fillId="6" borderId="18" xfId="1" applyNumberFormat="1" applyFont="1" applyFill="1" applyBorder="1" applyAlignment="1">
      <alignment horizontal="center" vertical="center" wrapText="1"/>
    </xf>
    <xf numFmtId="3" fontId="7" fillId="0" borderId="19" xfId="1" applyNumberFormat="1" applyFont="1" applyFill="1" applyBorder="1" applyAlignment="1">
      <alignment horizontal="center" vertical="center" wrapText="1"/>
    </xf>
    <xf numFmtId="4" fontId="7" fillId="7" borderId="19" xfId="1" applyNumberFormat="1" applyFont="1" applyFill="1" applyBorder="1" applyAlignment="1">
      <alignment horizontal="center" vertical="center" wrapText="1"/>
    </xf>
    <xf numFmtId="3" fontId="7" fillId="7" borderId="19" xfId="1" applyNumberFormat="1" applyFont="1" applyFill="1" applyBorder="1" applyAlignment="1">
      <alignment horizontal="center" vertical="center" wrapText="1"/>
    </xf>
    <xf numFmtId="3" fontId="7" fillId="0" borderId="19" xfId="1" applyNumberFormat="1" applyFont="1" applyFill="1" applyBorder="1" applyAlignment="1">
      <alignment vertical="center" wrapText="1"/>
    </xf>
    <xf numFmtId="3" fontId="7" fillId="7" borderId="19" xfId="1" applyNumberFormat="1" applyFont="1" applyFill="1" applyBorder="1" applyAlignment="1">
      <alignment vertical="center" wrapText="1"/>
    </xf>
    <xf numFmtId="0" fontId="11" fillId="8" borderId="6" xfId="0" applyFont="1" applyFill="1" applyBorder="1" applyAlignment="1" applyProtection="1">
      <alignment horizontal="justify" vertical="center" wrapText="1"/>
    </xf>
    <xf numFmtId="0" fontId="11" fillId="8" borderId="7" xfId="0" applyFont="1" applyFill="1" applyBorder="1" applyAlignment="1" applyProtection="1">
      <alignment horizontal="justify" vertical="center" wrapText="1"/>
    </xf>
    <xf numFmtId="0" fontId="11" fillId="8" borderId="7" xfId="0" applyFont="1" applyFill="1" applyBorder="1" applyAlignment="1" applyProtection="1">
      <alignment horizontal="center" vertical="center" wrapText="1"/>
    </xf>
    <xf numFmtId="0" fontId="11" fillId="8" borderId="8" xfId="0" applyFont="1" applyFill="1" applyBorder="1" applyAlignment="1" applyProtection="1">
      <alignment horizontal="center" vertical="center" wrapText="1"/>
    </xf>
    <xf numFmtId="3" fontId="7" fillId="8" borderId="9" xfId="1" applyNumberFormat="1" applyFont="1" applyFill="1" applyBorder="1" applyAlignment="1">
      <alignment horizontal="center" vertical="center" wrapText="1"/>
    </xf>
    <xf numFmtId="3" fontId="7" fillId="0" borderId="10" xfId="1" applyNumberFormat="1" applyFont="1" applyFill="1" applyBorder="1" applyAlignment="1">
      <alignment vertical="center" wrapText="1"/>
    </xf>
    <xf numFmtId="3" fontId="7" fillId="7" borderId="10" xfId="1" applyNumberFormat="1" applyFont="1" applyFill="1" applyBorder="1" applyAlignment="1">
      <alignment vertical="center" wrapText="1"/>
    </xf>
    <xf numFmtId="3" fontId="7" fillId="0" borderId="11" xfId="1" applyNumberFormat="1" applyFont="1" applyFill="1" applyBorder="1" applyAlignment="1">
      <alignment vertical="center" wrapText="1"/>
    </xf>
    <xf numFmtId="0" fontId="11" fillId="8" borderId="12" xfId="0" applyFont="1" applyFill="1" applyBorder="1" applyAlignment="1" applyProtection="1">
      <alignment horizontal="justify" vertical="center" wrapText="1"/>
    </xf>
    <xf numFmtId="0" fontId="11" fillId="8" borderId="1" xfId="0" applyFont="1" applyFill="1" applyBorder="1" applyAlignment="1" applyProtection="1">
      <alignment horizontal="justify" vertical="center" wrapText="1"/>
    </xf>
    <xf numFmtId="0" fontId="11" fillId="8" borderId="1" xfId="0" applyFont="1" applyFill="1" applyBorder="1" applyAlignment="1" applyProtection="1">
      <alignment horizontal="center" vertical="center" wrapText="1"/>
    </xf>
    <xf numFmtId="9" fontId="11" fillId="8" borderId="1" xfId="0" applyNumberFormat="1" applyFont="1" applyFill="1" applyBorder="1" applyAlignment="1" applyProtection="1">
      <alignment horizontal="center" vertical="center" wrapText="1"/>
    </xf>
    <xf numFmtId="0" fontId="11" fillId="8" borderId="13" xfId="0" applyFont="1" applyFill="1" applyBorder="1" applyAlignment="1" applyProtection="1">
      <alignment horizontal="center" vertical="center" wrapText="1"/>
    </xf>
    <xf numFmtId="3" fontId="7" fillId="8" borderId="14" xfId="1" applyNumberFormat="1" applyFont="1" applyFill="1" applyBorder="1" applyAlignment="1">
      <alignment horizontal="center" vertical="center" wrapText="1"/>
    </xf>
    <xf numFmtId="0" fontId="11" fillId="8" borderId="15" xfId="0" applyFont="1" applyFill="1" applyBorder="1" applyAlignment="1" applyProtection="1">
      <alignment horizontal="justify" vertical="center" wrapText="1"/>
    </xf>
    <xf numFmtId="0" fontId="11" fillId="8" borderId="16" xfId="0" applyFont="1" applyFill="1" applyBorder="1" applyAlignment="1" applyProtection="1">
      <alignment horizontal="justify" vertical="center" wrapText="1"/>
    </xf>
    <xf numFmtId="0" fontId="11" fillId="8" borderId="16" xfId="0" applyFont="1" applyFill="1" applyBorder="1" applyAlignment="1" applyProtection="1">
      <alignment horizontal="center" vertical="center" wrapText="1"/>
    </xf>
    <xf numFmtId="9" fontId="11" fillId="8" borderId="16" xfId="0" applyNumberFormat="1" applyFont="1" applyFill="1" applyBorder="1" applyAlignment="1" applyProtection="1">
      <alignment horizontal="center" vertical="center" wrapText="1"/>
    </xf>
    <xf numFmtId="0" fontId="11" fillId="8" borderId="17" xfId="0" applyFont="1" applyFill="1" applyBorder="1" applyAlignment="1" applyProtection="1">
      <alignment horizontal="center" vertical="center" wrapText="1"/>
    </xf>
    <xf numFmtId="3" fontId="7" fillId="8" borderId="18" xfId="1" applyNumberFormat="1" applyFont="1" applyFill="1" applyBorder="1" applyAlignment="1">
      <alignment horizontal="center" vertical="center" wrapText="1"/>
    </xf>
    <xf numFmtId="3" fontId="7" fillId="0" borderId="20" xfId="1" applyNumberFormat="1" applyFont="1" applyFill="1" applyBorder="1" applyAlignment="1">
      <alignment vertical="center" wrapText="1"/>
    </xf>
    <xf numFmtId="0" fontId="11" fillId="7" borderId="6" xfId="0" applyFont="1" applyFill="1" applyBorder="1" applyAlignment="1" applyProtection="1">
      <alignment horizontal="justify" vertical="center" wrapText="1"/>
    </xf>
    <xf numFmtId="0" fontId="11" fillId="7" borderId="7" xfId="0" applyFont="1" applyFill="1" applyBorder="1" applyAlignment="1" applyProtection="1">
      <alignment horizontal="justify" vertical="center" wrapText="1"/>
    </xf>
    <xf numFmtId="0" fontId="11" fillId="7" borderId="7"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3" fontId="7" fillId="7" borderId="9" xfId="1" applyNumberFormat="1" applyFont="1" applyFill="1" applyBorder="1" applyAlignment="1">
      <alignment horizontal="center" vertical="center" wrapText="1"/>
    </xf>
    <xf numFmtId="0" fontId="11" fillId="7" borderId="12" xfId="0" applyFont="1" applyFill="1" applyBorder="1" applyAlignment="1" applyProtection="1">
      <alignment horizontal="justify" vertical="center" wrapText="1"/>
    </xf>
    <xf numFmtId="0" fontId="11" fillId="7" borderId="1" xfId="0" applyFont="1" applyFill="1" applyBorder="1" applyAlignment="1" applyProtection="1">
      <alignment horizontal="justify" vertical="center" wrapText="1"/>
    </xf>
    <xf numFmtId="0" fontId="11" fillId="7" borderId="1" xfId="0" applyFont="1" applyFill="1" applyBorder="1" applyAlignment="1" applyProtection="1">
      <alignment horizontal="center" vertical="center" wrapText="1"/>
    </xf>
    <xf numFmtId="0" fontId="11" fillId="7" borderId="13" xfId="0" applyFont="1" applyFill="1" applyBorder="1" applyAlignment="1" applyProtection="1">
      <alignment horizontal="center" vertical="center" wrapText="1"/>
    </xf>
    <xf numFmtId="3" fontId="7" fillId="7" borderId="14" xfId="1" applyNumberFormat="1" applyFont="1" applyFill="1" applyBorder="1" applyAlignment="1">
      <alignment horizontal="center" vertical="center" wrapText="1"/>
    </xf>
    <xf numFmtId="3" fontId="7" fillId="0" borderId="21" xfId="1" applyNumberFormat="1" applyFont="1" applyFill="1" applyBorder="1" applyAlignment="1">
      <alignment vertical="center" wrapText="1"/>
    </xf>
    <xf numFmtId="9" fontId="11" fillId="7" borderId="1" xfId="0" applyNumberFormat="1" applyFont="1" applyFill="1" applyBorder="1" applyAlignment="1" applyProtection="1">
      <alignment horizontal="center" vertical="center" wrapText="1"/>
    </xf>
    <xf numFmtId="0" fontId="11" fillId="7" borderId="15" xfId="0" applyFont="1" applyFill="1" applyBorder="1" applyAlignment="1" applyProtection="1">
      <alignment horizontal="justify" vertical="center" wrapText="1"/>
    </xf>
    <xf numFmtId="0" fontId="11" fillId="7" borderId="16" xfId="0" applyFont="1" applyFill="1" applyBorder="1" applyAlignment="1" applyProtection="1">
      <alignment horizontal="justify" vertical="center" wrapText="1"/>
    </xf>
    <xf numFmtId="0" fontId="11" fillId="7" borderId="16" xfId="0" applyFont="1" applyFill="1" applyBorder="1" applyAlignment="1" applyProtection="1">
      <alignment horizontal="center" vertical="center" wrapText="1"/>
    </xf>
    <xf numFmtId="9" fontId="11" fillId="7" borderId="16" xfId="0" applyNumberFormat="1" applyFont="1" applyFill="1" applyBorder="1" applyAlignment="1" applyProtection="1">
      <alignment horizontal="center" vertical="center" wrapText="1"/>
    </xf>
    <xf numFmtId="0" fontId="11" fillId="7" borderId="17" xfId="0" applyFont="1" applyFill="1" applyBorder="1" applyAlignment="1" applyProtection="1">
      <alignment horizontal="center" vertical="center" wrapText="1"/>
    </xf>
    <xf numFmtId="3" fontId="7" fillId="7" borderId="18" xfId="1" applyNumberFormat="1" applyFont="1" applyFill="1" applyBorder="1" applyAlignment="1">
      <alignment horizontal="center" vertical="center" wrapText="1"/>
    </xf>
    <xf numFmtId="0" fontId="11" fillId="10" borderId="22" xfId="0" applyFont="1" applyFill="1" applyBorder="1" applyAlignment="1" applyProtection="1">
      <alignment horizontal="justify" vertical="center" wrapText="1"/>
    </xf>
    <xf numFmtId="0" fontId="11" fillId="10" borderId="23" xfId="0" applyFont="1" applyFill="1" applyBorder="1" applyAlignment="1" applyProtection="1">
      <alignment horizontal="center" vertical="center" wrapText="1"/>
    </xf>
    <xf numFmtId="0" fontId="11" fillId="10" borderId="24" xfId="0" applyFont="1" applyFill="1" applyBorder="1" applyAlignment="1" applyProtection="1">
      <alignment horizontal="center" vertical="center" wrapText="1"/>
    </xf>
    <xf numFmtId="0" fontId="7" fillId="10" borderId="25" xfId="0" applyFont="1" applyFill="1" applyBorder="1" applyAlignment="1">
      <alignment horizontal="center" vertical="center" wrapText="1"/>
    </xf>
    <xf numFmtId="0" fontId="7" fillId="12" borderId="2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12" borderId="16" xfId="0" applyFont="1" applyFill="1" applyBorder="1" applyAlignment="1">
      <alignment vertical="center" wrapText="1"/>
    </xf>
    <xf numFmtId="0" fontId="7" fillId="0" borderId="24" xfId="0" applyFont="1" applyFill="1" applyBorder="1" applyAlignment="1">
      <alignment vertical="center" wrapText="1"/>
    </xf>
    <xf numFmtId="0" fontId="7" fillId="7" borderId="23" xfId="0" applyFont="1" applyFill="1" applyBorder="1" applyAlignment="1">
      <alignment vertical="center" wrapText="1"/>
    </xf>
    <xf numFmtId="9" fontId="7" fillId="0" borderId="10" xfId="2" applyFont="1" applyFill="1" applyBorder="1" applyAlignment="1">
      <alignment vertical="center" wrapText="1"/>
    </xf>
    <xf numFmtId="164" fontId="7" fillId="7" borderId="10" xfId="2" applyNumberFormat="1" applyFont="1" applyFill="1" applyBorder="1" applyAlignment="1">
      <alignment vertical="center" wrapText="1"/>
    </xf>
    <xf numFmtId="164" fontId="7" fillId="0" borderId="10" xfId="2" applyNumberFormat="1" applyFont="1" applyFill="1" applyBorder="1" applyAlignment="1">
      <alignment vertical="center" wrapText="1"/>
    </xf>
    <xf numFmtId="9" fontId="7" fillId="0" borderId="19" xfId="2" applyFont="1" applyFill="1" applyBorder="1" applyAlignment="1">
      <alignment vertical="center" wrapText="1"/>
    </xf>
    <xf numFmtId="9" fontId="7" fillId="7" borderId="19" xfId="2" applyFont="1" applyFill="1" applyBorder="1" applyAlignment="1">
      <alignment vertical="center" wrapText="1"/>
    </xf>
    <xf numFmtId="164" fontId="7" fillId="7" borderId="19" xfId="2" applyNumberFormat="1" applyFont="1" applyFill="1" applyBorder="1" applyAlignment="1">
      <alignment vertical="center" wrapText="1"/>
    </xf>
    <xf numFmtId="164" fontId="7" fillId="0" borderId="19" xfId="2" applyNumberFormat="1" applyFont="1" applyFill="1" applyBorder="1" applyAlignment="1">
      <alignment vertical="center" wrapText="1"/>
    </xf>
    <xf numFmtId="0" fontId="12" fillId="8" borderId="8" xfId="0" applyFont="1" applyFill="1" applyBorder="1" applyAlignment="1" applyProtection="1">
      <alignment vertical="center" wrapText="1"/>
    </xf>
    <xf numFmtId="0" fontId="12" fillId="8" borderId="13" xfId="0" applyFont="1" applyFill="1" applyBorder="1" applyAlignment="1" applyProtection="1">
      <alignment vertical="center" wrapText="1"/>
    </xf>
    <xf numFmtId="0" fontId="7" fillId="8" borderId="20" xfId="0" applyFont="1" applyFill="1" applyBorder="1" applyAlignment="1" applyProtection="1">
      <alignment vertical="center" wrapText="1"/>
    </xf>
    <xf numFmtId="0" fontId="7" fillId="12" borderId="23" xfId="0" applyFont="1" applyFill="1" applyBorder="1" applyAlignment="1">
      <alignment vertical="center" wrapText="1"/>
    </xf>
    <xf numFmtId="0" fontId="7" fillId="0" borderId="23" xfId="0" applyFont="1" applyFill="1" applyBorder="1" applyAlignment="1">
      <alignment vertical="center" wrapText="1"/>
    </xf>
    <xf numFmtId="0" fontId="11" fillId="6" borderId="22" xfId="0" applyFont="1" applyFill="1" applyBorder="1" applyAlignment="1" applyProtection="1">
      <alignment horizontal="justify" vertical="center" wrapText="1"/>
    </xf>
    <xf numFmtId="0" fontId="11" fillId="6" borderId="23" xfId="0" applyFont="1" applyFill="1" applyBorder="1" applyAlignment="1" applyProtection="1">
      <alignment horizontal="center" vertical="center" wrapText="1"/>
    </xf>
    <xf numFmtId="9" fontId="11" fillId="6" borderId="23" xfId="0" applyNumberFormat="1" applyFont="1" applyFill="1" applyBorder="1" applyAlignment="1" applyProtection="1">
      <alignment horizontal="center" vertical="center" wrapText="1"/>
    </xf>
    <xf numFmtId="0" fontId="12" fillId="6" borderId="24" xfId="0" applyFont="1" applyFill="1" applyBorder="1" applyAlignment="1" applyProtection="1">
      <alignment vertical="center" wrapText="1"/>
    </xf>
    <xf numFmtId="3" fontId="7" fillId="0" borderId="23" xfId="1" applyNumberFormat="1" applyFont="1" applyFill="1" applyBorder="1" applyAlignment="1">
      <alignment vertical="center" wrapText="1"/>
    </xf>
    <xf numFmtId="3" fontId="7" fillId="7" borderId="23" xfId="1" applyNumberFormat="1" applyFont="1" applyFill="1" applyBorder="1" applyAlignment="1">
      <alignment vertical="center" wrapText="1"/>
    </xf>
    <xf numFmtId="3" fontId="7" fillId="0" borderId="24" xfId="1" applyNumberFormat="1" applyFont="1" applyFill="1" applyBorder="1" applyAlignment="1">
      <alignment vertical="center" wrapText="1"/>
    </xf>
    <xf numFmtId="3" fontId="2" fillId="0" borderId="0" xfId="0" applyNumberFormat="1" applyFont="1" applyAlignment="1">
      <alignment horizontal="left" vertical="center" wrapText="1"/>
    </xf>
    <xf numFmtId="0" fontId="11" fillId="8" borderId="22" xfId="0" applyFont="1" applyFill="1" applyBorder="1" applyAlignment="1" applyProtection="1">
      <alignment horizontal="justify" vertical="center" wrapText="1"/>
    </xf>
    <xf numFmtId="0" fontId="11" fillId="8" borderId="23" xfId="0" applyFont="1" applyFill="1" applyBorder="1" applyAlignment="1" applyProtection="1">
      <alignment horizontal="center" vertical="center" wrapText="1"/>
    </xf>
    <xf numFmtId="0" fontId="12" fillId="8" borderId="24" xfId="0" applyFont="1" applyFill="1" applyBorder="1" applyAlignment="1" applyProtection="1">
      <alignment vertical="center" wrapText="1"/>
    </xf>
    <xf numFmtId="9" fontId="11" fillId="7" borderId="7" xfId="0" applyNumberFormat="1" applyFont="1" applyFill="1" applyBorder="1" applyAlignment="1" applyProtection="1">
      <alignment horizontal="center" vertical="center" wrapText="1"/>
    </xf>
    <xf numFmtId="3" fontId="7" fillId="12" borderId="3" xfId="1" applyNumberFormat="1" applyFont="1" applyFill="1" applyBorder="1" applyAlignment="1">
      <alignment vertical="center" wrapText="1"/>
    </xf>
    <xf numFmtId="9" fontId="7" fillId="7" borderId="3" xfId="2" applyFont="1" applyFill="1" applyBorder="1" applyAlignment="1">
      <alignment vertical="center" wrapText="1"/>
    </xf>
    <xf numFmtId="9" fontId="7" fillId="0" borderId="3" xfId="2" applyFont="1" applyFill="1" applyBorder="1" applyAlignment="1">
      <alignment vertical="center" wrapText="1"/>
    </xf>
    <xf numFmtId="0" fontId="11" fillId="7" borderId="26" xfId="0" applyFont="1" applyFill="1" applyBorder="1" applyAlignment="1" applyProtection="1">
      <alignment horizontal="justify" vertical="center" wrapText="1"/>
    </xf>
    <xf numFmtId="0" fontId="11" fillId="7" borderId="2" xfId="0" applyFont="1" applyFill="1" applyBorder="1" applyAlignment="1" applyProtection="1">
      <alignment horizontal="justify" vertical="center" wrapText="1"/>
    </xf>
    <xf numFmtId="0" fontId="11" fillId="7" borderId="2" xfId="0" applyFont="1" applyFill="1" applyBorder="1" applyAlignment="1" applyProtection="1">
      <alignment horizontal="center" vertical="center" wrapText="1"/>
    </xf>
    <xf numFmtId="0" fontId="11" fillId="7" borderId="27" xfId="0" applyFont="1" applyFill="1" applyBorder="1" applyAlignment="1" applyProtection="1">
      <alignment horizontal="center" vertical="center" wrapText="1"/>
    </xf>
    <xf numFmtId="0" fontId="11" fillId="10" borderId="6" xfId="0" applyFont="1" applyFill="1" applyBorder="1" applyAlignment="1" applyProtection="1">
      <alignment horizontal="justify" vertical="center" wrapText="1"/>
    </xf>
    <xf numFmtId="0" fontId="11" fillId="10" borderId="7" xfId="0" applyFont="1" applyFill="1" applyBorder="1" applyAlignment="1" applyProtection="1">
      <alignment horizontal="center" vertical="center" wrapText="1"/>
    </xf>
    <xf numFmtId="9" fontId="11" fillId="10" borderId="7" xfId="0" applyNumberFormat="1" applyFont="1" applyFill="1" applyBorder="1" applyAlignment="1" applyProtection="1">
      <alignment horizontal="center" vertical="center" wrapText="1"/>
    </xf>
    <xf numFmtId="164" fontId="7" fillId="10" borderId="8" xfId="0" applyNumberFormat="1" applyFont="1" applyFill="1" applyBorder="1" applyAlignment="1">
      <alignment horizontal="center" vertical="center" wrapText="1"/>
    </xf>
    <xf numFmtId="164" fontId="7" fillId="0" borderId="18" xfId="2" applyNumberFormat="1" applyFont="1" applyFill="1" applyBorder="1" applyAlignment="1">
      <alignment vertical="center" wrapText="1"/>
    </xf>
    <xf numFmtId="164" fontId="7" fillId="7" borderId="18" xfId="2" applyNumberFormat="1" applyFont="1" applyFill="1" applyBorder="1" applyAlignment="1">
      <alignment vertical="center" wrapText="1"/>
    </xf>
    <xf numFmtId="9" fontId="7" fillId="7" borderId="19" xfId="1" applyNumberFormat="1" applyFont="1" applyFill="1" applyBorder="1" applyAlignment="1">
      <alignment vertical="center" wrapText="1"/>
    </xf>
    <xf numFmtId="0" fontId="11" fillId="10" borderId="15" xfId="0" applyFont="1" applyFill="1" applyBorder="1" applyAlignment="1" applyProtection="1">
      <alignment horizontal="justify" vertical="center" wrapText="1"/>
    </xf>
    <xf numFmtId="0" fontId="11" fillId="10" borderId="16" xfId="0" applyFont="1" applyFill="1" applyBorder="1" applyAlignment="1" applyProtection="1">
      <alignment horizontal="center" vertical="center" wrapText="1"/>
    </xf>
    <xf numFmtId="0" fontId="7" fillId="10" borderId="17" xfId="0" applyFont="1" applyFill="1" applyBorder="1" applyAlignment="1">
      <alignment horizontal="center" vertical="center" wrapText="1"/>
    </xf>
    <xf numFmtId="0" fontId="7" fillId="12" borderId="25" xfId="0" applyFont="1" applyFill="1" applyBorder="1" applyAlignment="1">
      <alignment vertical="center" wrapText="1"/>
    </xf>
    <xf numFmtId="2" fontId="7" fillId="0" borderId="23" xfId="0" applyNumberFormat="1" applyFont="1" applyFill="1" applyBorder="1" applyAlignment="1">
      <alignment vertical="center" wrapText="1"/>
    </xf>
    <xf numFmtId="3" fontId="7" fillId="12" borderId="23" xfId="1" applyNumberFormat="1" applyFont="1" applyFill="1" applyBorder="1" applyAlignment="1">
      <alignment vertical="center" wrapText="1"/>
    </xf>
    <xf numFmtId="0" fontId="12" fillId="8" borderId="30" xfId="0" applyFont="1" applyFill="1" applyBorder="1" applyAlignment="1" applyProtection="1">
      <alignment vertical="center" wrapText="1"/>
    </xf>
    <xf numFmtId="3" fontId="7" fillId="8" borderId="31" xfId="1" applyNumberFormat="1" applyFont="1" applyFill="1" applyBorder="1" applyAlignment="1">
      <alignment vertical="center" wrapText="1"/>
    </xf>
    <xf numFmtId="3" fontId="7" fillId="0" borderId="9" xfId="1" applyNumberFormat="1" applyFont="1" applyFill="1" applyBorder="1" applyAlignment="1">
      <alignment vertical="center" wrapText="1"/>
    </xf>
    <xf numFmtId="0" fontId="12" fillId="8" borderId="32" xfId="0" applyFont="1" applyFill="1" applyBorder="1" applyAlignment="1" applyProtection="1">
      <alignment vertical="center" wrapText="1"/>
    </xf>
    <xf numFmtId="3" fontId="7" fillId="8" borderId="33" xfId="1" applyNumberFormat="1" applyFont="1" applyFill="1" applyBorder="1" applyAlignment="1">
      <alignment vertical="center" wrapText="1"/>
    </xf>
    <xf numFmtId="3" fontId="7" fillId="0" borderId="14" xfId="1" applyNumberFormat="1" applyFont="1" applyFill="1" applyBorder="1" applyAlignment="1">
      <alignment vertical="center" wrapText="1"/>
    </xf>
    <xf numFmtId="0" fontId="12" fillId="8" borderId="32" xfId="0" applyFont="1" applyFill="1" applyBorder="1" applyAlignment="1">
      <alignment vertical="center" wrapText="1"/>
    </xf>
    <xf numFmtId="0" fontId="12" fillId="8" borderId="34" xfId="0" applyFont="1" applyFill="1" applyBorder="1" applyAlignment="1">
      <alignment vertical="center" wrapText="1"/>
    </xf>
    <xf numFmtId="3" fontId="7" fillId="8" borderId="35" xfId="1" applyNumberFormat="1" applyFont="1" applyFill="1" applyBorder="1" applyAlignment="1">
      <alignment vertical="center" wrapText="1"/>
    </xf>
    <xf numFmtId="3" fontId="7" fillId="12" borderId="19" xfId="1" applyNumberFormat="1" applyFont="1" applyFill="1" applyBorder="1" applyAlignment="1">
      <alignment vertical="center" wrapText="1"/>
    </xf>
    <xf numFmtId="9" fontId="7" fillId="7" borderId="10" xfId="2" applyFont="1" applyFill="1" applyBorder="1" applyAlignment="1">
      <alignment vertical="center" wrapText="1"/>
    </xf>
    <xf numFmtId="9" fontId="7" fillId="0" borderId="11" xfId="2" applyFont="1" applyFill="1" applyBorder="1" applyAlignment="1">
      <alignment vertical="center" wrapText="1"/>
    </xf>
    <xf numFmtId="9" fontId="7" fillId="0" borderId="21" xfId="2" applyFont="1" applyFill="1" applyBorder="1" applyAlignment="1">
      <alignment vertical="center" wrapText="1"/>
    </xf>
    <xf numFmtId="165" fontId="7" fillId="12" borderId="3" xfId="1" applyNumberFormat="1" applyFont="1" applyFill="1" applyBorder="1" applyAlignment="1">
      <alignment vertical="center" wrapText="1"/>
    </xf>
    <xf numFmtId="9" fontId="7" fillId="12" borderId="3" xfId="2" applyFont="1" applyFill="1" applyBorder="1" applyAlignment="1">
      <alignment vertical="center" wrapText="1"/>
    </xf>
    <xf numFmtId="9" fontId="13" fillId="10" borderId="23" xfId="0" applyNumberFormat="1" applyFont="1" applyFill="1" applyBorder="1" applyAlignment="1" applyProtection="1">
      <alignment horizontal="center" vertical="center" wrapText="1"/>
    </xf>
    <xf numFmtId="9" fontId="11" fillId="10" borderId="23" xfId="0" applyNumberFormat="1" applyFont="1" applyFill="1" applyBorder="1" applyAlignment="1" applyProtection="1">
      <alignment horizontal="center" vertical="center" wrapText="1"/>
    </xf>
    <xf numFmtId="3" fontId="7" fillId="12" borderId="2" xfId="1" applyNumberFormat="1" applyFont="1" applyFill="1" applyBorder="1" applyAlignment="1">
      <alignment vertical="center" wrapText="1"/>
    </xf>
    <xf numFmtId="3" fontId="7" fillId="0" borderId="2" xfId="1" applyNumberFormat="1" applyFont="1" applyFill="1" applyBorder="1" applyAlignment="1">
      <alignment vertical="center" wrapText="1"/>
    </xf>
    <xf numFmtId="3" fontId="7" fillId="7" borderId="2" xfId="1" applyNumberFormat="1" applyFont="1" applyFill="1" applyBorder="1" applyAlignment="1">
      <alignment vertical="center" wrapText="1"/>
    </xf>
    <xf numFmtId="3" fontId="7" fillId="0" borderId="27" xfId="1" applyNumberFormat="1" applyFont="1" applyFill="1" applyBorder="1" applyAlignment="1">
      <alignment vertical="center" wrapText="1"/>
    </xf>
    <xf numFmtId="9" fontId="7" fillId="12" borderId="16" xfId="2" applyFont="1" applyFill="1" applyBorder="1" applyAlignment="1">
      <alignment vertical="center" wrapText="1"/>
    </xf>
    <xf numFmtId="0" fontId="7" fillId="0" borderId="16" xfId="0" applyFont="1" applyFill="1" applyBorder="1" applyAlignment="1">
      <alignment vertical="center" wrapText="1"/>
    </xf>
    <xf numFmtId="0" fontId="7" fillId="7" borderId="16" xfId="0" applyFont="1" applyFill="1" applyBorder="1" applyAlignment="1">
      <alignment vertical="center" wrapText="1"/>
    </xf>
    <xf numFmtId="2" fontId="7" fillId="0" borderId="16" xfId="0" applyNumberFormat="1" applyFont="1" applyFill="1" applyBorder="1" applyAlignment="1">
      <alignment vertical="center" wrapText="1"/>
    </xf>
    <xf numFmtId="0" fontId="7" fillId="0" borderId="17" xfId="0" applyFont="1" applyFill="1" applyBorder="1" applyAlignment="1">
      <alignment vertical="center" wrapText="1"/>
    </xf>
    <xf numFmtId="0" fontId="8" fillId="0" borderId="5" xfId="0" applyFont="1" applyFill="1" applyBorder="1" applyAlignment="1">
      <alignment vertical="center" wrapText="1"/>
    </xf>
    <xf numFmtId="0" fontId="10" fillId="0" borderId="5" xfId="0" applyFont="1" applyFill="1" applyBorder="1" applyAlignment="1">
      <alignment wrapText="1"/>
    </xf>
    <xf numFmtId="0" fontId="8"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8" borderId="9" xfId="0"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3" fontId="7" fillId="7" borderId="1" xfId="1"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3" fontId="7" fillId="9" borderId="2" xfId="1" applyNumberFormat="1" applyFont="1" applyFill="1" applyBorder="1" applyAlignment="1">
      <alignment horizontal="center" vertical="center" wrapText="1"/>
    </xf>
    <xf numFmtId="3" fontId="7" fillId="9" borderId="3" xfId="1" applyNumberFormat="1" applyFont="1" applyFill="1" applyBorder="1" applyAlignment="1">
      <alignment horizontal="center" vertical="center" wrapText="1"/>
    </xf>
    <xf numFmtId="3" fontId="7" fillId="9" borderId="4" xfId="1" applyNumberFormat="1" applyFont="1" applyFill="1" applyBorder="1" applyAlignment="1">
      <alignment horizontal="center" vertical="center" wrapText="1"/>
    </xf>
    <xf numFmtId="0" fontId="8" fillId="9" borderId="1" xfId="0" applyFont="1" applyFill="1" applyBorder="1" applyAlignment="1">
      <alignment horizontal="left" vertical="center" wrapText="1"/>
    </xf>
    <xf numFmtId="3" fontId="7" fillId="8" borderId="1" xfId="1"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9" fontId="7" fillId="7" borderId="1" xfId="2" applyFont="1" applyFill="1" applyBorder="1" applyAlignment="1">
      <alignment horizontal="center" vertical="center" wrapText="1"/>
    </xf>
    <xf numFmtId="0" fontId="8" fillId="8" borderId="1" xfId="0" applyFont="1" applyFill="1" applyBorder="1" applyAlignment="1">
      <alignment horizontal="left"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3" fontId="7" fillId="6" borderId="1" xfId="1" applyNumberFormat="1" applyFont="1" applyFill="1" applyBorder="1" applyAlignment="1">
      <alignment horizontal="center" vertical="center" wrapText="1"/>
    </xf>
    <xf numFmtId="0" fontId="7" fillId="0" borderId="1" xfId="0" applyFont="1" applyFill="1" applyBorder="1" applyAlignment="1">
      <alignment vertical="center" wrapText="1"/>
    </xf>
    <xf numFmtId="0" fontId="2" fillId="0" borderId="1" xfId="0" applyFont="1" applyFill="1" applyBorder="1" applyAlignment="1">
      <alignment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1" xfId="0" applyFont="1" applyFill="1" applyBorder="1" applyAlignment="1">
      <alignment vertical="center" wrapText="1"/>
    </xf>
    <xf numFmtId="0" fontId="10" fillId="0" borderId="1" xfId="0" applyFont="1" applyFill="1" applyBorder="1" applyAlignment="1">
      <alignment wrapText="1"/>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cellXfs>
  <cellStyles count="4">
    <cellStyle name="Millares" xfId="1" builtinId="3"/>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79"/>
  <sheetViews>
    <sheetView tabSelected="1" showRuler="0" zoomScale="55" zoomScaleNormal="55" workbookViewId="0">
      <selection activeCell="C3" sqref="C3:C16"/>
    </sheetView>
  </sheetViews>
  <sheetFormatPr baseColWidth="10" defaultColWidth="11.42578125" defaultRowHeight="20.25" x14ac:dyDescent="0.25"/>
  <cols>
    <col min="1" max="1" width="22.140625" style="1" customWidth="1"/>
    <col min="2" max="2" width="2.85546875" style="1" customWidth="1"/>
    <col min="3" max="3" width="27.140625" style="2" customWidth="1"/>
    <col min="4" max="4" width="42.28515625" style="3" customWidth="1"/>
    <col min="5" max="5" width="39" style="4" customWidth="1"/>
    <col min="6" max="6" width="29.5703125" style="4" customWidth="1"/>
    <col min="7" max="7" width="24.28515625" style="4" customWidth="1"/>
    <col min="8" max="9" width="16.28515625" style="4" customWidth="1"/>
    <col min="10" max="10" width="32.28515625" style="4" customWidth="1"/>
    <col min="11" max="11" width="28.140625" style="4" customWidth="1"/>
    <col min="12" max="12" width="20.7109375" style="5" bestFit="1" customWidth="1"/>
    <col min="13" max="13" width="23.85546875" style="5" customWidth="1"/>
    <col min="14" max="14" width="12.28515625" style="5" customWidth="1"/>
    <col min="15" max="15" width="16.28515625" style="5" bestFit="1" customWidth="1"/>
    <col min="16" max="16" width="16.5703125" style="5" bestFit="1" customWidth="1"/>
    <col min="17" max="17" width="9" style="5" customWidth="1"/>
    <col min="18" max="18" width="16.5703125" style="5" bestFit="1" customWidth="1"/>
    <col min="19" max="19" width="13" style="5" customWidth="1"/>
    <col min="20" max="20" width="16.5703125" style="5" bestFit="1" customWidth="1"/>
    <col min="21" max="21" width="11" style="5" bestFit="1" customWidth="1"/>
    <col min="22" max="22" width="16.5703125" style="5" bestFit="1" customWidth="1"/>
    <col min="23" max="23" width="11.28515625" style="5" bestFit="1" customWidth="1"/>
    <col min="24" max="24" width="18.42578125" style="6" customWidth="1"/>
    <col min="25" max="25" width="9" style="5" customWidth="1"/>
    <col min="26" max="26" width="9.85546875" style="5" customWidth="1"/>
    <col min="27" max="27" width="7" style="5" customWidth="1"/>
    <col min="28" max="28" width="9.85546875" style="5" customWidth="1"/>
    <col min="29" max="29" width="7" style="5" customWidth="1"/>
    <col min="30" max="30" width="9.85546875" style="5" customWidth="1"/>
    <col min="31" max="31" width="7" style="5" customWidth="1"/>
    <col min="32" max="32" width="9.85546875" style="5" customWidth="1"/>
    <col min="33" max="33" width="7" style="5" customWidth="1"/>
    <col min="34" max="34" width="9.85546875" style="5" customWidth="1"/>
    <col min="35" max="35" width="7" style="5" customWidth="1"/>
    <col min="36" max="36" width="9.85546875" style="5" customWidth="1"/>
    <col min="37" max="37" width="17.140625" style="4" customWidth="1"/>
    <col min="38" max="38" width="18.85546875" style="4" customWidth="1"/>
    <col min="39" max="39" width="16.140625" style="4" bestFit="1" customWidth="1"/>
    <col min="40" max="41" width="11.42578125" style="4"/>
    <col min="42" max="42" width="15.140625" style="4" bestFit="1" customWidth="1"/>
    <col min="43" max="16384" width="11.42578125" style="4"/>
  </cols>
  <sheetData>
    <row r="1" spans="1:38" ht="3" customHeight="1" x14ac:dyDescent="0.25"/>
    <row r="2" spans="1:38" s="14" customFormat="1" ht="78.75" customHeight="1" x14ac:dyDescent="0.25">
      <c r="A2" s="7" t="s">
        <v>0</v>
      </c>
      <c r="B2" s="7" t="s">
        <v>1</v>
      </c>
      <c r="C2" s="8" t="s">
        <v>2</v>
      </c>
      <c r="D2" s="9" t="s">
        <v>3</v>
      </c>
      <c r="E2" s="10" t="s">
        <v>4</v>
      </c>
      <c r="F2" s="10" t="s">
        <v>5</v>
      </c>
      <c r="G2" s="10" t="s">
        <v>6</v>
      </c>
      <c r="H2" s="10" t="s">
        <v>7</v>
      </c>
      <c r="I2" s="10" t="s">
        <v>8</v>
      </c>
      <c r="J2" s="10" t="s">
        <v>9</v>
      </c>
      <c r="K2" s="10" t="s">
        <v>10</v>
      </c>
      <c r="L2" s="11" t="s">
        <v>11</v>
      </c>
      <c r="M2" s="12" t="s">
        <v>12</v>
      </c>
      <c r="N2" s="13" t="s">
        <v>13</v>
      </c>
      <c r="O2" s="12" t="s">
        <v>14</v>
      </c>
      <c r="P2" s="13" t="s">
        <v>13</v>
      </c>
      <c r="Q2" s="12" t="s">
        <v>15</v>
      </c>
      <c r="R2" s="13" t="s">
        <v>13</v>
      </c>
      <c r="S2" s="12" t="s">
        <v>16</v>
      </c>
      <c r="T2" s="13" t="s">
        <v>13</v>
      </c>
      <c r="U2" s="12" t="s">
        <v>17</v>
      </c>
      <c r="V2" s="13" t="s">
        <v>13</v>
      </c>
      <c r="W2" s="12" t="s">
        <v>18</v>
      </c>
      <c r="X2" s="13" t="s">
        <v>13</v>
      </c>
      <c r="Y2" s="12" t="s">
        <v>19</v>
      </c>
      <c r="Z2" s="13" t="s">
        <v>13</v>
      </c>
      <c r="AA2" s="12" t="s">
        <v>20</v>
      </c>
      <c r="AB2" s="13" t="s">
        <v>13</v>
      </c>
      <c r="AC2" s="12" t="s">
        <v>21</v>
      </c>
      <c r="AD2" s="13" t="s">
        <v>13</v>
      </c>
      <c r="AE2" s="12" t="s">
        <v>22</v>
      </c>
      <c r="AF2" s="13" t="s">
        <v>13</v>
      </c>
      <c r="AG2" s="12" t="s">
        <v>23</v>
      </c>
      <c r="AH2" s="13" t="s">
        <v>13</v>
      </c>
      <c r="AI2" s="12" t="s">
        <v>24</v>
      </c>
      <c r="AJ2" s="13" t="s">
        <v>13</v>
      </c>
      <c r="AK2" s="11" t="s">
        <v>25</v>
      </c>
      <c r="AL2" s="11" t="s">
        <v>26</v>
      </c>
    </row>
    <row r="3" spans="1:38" s="15" customFormat="1" ht="31.5" customHeight="1" x14ac:dyDescent="0.25">
      <c r="A3" s="209" t="s">
        <v>27</v>
      </c>
      <c r="B3" s="211" t="s">
        <v>28</v>
      </c>
      <c r="C3" s="214" t="s">
        <v>29</v>
      </c>
      <c r="D3" s="216" t="s">
        <v>30</v>
      </c>
      <c r="E3" s="219" t="s">
        <v>31</v>
      </c>
      <c r="F3" s="207" t="s">
        <v>32</v>
      </c>
      <c r="G3" s="207" t="s">
        <v>33</v>
      </c>
      <c r="H3" s="207" t="s">
        <v>34</v>
      </c>
      <c r="I3" s="207" t="s">
        <v>35</v>
      </c>
      <c r="J3" s="207" t="s">
        <v>36</v>
      </c>
      <c r="K3" s="207" t="s">
        <v>37</v>
      </c>
      <c r="L3" s="208" t="s">
        <v>38</v>
      </c>
      <c r="M3" s="203">
        <f t="shared" ref="M3:R3" si="0">AVERAGE(M18,M19,M20,M34,M35,M43,M53,M64)</f>
        <v>1</v>
      </c>
      <c r="N3" s="204">
        <f t="shared" si="0"/>
        <v>1</v>
      </c>
      <c r="O3" s="203">
        <f t="shared" si="0"/>
        <v>1</v>
      </c>
      <c r="P3" s="204">
        <f t="shared" si="0"/>
        <v>1</v>
      </c>
      <c r="Q3" s="203">
        <f t="shared" si="0"/>
        <v>1</v>
      </c>
      <c r="R3" s="204">
        <f t="shared" si="0"/>
        <v>1</v>
      </c>
      <c r="S3" s="203">
        <f>AVERAGE(S18,S19,S20,S34,S35,S43)</f>
        <v>1</v>
      </c>
      <c r="T3" s="204">
        <f t="shared" ref="T3:V3" si="1">AVERAGE(T18,T19,T20,T34,T35,T43,T53,T64)</f>
        <v>1</v>
      </c>
      <c r="U3" s="203">
        <f>AVERAGE(U18,U19,U20,U34,U35,U43)</f>
        <v>1</v>
      </c>
      <c r="V3" s="204">
        <f t="shared" si="1"/>
        <v>1</v>
      </c>
      <c r="W3" s="203">
        <f>AVERAGE(W18,W19,W20,W34,W35,W43)</f>
        <v>1</v>
      </c>
      <c r="X3" s="204">
        <f t="shared" ref="X3" si="2">AVERAGE(X18,X19,X20,X34,X35,X43,X53,X64)</f>
        <v>1</v>
      </c>
      <c r="Y3" s="203"/>
      <c r="Z3" s="204"/>
      <c r="AA3" s="203"/>
      <c r="AB3" s="204"/>
      <c r="AC3" s="203"/>
      <c r="AD3" s="204"/>
      <c r="AE3" s="203"/>
      <c r="AF3" s="204"/>
      <c r="AG3" s="203"/>
      <c r="AH3" s="204"/>
      <c r="AI3" s="203"/>
      <c r="AJ3" s="204"/>
      <c r="AK3" s="203">
        <f>AVERAGE(M3,O3,Q3,S3,U3,W3,Y3,AA3,AC3,AE3,AG3,AI3)</f>
        <v>1</v>
      </c>
      <c r="AL3" s="204">
        <f>AVERAGE(N3,P3,R3,T3,V3,X3,Z3,AB3,AD3,AF3,AH3,AJ3)</f>
        <v>1</v>
      </c>
    </row>
    <row r="4" spans="1:38" s="15" customFormat="1" ht="20.25" customHeight="1" x14ac:dyDescent="0.25">
      <c r="A4" s="209"/>
      <c r="B4" s="212"/>
      <c r="C4" s="214"/>
      <c r="D4" s="217"/>
      <c r="E4" s="220"/>
      <c r="F4" s="207"/>
      <c r="G4" s="207"/>
      <c r="H4" s="207"/>
      <c r="I4" s="207"/>
      <c r="J4" s="207"/>
      <c r="K4" s="207"/>
      <c r="L4" s="208"/>
      <c r="M4" s="203"/>
      <c r="N4" s="204"/>
      <c r="O4" s="203"/>
      <c r="P4" s="204"/>
      <c r="Q4" s="203"/>
      <c r="R4" s="204"/>
      <c r="S4" s="203"/>
      <c r="T4" s="204"/>
      <c r="U4" s="203"/>
      <c r="V4" s="204"/>
      <c r="W4" s="203"/>
      <c r="X4" s="204"/>
      <c r="Y4" s="203"/>
      <c r="Z4" s="204"/>
      <c r="AA4" s="203"/>
      <c r="AB4" s="204"/>
      <c r="AC4" s="203"/>
      <c r="AD4" s="204"/>
      <c r="AE4" s="203"/>
      <c r="AF4" s="204"/>
      <c r="AG4" s="203"/>
      <c r="AH4" s="204"/>
      <c r="AI4" s="203"/>
      <c r="AJ4" s="204"/>
      <c r="AK4" s="203"/>
      <c r="AL4" s="204"/>
    </row>
    <row r="5" spans="1:38" s="15" customFormat="1" ht="31.5" customHeight="1" x14ac:dyDescent="0.25">
      <c r="A5" s="209"/>
      <c r="B5" s="212"/>
      <c r="C5" s="214"/>
      <c r="D5" s="217"/>
      <c r="E5" s="220"/>
      <c r="F5" s="207"/>
      <c r="G5" s="207"/>
      <c r="H5" s="207"/>
      <c r="I5" s="207"/>
      <c r="J5" s="207"/>
      <c r="K5" s="207"/>
      <c r="L5" s="208"/>
      <c r="M5" s="203"/>
      <c r="N5" s="204"/>
      <c r="O5" s="203"/>
      <c r="P5" s="204"/>
      <c r="Q5" s="203"/>
      <c r="R5" s="204"/>
      <c r="S5" s="203"/>
      <c r="T5" s="204"/>
      <c r="U5" s="203"/>
      <c r="V5" s="204"/>
      <c r="W5" s="203"/>
      <c r="X5" s="204"/>
      <c r="Y5" s="203"/>
      <c r="Z5" s="204"/>
      <c r="AA5" s="203"/>
      <c r="AB5" s="204"/>
      <c r="AC5" s="203"/>
      <c r="AD5" s="204"/>
      <c r="AE5" s="203"/>
      <c r="AF5" s="204"/>
      <c r="AG5" s="203"/>
      <c r="AH5" s="204"/>
      <c r="AI5" s="203"/>
      <c r="AJ5" s="204"/>
      <c r="AK5" s="203"/>
      <c r="AL5" s="204"/>
    </row>
    <row r="6" spans="1:38" s="15" customFormat="1" ht="75" customHeight="1" x14ac:dyDescent="0.25">
      <c r="A6" s="209"/>
      <c r="B6" s="212"/>
      <c r="C6" s="214"/>
      <c r="D6" s="218"/>
      <c r="E6" s="221"/>
      <c r="F6" s="207"/>
      <c r="G6" s="207"/>
      <c r="H6" s="207"/>
      <c r="I6" s="207"/>
      <c r="J6" s="207"/>
      <c r="K6" s="207"/>
      <c r="L6" s="208"/>
      <c r="M6" s="203"/>
      <c r="N6" s="204"/>
      <c r="O6" s="203"/>
      <c r="P6" s="204"/>
      <c r="Q6" s="203"/>
      <c r="R6" s="204"/>
      <c r="S6" s="203"/>
      <c r="T6" s="204"/>
      <c r="U6" s="203"/>
      <c r="V6" s="204"/>
      <c r="W6" s="203"/>
      <c r="X6" s="204"/>
      <c r="Y6" s="203"/>
      <c r="Z6" s="204"/>
      <c r="AA6" s="203"/>
      <c r="AB6" s="204"/>
      <c r="AC6" s="203"/>
      <c r="AD6" s="204"/>
      <c r="AE6" s="203"/>
      <c r="AF6" s="204"/>
      <c r="AG6" s="203"/>
      <c r="AH6" s="204"/>
      <c r="AI6" s="203"/>
      <c r="AJ6" s="204"/>
      <c r="AK6" s="203"/>
      <c r="AL6" s="204"/>
    </row>
    <row r="7" spans="1:38" s="15" customFormat="1" ht="27.75" customHeight="1" x14ac:dyDescent="0.25">
      <c r="A7" s="209"/>
      <c r="B7" s="212"/>
      <c r="C7" s="214"/>
      <c r="D7" s="205" t="s">
        <v>39</v>
      </c>
      <c r="E7" s="206" t="s">
        <v>40</v>
      </c>
      <c r="F7" s="206" t="s">
        <v>41</v>
      </c>
      <c r="G7" s="206" t="s">
        <v>42</v>
      </c>
      <c r="H7" s="206" t="s">
        <v>34</v>
      </c>
      <c r="I7" s="206" t="s">
        <v>43</v>
      </c>
      <c r="J7" s="206" t="s">
        <v>44</v>
      </c>
      <c r="K7" s="206" t="s">
        <v>45</v>
      </c>
      <c r="L7" s="202">
        <v>776</v>
      </c>
      <c r="M7" s="195">
        <f t="shared" ref="M7:X7" si="3">M21+M22+M23+M36+M37+M38+M39+M44+M54+M55+M56+M57+M58+M59+M65</f>
        <v>65</v>
      </c>
      <c r="N7" s="196">
        <f t="shared" si="3"/>
        <v>74</v>
      </c>
      <c r="O7" s="195">
        <f t="shared" si="3"/>
        <v>65</v>
      </c>
      <c r="P7" s="196">
        <f t="shared" si="3"/>
        <v>89</v>
      </c>
      <c r="Q7" s="195">
        <f t="shared" si="3"/>
        <v>66</v>
      </c>
      <c r="R7" s="196">
        <f t="shared" si="3"/>
        <v>65</v>
      </c>
      <c r="S7" s="195">
        <f t="shared" si="3"/>
        <v>66</v>
      </c>
      <c r="T7" s="196">
        <f t="shared" si="3"/>
        <v>41</v>
      </c>
      <c r="U7" s="195">
        <f t="shared" si="3"/>
        <v>66</v>
      </c>
      <c r="V7" s="196">
        <f t="shared" si="3"/>
        <v>45</v>
      </c>
      <c r="W7" s="195">
        <f t="shared" si="3"/>
        <v>67</v>
      </c>
      <c r="X7" s="196">
        <f t="shared" si="3"/>
        <v>44</v>
      </c>
      <c r="Y7" s="195"/>
      <c r="Z7" s="196"/>
      <c r="AA7" s="195"/>
      <c r="AB7" s="196"/>
      <c r="AC7" s="195"/>
      <c r="AD7" s="196"/>
      <c r="AE7" s="195"/>
      <c r="AF7" s="196"/>
      <c r="AG7" s="195"/>
      <c r="AH7" s="196"/>
      <c r="AI7" s="195"/>
      <c r="AJ7" s="196"/>
      <c r="AK7" s="195">
        <f>M7+O7+Q7+S7+U7+W7+Y7+AA7+AC7+AE7+AG7+AI7</f>
        <v>395</v>
      </c>
      <c r="AL7" s="196">
        <f t="shared" ref="AL7" si="4">N7+P7+R7+T7+V7+X7+Z7+AB7+AD7+AF7+AH7+AJ7</f>
        <v>358</v>
      </c>
    </row>
    <row r="8" spans="1:38" s="15" customFormat="1" ht="27.75" customHeight="1" x14ac:dyDescent="0.25">
      <c r="A8" s="209"/>
      <c r="B8" s="212"/>
      <c r="C8" s="214"/>
      <c r="D8" s="205"/>
      <c r="E8" s="206"/>
      <c r="F8" s="206"/>
      <c r="G8" s="206"/>
      <c r="H8" s="206"/>
      <c r="I8" s="206"/>
      <c r="J8" s="206"/>
      <c r="K8" s="206"/>
      <c r="L8" s="202"/>
      <c r="M8" s="195"/>
      <c r="N8" s="196"/>
      <c r="O8" s="195"/>
      <c r="P8" s="196"/>
      <c r="Q8" s="195"/>
      <c r="R8" s="196"/>
      <c r="S8" s="195"/>
      <c r="T8" s="196"/>
      <c r="U8" s="195"/>
      <c r="V8" s="196"/>
      <c r="W8" s="195"/>
      <c r="X8" s="196"/>
      <c r="Y8" s="195"/>
      <c r="Z8" s="196"/>
      <c r="AA8" s="195"/>
      <c r="AB8" s="196"/>
      <c r="AC8" s="195"/>
      <c r="AD8" s="196"/>
      <c r="AE8" s="195"/>
      <c r="AF8" s="196"/>
      <c r="AG8" s="195"/>
      <c r="AH8" s="196"/>
      <c r="AI8" s="195"/>
      <c r="AJ8" s="196"/>
      <c r="AK8" s="195"/>
      <c r="AL8" s="196"/>
    </row>
    <row r="9" spans="1:38" s="15" customFormat="1" ht="50.25" customHeight="1" x14ac:dyDescent="0.25">
      <c r="A9" s="209"/>
      <c r="B9" s="212"/>
      <c r="C9" s="214"/>
      <c r="D9" s="205"/>
      <c r="E9" s="206"/>
      <c r="F9" s="206"/>
      <c r="G9" s="206"/>
      <c r="H9" s="206"/>
      <c r="I9" s="206"/>
      <c r="J9" s="206"/>
      <c r="K9" s="206"/>
      <c r="L9" s="202"/>
      <c r="M9" s="195"/>
      <c r="N9" s="196"/>
      <c r="O9" s="195"/>
      <c r="P9" s="196"/>
      <c r="Q9" s="195"/>
      <c r="R9" s="196"/>
      <c r="S9" s="195"/>
      <c r="T9" s="196"/>
      <c r="U9" s="195"/>
      <c r="V9" s="196"/>
      <c r="W9" s="195"/>
      <c r="X9" s="196"/>
      <c r="Y9" s="195"/>
      <c r="Z9" s="196"/>
      <c r="AA9" s="195"/>
      <c r="AB9" s="196"/>
      <c r="AC9" s="195"/>
      <c r="AD9" s="196"/>
      <c r="AE9" s="195"/>
      <c r="AF9" s="196"/>
      <c r="AG9" s="195"/>
      <c r="AH9" s="196"/>
      <c r="AI9" s="195"/>
      <c r="AJ9" s="196"/>
      <c r="AK9" s="195"/>
      <c r="AL9" s="196"/>
    </row>
    <row r="10" spans="1:38" s="15" customFormat="1" ht="118.5" customHeight="1" x14ac:dyDescent="0.25">
      <c r="A10" s="210"/>
      <c r="B10" s="212"/>
      <c r="C10" s="215"/>
      <c r="D10" s="205"/>
      <c r="E10" s="206"/>
      <c r="F10" s="206"/>
      <c r="G10" s="206"/>
      <c r="H10" s="206"/>
      <c r="I10" s="206"/>
      <c r="J10" s="206"/>
      <c r="K10" s="206"/>
      <c r="L10" s="202"/>
      <c r="M10" s="195"/>
      <c r="N10" s="196"/>
      <c r="O10" s="195"/>
      <c r="P10" s="196"/>
      <c r="Q10" s="195"/>
      <c r="R10" s="196"/>
      <c r="S10" s="195"/>
      <c r="T10" s="196"/>
      <c r="U10" s="195"/>
      <c r="V10" s="196"/>
      <c r="W10" s="195"/>
      <c r="X10" s="196"/>
      <c r="Y10" s="195"/>
      <c r="Z10" s="196"/>
      <c r="AA10" s="195"/>
      <c r="AB10" s="196"/>
      <c r="AC10" s="195"/>
      <c r="AD10" s="196"/>
      <c r="AE10" s="195"/>
      <c r="AF10" s="196"/>
      <c r="AG10" s="195"/>
      <c r="AH10" s="196"/>
      <c r="AI10" s="195"/>
      <c r="AJ10" s="196"/>
      <c r="AK10" s="195"/>
      <c r="AL10" s="196"/>
    </row>
    <row r="11" spans="1:38" s="15" customFormat="1" ht="53.25" customHeight="1" x14ac:dyDescent="0.25">
      <c r="A11" s="210"/>
      <c r="B11" s="212"/>
      <c r="C11" s="215"/>
      <c r="D11" s="201" t="s">
        <v>46</v>
      </c>
      <c r="E11" s="197" t="s">
        <v>47</v>
      </c>
      <c r="F11" s="197" t="s">
        <v>48</v>
      </c>
      <c r="G11" s="197" t="s">
        <v>49</v>
      </c>
      <c r="H11" s="197" t="s">
        <v>34</v>
      </c>
      <c r="I11" s="197" t="s">
        <v>50</v>
      </c>
      <c r="J11" s="197" t="s">
        <v>51</v>
      </c>
      <c r="K11" s="197" t="s">
        <v>52</v>
      </c>
      <c r="L11" s="198">
        <v>1</v>
      </c>
      <c r="M11" s="195">
        <f>AVERAGE(M24,M25,M26,M27,M28,M29,M30,M31,M40,M45,M46,M47,M60,M66)</f>
        <v>0.81818181818181823</v>
      </c>
      <c r="N11" s="196">
        <f t="shared" ref="N11:X11" si="5">AVERAGE(N24,N25,N26,N27,N28,N29,N30,N31,N40,N45,N46,N47,N60,N66)</f>
        <v>0.81818181818181823</v>
      </c>
      <c r="O11" s="195">
        <f t="shared" si="5"/>
        <v>0.81818181818181823</v>
      </c>
      <c r="P11" s="196">
        <f t="shared" si="5"/>
        <v>0.90909090909090906</v>
      </c>
      <c r="Q11" s="195">
        <f t="shared" si="5"/>
        <v>0.91666666666666663</v>
      </c>
      <c r="R11" s="196">
        <f t="shared" si="5"/>
        <v>0.83333333333333337</v>
      </c>
      <c r="S11" s="195">
        <f t="shared" si="5"/>
        <v>0.90909090909090906</v>
      </c>
      <c r="T11" s="196">
        <f t="shared" si="5"/>
        <v>0.90909090909090906</v>
      </c>
      <c r="U11" s="195">
        <f t="shared" si="5"/>
        <v>0.81818181818181823</v>
      </c>
      <c r="V11" s="196">
        <f t="shared" si="5"/>
        <v>0.90909090909090906</v>
      </c>
      <c r="W11" s="195">
        <f t="shared" si="5"/>
        <v>0.91666666666666663</v>
      </c>
      <c r="X11" s="196">
        <f t="shared" si="5"/>
        <v>0.90909090909090906</v>
      </c>
      <c r="Y11" s="195"/>
      <c r="Z11" s="196"/>
      <c r="AA11" s="195"/>
      <c r="AB11" s="196"/>
      <c r="AC11" s="195"/>
      <c r="AD11" s="196"/>
      <c r="AE11" s="195"/>
      <c r="AF11" s="196"/>
      <c r="AG11" s="195"/>
      <c r="AH11" s="196"/>
      <c r="AI11" s="195"/>
      <c r="AJ11" s="195"/>
      <c r="AK11" s="195">
        <f>AVERAGE(M11,O11,Q11,S11,U11,W11,Y11,AA11,AC11,AE11,AG11,AI11)</f>
        <v>0.86616161616161624</v>
      </c>
      <c r="AL11" s="196">
        <f>AVERAGE(N11,P11,R11,T11,V11,X11,Z11,AB11,AD11,AF11,AH11,AJ11)</f>
        <v>0.88131313131313138</v>
      </c>
    </row>
    <row r="12" spans="1:38" s="15" customFormat="1" ht="53.25" customHeight="1" x14ac:dyDescent="0.25">
      <c r="A12" s="210"/>
      <c r="B12" s="212"/>
      <c r="C12" s="215"/>
      <c r="D12" s="201"/>
      <c r="E12" s="197"/>
      <c r="F12" s="197"/>
      <c r="G12" s="197"/>
      <c r="H12" s="197"/>
      <c r="I12" s="197"/>
      <c r="J12" s="197"/>
      <c r="K12" s="197"/>
      <c r="L12" s="199"/>
      <c r="M12" s="195"/>
      <c r="N12" s="196"/>
      <c r="O12" s="195"/>
      <c r="P12" s="196"/>
      <c r="Q12" s="195"/>
      <c r="R12" s="196"/>
      <c r="S12" s="195"/>
      <c r="T12" s="196"/>
      <c r="U12" s="195"/>
      <c r="V12" s="196"/>
      <c r="W12" s="195"/>
      <c r="X12" s="196"/>
      <c r="Y12" s="195"/>
      <c r="Z12" s="196"/>
      <c r="AA12" s="195"/>
      <c r="AB12" s="196"/>
      <c r="AC12" s="195"/>
      <c r="AD12" s="196"/>
      <c r="AE12" s="195"/>
      <c r="AF12" s="196"/>
      <c r="AG12" s="195"/>
      <c r="AH12" s="196"/>
      <c r="AI12" s="195"/>
      <c r="AJ12" s="195"/>
      <c r="AK12" s="195"/>
      <c r="AL12" s="196"/>
    </row>
    <row r="13" spans="1:38" s="15" customFormat="1" ht="53.25" customHeight="1" x14ac:dyDescent="0.25">
      <c r="A13" s="210"/>
      <c r="B13" s="212"/>
      <c r="C13" s="215"/>
      <c r="D13" s="201"/>
      <c r="E13" s="197"/>
      <c r="F13" s="197"/>
      <c r="G13" s="197"/>
      <c r="H13" s="197"/>
      <c r="I13" s="197"/>
      <c r="J13" s="197"/>
      <c r="K13" s="197"/>
      <c r="L13" s="199"/>
      <c r="M13" s="195"/>
      <c r="N13" s="196"/>
      <c r="O13" s="195"/>
      <c r="P13" s="196"/>
      <c r="Q13" s="195"/>
      <c r="R13" s="196"/>
      <c r="S13" s="195"/>
      <c r="T13" s="196"/>
      <c r="U13" s="195"/>
      <c r="V13" s="196"/>
      <c r="W13" s="195"/>
      <c r="X13" s="196"/>
      <c r="Y13" s="195"/>
      <c r="Z13" s="196"/>
      <c r="AA13" s="195"/>
      <c r="AB13" s="196"/>
      <c r="AC13" s="195"/>
      <c r="AD13" s="196"/>
      <c r="AE13" s="195"/>
      <c r="AF13" s="196"/>
      <c r="AG13" s="195"/>
      <c r="AH13" s="196"/>
      <c r="AI13" s="195"/>
      <c r="AJ13" s="195"/>
      <c r="AK13" s="195"/>
      <c r="AL13" s="196"/>
    </row>
    <row r="14" spans="1:38" s="15" customFormat="1" ht="53.25" customHeight="1" x14ac:dyDescent="0.25">
      <c r="A14" s="210"/>
      <c r="B14" s="212"/>
      <c r="C14" s="215"/>
      <c r="D14" s="201"/>
      <c r="E14" s="197"/>
      <c r="F14" s="197"/>
      <c r="G14" s="197"/>
      <c r="H14" s="197"/>
      <c r="I14" s="197"/>
      <c r="J14" s="197"/>
      <c r="K14" s="197"/>
      <c r="L14" s="200"/>
      <c r="M14" s="195"/>
      <c r="N14" s="196"/>
      <c r="O14" s="195"/>
      <c r="P14" s="196"/>
      <c r="Q14" s="195"/>
      <c r="R14" s="196"/>
      <c r="S14" s="195"/>
      <c r="T14" s="196"/>
      <c r="U14" s="195"/>
      <c r="V14" s="196"/>
      <c r="W14" s="195"/>
      <c r="X14" s="196"/>
      <c r="Y14" s="195"/>
      <c r="Z14" s="196"/>
      <c r="AA14" s="195"/>
      <c r="AB14" s="196"/>
      <c r="AC14" s="195"/>
      <c r="AD14" s="196"/>
      <c r="AE14" s="195"/>
      <c r="AF14" s="196"/>
      <c r="AG14" s="195"/>
      <c r="AH14" s="196"/>
      <c r="AI14" s="195"/>
      <c r="AJ14" s="195"/>
      <c r="AK14" s="195"/>
      <c r="AL14" s="196"/>
    </row>
    <row r="15" spans="1:38" s="15" customFormat="1" ht="90" x14ac:dyDescent="0.25">
      <c r="A15" s="210"/>
      <c r="B15" s="212"/>
      <c r="C15" s="215"/>
      <c r="D15" s="16" t="s">
        <v>53</v>
      </c>
      <c r="E15" s="16" t="s">
        <v>54</v>
      </c>
      <c r="F15" s="17" t="s">
        <v>55</v>
      </c>
      <c r="G15" s="17" t="s">
        <v>56</v>
      </c>
      <c r="H15" s="17" t="s">
        <v>34</v>
      </c>
      <c r="I15" s="18">
        <v>0.95</v>
      </c>
      <c r="J15" s="17" t="s">
        <v>57</v>
      </c>
      <c r="K15" s="17" t="s">
        <v>58</v>
      </c>
      <c r="L15" s="19">
        <v>0.95</v>
      </c>
      <c r="M15" s="20">
        <f>AVERAGE(M32,M41,M49,M50,M61,M67,M68,M69,M70,M74,M73,M72,M71,M75,M76)</f>
        <v>0.94285714285714284</v>
      </c>
      <c r="N15" s="21">
        <f>AVERAGE(N32,N41,N49,N50,N61,N67,N68,N69,N70,N74,N73,N72,N71,N75,N76)</f>
        <v>0.9</v>
      </c>
      <c r="O15" s="20">
        <f t="shared" ref="O15:X15" si="6">AVERAGE(O32,O41,O49,O50,O61,O67,O68,O69,O70,O74,O73,O72,O71,O75,O76)</f>
        <v>0.94285714285714284</v>
      </c>
      <c r="P15" s="21">
        <f t="shared" si="6"/>
        <v>0.9</v>
      </c>
      <c r="Q15" s="20">
        <f t="shared" si="6"/>
        <v>0.95</v>
      </c>
      <c r="R15" s="21">
        <f t="shared" si="6"/>
        <v>0.97499999999999998</v>
      </c>
      <c r="S15" s="20">
        <f t="shared" si="6"/>
        <v>0.96666666666666667</v>
      </c>
      <c r="T15" s="21">
        <f t="shared" si="6"/>
        <v>0.94166666666666676</v>
      </c>
      <c r="U15" s="20">
        <f t="shared" si="6"/>
        <v>0.94285714285714284</v>
      </c>
      <c r="V15" s="21">
        <f t="shared" si="6"/>
        <v>0.89523809523809528</v>
      </c>
      <c r="W15" s="20">
        <f t="shared" si="6"/>
        <v>0.96</v>
      </c>
      <c r="X15" s="21">
        <f t="shared" si="6"/>
        <v>0.96</v>
      </c>
      <c r="Y15" s="22"/>
      <c r="Z15" s="23"/>
      <c r="AA15" s="22"/>
      <c r="AB15" s="23"/>
      <c r="AC15" s="22"/>
      <c r="AD15" s="23"/>
      <c r="AE15" s="22"/>
      <c r="AF15" s="23"/>
      <c r="AG15" s="22"/>
      <c r="AH15" s="23"/>
      <c r="AI15" s="22"/>
      <c r="AJ15" s="23"/>
      <c r="AK15" s="20">
        <f>AVERAGE(M15,O15,Q15,S15,U15,W15,Y15,AA15,AC15,AE15,AG15,AI15)</f>
        <v>0.95087301587301587</v>
      </c>
      <c r="AL15" s="21">
        <f>AVERAGE(N15,P15,R15,T15,V15,X15,Z15,AB15,AD15,AF15,AH15,AJ15)</f>
        <v>0.92865079365079373</v>
      </c>
    </row>
    <row r="16" spans="1:38" s="15" customFormat="1" ht="105" hidden="1" customHeight="1" x14ac:dyDescent="0.25">
      <c r="A16" s="210"/>
      <c r="B16" s="213"/>
      <c r="C16" s="215"/>
      <c r="D16" s="24" t="s">
        <v>59</v>
      </c>
      <c r="E16" s="25" t="s">
        <v>60</v>
      </c>
      <c r="F16" s="26" t="s">
        <v>61</v>
      </c>
      <c r="G16" s="26" t="s">
        <v>62</v>
      </c>
      <c r="H16" s="26" t="s">
        <v>63</v>
      </c>
      <c r="I16" s="26">
        <v>1</v>
      </c>
      <c r="J16" s="24" t="s">
        <v>64</v>
      </c>
      <c r="K16" s="24" t="s">
        <v>65</v>
      </c>
      <c r="L16" s="27">
        <v>1</v>
      </c>
      <c r="M16" s="28"/>
      <c r="N16" s="29"/>
      <c r="O16" s="28"/>
      <c r="P16" s="29"/>
      <c r="Q16" s="28"/>
      <c r="R16" s="29"/>
      <c r="S16" s="28"/>
      <c r="T16" s="29"/>
      <c r="U16" s="28"/>
      <c r="V16" s="29"/>
      <c r="W16" s="28"/>
      <c r="X16" s="29"/>
      <c r="Y16" s="28"/>
      <c r="Z16" s="29"/>
      <c r="AA16" s="28"/>
      <c r="AB16" s="29"/>
      <c r="AC16" s="28"/>
      <c r="AD16" s="29"/>
      <c r="AE16" s="28"/>
      <c r="AF16" s="29"/>
      <c r="AG16" s="28"/>
      <c r="AH16" s="29"/>
      <c r="AI16" s="28"/>
      <c r="AJ16" s="29"/>
      <c r="AK16" s="30"/>
      <c r="AL16" s="31"/>
    </row>
    <row r="17" spans="1:37" s="32" customFormat="1" ht="15.75" customHeight="1" thickBot="1" x14ac:dyDescent="0.3">
      <c r="C17" s="33"/>
      <c r="D17" s="34"/>
      <c r="L17" s="6"/>
      <c r="M17" s="6"/>
      <c r="N17" s="6"/>
      <c r="O17" s="6"/>
      <c r="P17" s="6"/>
      <c r="Q17" s="6"/>
      <c r="R17" s="6"/>
      <c r="S17" s="6"/>
      <c r="T17" s="6"/>
      <c r="U17" s="6"/>
      <c r="V17" s="6"/>
      <c r="W17" s="6"/>
      <c r="X17" s="6"/>
      <c r="Y17" s="6"/>
      <c r="Z17" s="6"/>
      <c r="AA17" s="6"/>
      <c r="AB17" s="6"/>
      <c r="AC17" s="6"/>
      <c r="AD17" s="6"/>
      <c r="AE17" s="6"/>
      <c r="AF17" s="6"/>
      <c r="AG17" s="6"/>
      <c r="AH17" s="6"/>
      <c r="AI17" s="6"/>
      <c r="AJ17" s="6"/>
    </row>
    <row r="18" spans="1:37" s="32" customFormat="1" ht="57.75" customHeight="1" x14ac:dyDescent="0.25">
      <c r="C18" s="184" t="s">
        <v>66</v>
      </c>
      <c r="D18" s="35" t="s">
        <v>67</v>
      </c>
      <c r="E18" s="36" t="s">
        <v>68</v>
      </c>
      <c r="F18" s="36" t="s">
        <v>69</v>
      </c>
      <c r="G18" s="36" t="s">
        <v>70</v>
      </c>
      <c r="H18" s="36" t="s">
        <v>34</v>
      </c>
      <c r="I18" s="37" t="s">
        <v>50</v>
      </c>
      <c r="J18" s="36" t="s">
        <v>71</v>
      </c>
      <c r="K18" s="38" t="s">
        <v>72</v>
      </c>
      <c r="L18" s="39">
        <v>1</v>
      </c>
      <c r="M18" s="40">
        <f>117/117</f>
        <v>1</v>
      </c>
      <c r="N18" s="41">
        <f>137/137</f>
        <v>1</v>
      </c>
      <c r="O18" s="40">
        <f>116/116</f>
        <v>1</v>
      </c>
      <c r="P18" s="41">
        <f>203/203</f>
        <v>1</v>
      </c>
      <c r="Q18" s="40">
        <f>117/117</f>
        <v>1</v>
      </c>
      <c r="R18" s="41">
        <f>126/126</f>
        <v>1</v>
      </c>
      <c r="S18" s="40">
        <f>117/117</f>
        <v>1</v>
      </c>
      <c r="T18" s="41">
        <f>115/115</f>
        <v>1</v>
      </c>
      <c r="U18" s="40">
        <f>117/117</f>
        <v>1</v>
      </c>
      <c r="V18" s="41">
        <f>156/156</f>
        <v>1</v>
      </c>
      <c r="W18" s="40">
        <f>117/117</f>
        <v>1</v>
      </c>
      <c r="X18" s="41">
        <f>138/138</f>
        <v>1</v>
      </c>
      <c r="Y18" s="40">
        <f>117/117</f>
        <v>1</v>
      </c>
      <c r="Z18" s="42"/>
      <c r="AA18" s="40">
        <f>117/117</f>
        <v>1</v>
      </c>
      <c r="AB18" s="42"/>
      <c r="AC18" s="40">
        <f>117/117</f>
        <v>1</v>
      </c>
      <c r="AD18" s="42"/>
      <c r="AE18" s="40">
        <f>117/117</f>
        <v>1</v>
      </c>
      <c r="AF18" s="42"/>
      <c r="AG18" s="40">
        <f>117/117</f>
        <v>1</v>
      </c>
      <c r="AH18" s="42"/>
      <c r="AI18" s="43">
        <f>117/117</f>
        <v>1</v>
      </c>
      <c r="AJ18" s="42"/>
    </row>
    <row r="19" spans="1:37" s="32" customFormat="1" ht="30" customHeight="1" x14ac:dyDescent="0.25">
      <c r="C19" s="184"/>
      <c r="D19" s="44" t="s">
        <v>73</v>
      </c>
      <c r="E19" s="45" t="s">
        <v>74</v>
      </c>
      <c r="F19" s="45" t="s">
        <v>75</v>
      </c>
      <c r="G19" s="45" t="s">
        <v>70</v>
      </c>
      <c r="H19" s="45" t="s">
        <v>34</v>
      </c>
      <c r="I19" s="46" t="s">
        <v>50</v>
      </c>
      <c r="J19" s="45" t="s">
        <v>76</v>
      </c>
      <c r="K19" s="47" t="s">
        <v>72</v>
      </c>
      <c r="L19" s="48">
        <v>1</v>
      </c>
      <c r="M19" s="49">
        <f>15/15</f>
        <v>1</v>
      </c>
      <c r="N19" s="50">
        <f>13/13</f>
        <v>1</v>
      </c>
      <c r="O19" s="49">
        <f>15/15</f>
        <v>1</v>
      </c>
      <c r="P19" s="50">
        <f>13/13</f>
        <v>1</v>
      </c>
      <c r="Q19" s="49">
        <f>15/15</f>
        <v>1</v>
      </c>
      <c r="R19" s="50">
        <f>25/25</f>
        <v>1</v>
      </c>
      <c r="S19" s="49">
        <f>15/15</f>
        <v>1</v>
      </c>
      <c r="T19" s="50">
        <f>12/12</f>
        <v>1</v>
      </c>
      <c r="U19" s="49">
        <f>15/15</f>
        <v>1</v>
      </c>
      <c r="V19" s="50">
        <f>13/13</f>
        <v>1</v>
      </c>
      <c r="W19" s="49">
        <f>15/15</f>
        <v>1</v>
      </c>
      <c r="X19" s="50">
        <f>12/12</f>
        <v>1</v>
      </c>
      <c r="Y19" s="49">
        <f>15/15</f>
        <v>1</v>
      </c>
      <c r="Z19" s="51"/>
      <c r="AA19" s="49">
        <f>15/15</f>
        <v>1</v>
      </c>
      <c r="AB19" s="51"/>
      <c r="AC19" s="52">
        <f>15/15</f>
        <v>1</v>
      </c>
      <c r="AD19" s="51"/>
      <c r="AE19" s="52">
        <f>15/15</f>
        <v>1</v>
      </c>
      <c r="AF19" s="51"/>
      <c r="AG19" s="52">
        <f>15/15</f>
        <v>1</v>
      </c>
      <c r="AH19" s="53"/>
      <c r="AI19" s="52">
        <f>15/15</f>
        <v>1</v>
      </c>
      <c r="AJ19" s="53"/>
      <c r="AK19" s="54">
        <f t="shared" ref="AK19:AK32" si="7">M19+O19+Q19+S19+U19+W19+Y19+AA19+AC19+AE19+AG19+AI19</f>
        <v>12</v>
      </c>
    </row>
    <row r="20" spans="1:37" ht="44.25" customHeight="1" thickBot="1" x14ac:dyDescent="0.3">
      <c r="A20" s="4"/>
      <c r="B20" s="4"/>
      <c r="C20" s="184"/>
      <c r="D20" s="55" t="s">
        <v>77</v>
      </c>
      <c r="E20" s="56" t="s">
        <v>78</v>
      </c>
      <c r="F20" s="56" t="s">
        <v>79</v>
      </c>
      <c r="G20" s="56" t="s">
        <v>70</v>
      </c>
      <c r="H20" s="56" t="s">
        <v>34</v>
      </c>
      <c r="I20" s="57" t="s">
        <v>50</v>
      </c>
      <c r="J20" s="56" t="s">
        <v>80</v>
      </c>
      <c r="K20" s="58" t="s">
        <v>72</v>
      </c>
      <c r="L20" s="59">
        <v>1</v>
      </c>
      <c r="M20" s="60">
        <f>13/13</f>
        <v>1</v>
      </c>
      <c r="N20" s="61">
        <f>15/15</f>
        <v>1</v>
      </c>
      <c r="O20" s="60">
        <f>13/13</f>
        <v>1</v>
      </c>
      <c r="P20" s="61">
        <f>12/12</f>
        <v>1</v>
      </c>
      <c r="Q20" s="60">
        <f>13/13</f>
        <v>1</v>
      </c>
      <c r="R20" s="61">
        <f>18/18</f>
        <v>1</v>
      </c>
      <c r="S20" s="60">
        <f>13/13</f>
        <v>1</v>
      </c>
      <c r="T20" s="61">
        <f>14/14</f>
        <v>1</v>
      </c>
      <c r="U20" s="60">
        <f>13/13</f>
        <v>1</v>
      </c>
      <c r="V20" s="61">
        <f>13/13</f>
        <v>1</v>
      </c>
      <c r="W20" s="60">
        <f>13/13</f>
        <v>1</v>
      </c>
      <c r="X20" s="61">
        <f>14/14</f>
        <v>1</v>
      </c>
      <c r="Y20" s="60">
        <f>13/13</f>
        <v>1</v>
      </c>
      <c r="Z20" s="62"/>
      <c r="AA20" s="60">
        <f>13/13</f>
        <v>1</v>
      </c>
      <c r="AB20" s="62"/>
      <c r="AC20" s="63">
        <f>13/13</f>
        <v>1</v>
      </c>
      <c r="AD20" s="62"/>
      <c r="AE20" s="63">
        <f>13/13</f>
        <v>1</v>
      </c>
      <c r="AF20" s="62"/>
      <c r="AG20" s="63">
        <f>13/13</f>
        <v>1</v>
      </c>
      <c r="AH20" s="64"/>
      <c r="AI20" s="63">
        <f>13/13</f>
        <v>1</v>
      </c>
      <c r="AJ20" s="64"/>
      <c r="AK20" s="54">
        <f t="shared" si="7"/>
        <v>12</v>
      </c>
    </row>
    <row r="21" spans="1:37" ht="50.25" customHeight="1" x14ac:dyDescent="0.25">
      <c r="C21" s="184"/>
      <c r="D21" s="65" t="s">
        <v>81</v>
      </c>
      <c r="E21" s="66" t="s">
        <v>82</v>
      </c>
      <c r="F21" s="67" t="s">
        <v>83</v>
      </c>
      <c r="G21" s="67" t="s">
        <v>70</v>
      </c>
      <c r="H21" s="67" t="s">
        <v>34</v>
      </c>
      <c r="I21" s="67" t="s">
        <v>84</v>
      </c>
      <c r="J21" s="67" t="s">
        <v>85</v>
      </c>
      <c r="K21" s="68" t="s">
        <v>72</v>
      </c>
      <c r="L21" s="69">
        <v>12</v>
      </c>
      <c r="M21" s="40">
        <v>1</v>
      </c>
      <c r="N21" s="42">
        <v>1</v>
      </c>
      <c r="O21" s="40">
        <v>1</v>
      </c>
      <c r="P21" s="42">
        <v>1</v>
      </c>
      <c r="Q21" s="40">
        <v>1</v>
      </c>
      <c r="R21" s="42">
        <v>1</v>
      </c>
      <c r="S21" s="40">
        <v>1</v>
      </c>
      <c r="T21" s="42">
        <v>1</v>
      </c>
      <c r="U21" s="40">
        <v>1</v>
      </c>
      <c r="V21" s="42">
        <v>1</v>
      </c>
      <c r="W21" s="40">
        <v>1</v>
      </c>
      <c r="X21" s="42">
        <v>1</v>
      </c>
      <c r="Y21" s="40">
        <v>1</v>
      </c>
      <c r="Z21" s="42"/>
      <c r="AA21" s="40">
        <v>1</v>
      </c>
      <c r="AB21" s="42"/>
      <c r="AC21" s="70">
        <v>1</v>
      </c>
      <c r="AD21" s="42"/>
      <c r="AE21" s="70">
        <v>1</v>
      </c>
      <c r="AF21" s="42"/>
      <c r="AG21" s="70">
        <v>1</v>
      </c>
      <c r="AH21" s="71"/>
      <c r="AI21" s="72">
        <v>1</v>
      </c>
      <c r="AJ21" s="71"/>
      <c r="AK21" s="54">
        <f t="shared" si="7"/>
        <v>12</v>
      </c>
    </row>
    <row r="22" spans="1:37" ht="30" customHeight="1" x14ac:dyDescent="0.25">
      <c r="C22" s="184"/>
      <c r="D22" s="73" t="s">
        <v>86</v>
      </c>
      <c r="E22" s="74" t="s">
        <v>87</v>
      </c>
      <c r="F22" s="75" t="s">
        <v>88</v>
      </c>
      <c r="G22" s="75" t="s">
        <v>70</v>
      </c>
      <c r="H22" s="75" t="s">
        <v>34</v>
      </c>
      <c r="I22" s="76" t="s">
        <v>50</v>
      </c>
      <c r="J22" s="75" t="s">
        <v>89</v>
      </c>
      <c r="K22" s="77" t="s">
        <v>72</v>
      </c>
      <c r="L22" s="78">
        <v>1</v>
      </c>
      <c r="M22" s="49">
        <v>2</v>
      </c>
      <c r="N22" s="51">
        <v>0</v>
      </c>
      <c r="O22" s="49">
        <v>2</v>
      </c>
      <c r="P22" s="51">
        <v>0</v>
      </c>
      <c r="Q22" s="49">
        <v>2</v>
      </c>
      <c r="R22" s="51">
        <v>2</v>
      </c>
      <c r="S22" s="49">
        <v>2</v>
      </c>
      <c r="T22" s="51">
        <v>0</v>
      </c>
      <c r="U22" s="49">
        <v>2</v>
      </c>
      <c r="V22" s="51">
        <v>0</v>
      </c>
      <c r="W22" s="49">
        <v>2</v>
      </c>
      <c r="X22" s="51">
        <v>0</v>
      </c>
      <c r="Y22" s="49">
        <v>2</v>
      </c>
      <c r="Z22" s="51"/>
      <c r="AA22" s="49">
        <v>2</v>
      </c>
      <c r="AB22" s="51"/>
      <c r="AC22" s="52">
        <v>2</v>
      </c>
      <c r="AD22" s="51"/>
      <c r="AE22" s="52">
        <v>2</v>
      </c>
      <c r="AF22" s="51"/>
      <c r="AG22" s="52">
        <v>2</v>
      </c>
      <c r="AH22" s="53"/>
      <c r="AI22" s="52">
        <v>2</v>
      </c>
      <c r="AJ22" s="53"/>
      <c r="AK22" s="54">
        <f t="shared" si="7"/>
        <v>24</v>
      </c>
    </row>
    <row r="23" spans="1:37" ht="30" customHeight="1" thickBot="1" x14ac:dyDescent="0.3">
      <c r="C23" s="184"/>
      <c r="D23" s="79" t="s">
        <v>90</v>
      </c>
      <c r="E23" s="80" t="s">
        <v>91</v>
      </c>
      <c r="F23" s="81" t="s">
        <v>92</v>
      </c>
      <c r="G23" s="81" t="s">
        <v>70</v>
      </c>
      <c r="H23" s="81" t="s">
        <v>34</v>
      </c>
      <c r="I23" s="82" t="s">
        <v>93</v>
      </c>
      <c r="J23" s="81" t="s">
        <v>94</v>
      </c>
      <c r="K23" s="83" t="s">
        <v>72</v>
      </c>
      <c r="L23" s="84">
        <v>144</v>
      </c>
      <c r="M23" s="60">
        <v>12</v>
      </c>
      <c r="N23" s="62">
        <v>10</v>
      </c>
      <c r="O23" s="60">
        <v>12</v>
      </c>
      <c r="P23" s="62">
        <v>14</v>
      </c>
      <c r="Q23" s="60">
        <v>12</v>
      </c>
      <c r="R23" s="62">
        <v>15</v>
      </c>
      <c r="S23" s="60">
        <v>12</v>
      </c>
      <c r="T23" s="62">
        <v>8</v>
      </c>
      <c r="U23" s="60">
        <v>12</v>
      </c>
      <c r="V23" s="62">
        <v>15</v>
      </c>
      <c r="W23" s="60">
        <v>12</v>
      </c>
      <c r="X23" s="62">
        <v>13</v>
      </c>
      <c r="Y23" s="60">
        <v>12</v>
      </c>
      <c r="Z23" s="62"/>
      <c r="AA23" s="60">
        <v>12</v>
      </c>
      <c r="AB23" s="62"/>
      <c r="AC23" s="63">
        <v>12</v>
      </c>
      <c r="AD23" s="62"/>
      <c r="AE23" s="63">
        <v>12</v>
      </c>
      <c r="AF23" s="62"/>
      <c r="AG23" s="63">
        <v>12</v>
      </c>
      <c r="AH23" s="64"/>
      <c r="AI23" s="85">
        <v>12</v>
      </c>
      <c r="AJ23" s="64"/>
      <c r="AK23" s="54">
        <f t="shared" si="7"/>
        <v>144</v>
      </c>
    </row>
    <row r="24" spans="1:37" ht="69.75" customHeight="1" x14ac:dyDescent="0.25">
      <c r="C24" s="185"/>
      <c r="D24" s="86" t="s">
        <v>95</v>
      </c>
      <c r="E24" s="87" t="s">
        <v>96</v>
      </c>
      <c r="F24" s="88" t="s">
        <v>97</v>
      </c>
      <c r="G24" s="88" t="s">
        <v>70</v>
      </c>
      <c r="H24" s="88" t="s">
        <v>34</v>
      </c>
      <c r="I24" s="88" t="s">
        <v>98</v>
      </c>
      <c r="J24" s="88" t="s">
        <v>99</v>
      </c>
      <c r="K24" s="89" t="s">
        <v>72</v>
      </c>
      <c r="L24" s="90">
        <v>84</v>
      </c>
      <c r="M24" s="40">
        <f t="shared" ref="M24:S24" si="8">7/7</f>
        <v>1</v>
      </c>
      <c r="N24" s="42">
        <f t="shared" si="8"/>
        <v>1</v>
      </c>
      <c r="O24" s="40">
        <f t="shared" si="8"/>
        <v>1</v>
      </c>
      <c r="P24" s="42">
        <f t="shared" si="8"/>
        <v>1</v>
      </c>
      <c r="Q24" s="40">
        <f t="shared" si="8"/>
        <v>1</v>
      </c>
      <c r="R24" s="42">
        <f t="shared" si="8"/>
        <v>1</v>
      </c>
      <c r="S24" s="40">
        <f t="shared" si="8"/>
        <v>1</v>
      </c>
      <c r="T24" s="42">
        <f>7/7</f>
        <v>1</v>
      </c>
      <c r="U24" s="40">
        <f>7/7</f>
        <v>1</v>
      </c>
      <c r="V24" s="42">
        <f>7/7</f>
        <v>1</v>
      </c>
      <c r="W24" s="40">
        <f>7/7</f>
        <v>1</v>
      </c>
      <c r="X24" s="42">
        <f t="shared" ref="X24" si="9">7/7</f>
        <v>1</v>
      </c>
      <c r="Y24" s="40">
        <f>7/7</f>
        <v>1</v>
      </c>
      <c r="Z24" s="42"/>
      <c r="AA24" s="40">
        <f>7/7</f>
        <v>1</v>
      </c>
      <c r="AB24" s="42"/>
      <c r="AC24" s="70">
        <f>7/7</f>
        <v>1</v>
      </c>
      <c r="AD24" s="42"/>
      <c r="AE24" s="70">
        <f>7/7</f>
        <v>1</v>
      </c>
      <c r="AF24" s="42"/>
      <c r="AG24" s="70">
        <f>7/7</f>
        <v>1</v>
      </c>
      <c r="AH24" s="71"/>
      <c r="AI24" s="70">
        <f>7/7</f>
        <v>1</v>
      </c>
      <c r="AJ24" s="71"/>
      <c r="AK24" s="54">
        <f t="shared" si="7"/>
        <v>12</v>
      </c>
    </row>
    <row r="25" spans="1:37" ht="85.5" customHeight="1" x14ac:dyDescent="0.25">
      <c r="C25" s="185"/>
      <c r="D25" s="91" t="s">
        <v>100</v>
      </c>
      <c r="E25" s="92" t="s">
        <v>101</v>
      </c>
      <c r="F25" s="93" t="s">
        <v>102</v>
      </c>
      <c r="G25" s="93" t="s">
        <v>70</v>
      </c>
      <c r="H25" s="93" t="s">
        <v>34</v>
      </c>
      <c r="I25" s="93" t="s">
        <v>103</v>
      </c>
      <c r="J25" s="93" t="s">
        <v>104</v>
      </c>
      <c r="K25" s="94" t="s">
        <v>72</v>
      </c>
      <c r="L25" s="95">
        <v>12</v>
      </c>
      <c r="M25" s="49">
        <f t="shared" ref="M25:V27" si="10">1/1</f>
        <v>1</v>
      </c>
      <c r="N25" s="51">
        <f t="shared" si="10"/>
        <v>1</v>
      </c>
      <c r="O25" s="49">
        <f t="shared" si="10"/>
        <v>1</v>
      </c>
      <c r="P25" s="51">
        <f t="shared" si="10"/>
        <v>1</v>
      </c>
      <c r="Q25" s="49">
        <f t="shared" si="10"/>
        <v>1</v>
      </c>
      <c r="R25" s="51">
        <f t="shared" si="10"/>
        <v>1</v>
      </c>
      <c r="S25" s="49">
        <f t="shared" si="10"/>
        <v>1</v>
      </c>
      <c r="T25" s="51">
        <f t="shared" si="10"/>
        <v>1</v>
      </c>
      <c r="U25" s="49">
        <f t="shared" si="10"/>
        <v>1</v>
      </c>
      <c r="V25" s="51">
        <f t="shared" si="10"/>
        <v>1</v>
      </c>
      <c r="W25" s="49">
        <f>1/1</f>
        <v>1</v>
      </c>
      <c r="X25" s="51">
        <f t="shared" ref="X25:X27" si="11">1/1</f>
        <v>1</v>
      </c>
      <c r="Y25" s="49">
        <f>1/1</f>
        <v>1</v>
      </c>
      <c r="Z25" s="51"/>
      <c r="AA25" s="49">
        <f>1/1</f>
        <v>1</v>
      </c>
      <c r="AB25" s="51"/>
      <c r="AC25" s="52">
        <f>1/1</f>
        <v>1</v>
      </c>
      <c r="AD25" s="51"/>
      <c r="AE25" s="52">
        <f>1/1</f>
        <v>1</v>
      </c>
      <c r="AF25" s="51"/>
      <c r="AG25" s="52">
        <f>1/1</f>
        <v>1</v>
      </c>
      <c r="AH25" s="53"/>
      <c r="AI25" s="96">
        <f>1/1</f>
        <v>1</v>
      </c>
      <c r="AJ25" s="53"/>
      <c r="AK25" s="54">
        <f t="shared" si="7"/>
        <v>12</v>
      </c>
    </row>
    <row r="26" spans="1:37" ht="85.5" customHeight="1" x14ac:dyDescent="0.25">
      <c r="C26" s="185"/>
      <c r="D26" s="91" t="s">
        <v>105</v>
      </c>
      <c r="E26" s="92" t="s">
        <v>106</v>
      </c>
      <c r="F26" s="93" t="s">
        <v>107</v>
      </c>
      <c r="G26" s="93" t="s">
        <v>108</v>
      </c>
      <c r="H26" s="93" t="s">
        <v>34</v>
      </c>
      <c r="I26" s="97" t="s">
        <v>50</v>
      </c>
      <c r="J26" s="93" t="s">
        <v>109</v>
      </c>
      <c r="K26" s="94" t="s">
        <v>72</v>
      </c>
      <c r="L26" s="95">
        <v>1</v>
      </c>
      <c r="M26" s="49">
        <f t="shared" si="10"/>
        <v>1</v>
      </c>
      <c r="N26" s="51">
        <f t="shared" si="10"/>
        <v>1</v>
      </c>
      <c r="O26" s="49">
        <f t="shared" si="10"/>
        <v>1</v>
      </c>
      <c r="P26" s="51">
        <f t="shared" si="10"/>
        <v>1</v>
      </c>
      <c r="Q26" s="49">
        <f t="shared" si="10"/>
        <v>1</v>
      </c>
      <c r="R26" s="51">
        <f t="shared" si="10"/>
        <v>1</v>
      </c>
      <c r="S26" s="49">
        <f t="shared" si="10"/>
        <v>1</v>
      </c>
      <c r="T26" s="51">
        <f t="shared" si="10"/>
        <v>1</v>
      </c>
      <c r="U26" s="49">
        <f t="shared" si="10"/>
        <v>1</v>
      </c>
      <c r="V26" s="51">
        <f t="shared" si="10"/>
        <v>1</v>
      </c>
      <c r="W26" s="49">
        <f>1/1</f>
        <v>1</v>
      </c>
      <c r="X26" s="51">
        <f t="shared" si="11"/>
        <v>1</v>
      </c>
      <c r="Y26" s="49">
        <f>1/1</f>
        <v>1</v>
      </c>
      <c r="Z26" s="51"/>
      <c r="AA26" s="49">
        <f>1/1</f>
        <v>1</v>
      </c>
      <c r="AB26" s="51"/>
      <c r="AC26" s="52">
        <f>1/1</f>
        <v>1</v>
      </c>
      <c r="AD26" s="51"/>
      <c r="AE26" s="52">
        <f>1/1</f>
        <v>1</v>
      </c>
      <c r="AF26" s="51"/>
      <c r="AG26" s="52">
        <f>1/1</f>
        <v>1</v>
      </c>
      <c r="AH26" s="53"/>
      <c r="AI26" s="96">
        <f>1/1</f>
        <v>1</v>
      </c>
      <c r="AJ26" s="53"/>
      <c r="AK26" s="54">
        <f t="shared" si="7"/>
        <v>12</v>
      </c>
    </row>
    <row r="27" spans="1:37" ht="85.5" customHeight="1" x14ac:dyDescent="0.25">
      <c r="C27" s="185"/>
      <c r="D27" s="91" t="s">
        <v>110</v>
      </c>
      <c r="E27" s="92" t="s">
        <v>111</v>
      </c>
      <c r="F27" s="93" t="s">
        <v>112</v>
      </c>
      <c r="G27" s="93" t="s">
        <v>113</v>
      </c>
      <c r="H27" s="93" t="s">
        <v>34</v>
      </c>
      <c r="I27" s="97" t="s">
        <v>50</v>
      </c>
      <c r="J27" s="93" t="s">
        <v>114</v>
      </c>
      <c r="K27" s="94" t="s">
        <v>72</v>
      </c>
      <c r="L27" s="95">
        <v>1</v>
      </c>
      <c r="M27" s="49">
        <f>1/1</f>
        <v>1</v>
      </c>
      <c r="N27" s="51">
        <v>0</v>
      </c>
      <c r="O27" s="49">
        <f>1/1</f>
        <v>1</v>
      </c>
      <c r="P27" s="51">
        <f>1/1</f>
        <v>1</v>
      </c>
      <c r="Q27" s="49">
        <f>1/1</f>
        <v>1</v>
      </c>
      <c r="R27" s="51">
        <f>1/1</f>
        <v>1</v>
      </c>
      <c r="S27" s="49">
        <f>1/1</f>
        <v>1</v>
      </c>
      <c r="T27" s="51">
        <f t="shared" si="10"/>
        <v>1</v>
      </c>
      <c r="U27" s="49">
        <f t="shared" si="10"/>
        <v>1</v>
      </c>
      <c r="V27" s="51">
        <f t="shared" si="10"/>
        <v>1</v>
      </c>
      <c r="W27" s="49">
        <f>1/1</f>
        <v>1</v>
      </c>
      <c r="X27" s="51">
        <f t="shared" si="11"/>
        <v>1</v>
      </c>
      <c r="Y27" s="49">
        <f>1/1</f>
        <v>1</v>
      </c>
      <c r="Z27" s="51"/>
      <c r="AA27" s="49">
        <f>1/1</f>
        <v>1</v>
      </c>
      <c r="AB27" s="51"/>
      <c r="AC27" s="52">
        <f>1/1</f>
        <v>1</v>
      </c>
      <c r="AD27" s="51"/>
      <c r="AE27" s="52">
        <f>1/1</f>
        <v>1</v>
      </c>
      <c r="AF27" s="51"/>
      <c r="AG27" s="52">
        <f>1/1</f>
        <v>1</v>
      </c>
      <c r="AH27" s="53"/>
      <c r="AI27" s="96">
        <f>1/1</f>
        <v>1</v>
      </c>
      <c r="AJ27" s="53"/>
      <c r="AK27" s="54">
        <f t="shared" si="7"/>
        <v>12</v>
      </c>
    </row>
    <row r="28" spans="1:37" ht="85.5" customHeight="1" x14ac:dyDescent="0.25">
      <c r="C28" s="185"/>
      <c r="D28" s="91" t="s">
        <v>115</v>
      </c>
      <c r="E28" s="92" t="s">
        <v>116</v>
      </c>
      <c r="F28" s="93" t="s">
        <v>117</v>
      </c>
      <c r="G28" s="93" t="s">
        <v>118</v>
      </c>
      <c r="H28" s="93" t="s">
        <v>34</v>
      </c>
      <c r="I28" s="97" t="s">
        <v>50</v>
      </c>
      <c r="J28" s="93" t="s">
        <v>109</v>
      </c>
      <c r="K28" s="94" t="s">
        <v>72</v>
      </c>
      <c r="L28" s="95">
        <v>1</v>
      </c>
      <c r="M28" s="49">
        <v>1</v>
      </c>
      <c r="N28" s="51">
        <v>1</v>
      </c>
      <c r="O28" s="49">
        <v>1</v>
      </c>
      <c r="P28" s="51">
        <v>1</v>
      </c>
      <c r="Q28" s="49">
        <v>1</v>
      </c>
      <c r="R28" s="51">
        <v>1</v>
      </c>
      <c r="S28" s="49">
        <v>1</v>
      </c>
      <c r="T28" s="51">
        <v>1</v>
      </c>
      <c r="U28" s="49">
        <v>1</v>
      </c>
      <c r="V28" s="51">
        <v>1</v>
      </c>
      <c r="W28" s="49">
        <v>1</v>
      </c>
      <c r="X28" s="51"/>
      <c r="Y28" s="49">
        <v>1</v>
      </c>
      <c r="Z28" s="51"/>
      <c r="AA28" s="49">
        <v>1</v>
      </c>
      <c r="AB28" s="51"/>
      <c r="AC28" s="52">
        <v>1</v>
      </c>
      <c r="AD28" s="51"/>
      <c r="AE28" s="52">
        <v>1</v>
      </c>
      <c r="AF28" s="51"/>
      <c r="AG28" s="52">
        <v>1</v>
      </c>
      <c r="AH28" s="53"/>
      <c r="AI28" s="96">
        <v>1</v>
      </c>
      <c r="AJ28" s="53"/>
      <c r="AK28" s="54">
        <f t="shared" si="7"/>
        <v>12</v>
      </c>
    </row>
    <row r="29" spans="1:37" ht="85.5" customHeight="1" x14ac:dyDescent="0.25">
      <c r="C29" s="185"/>
      <c r="D29" s="91" t="s">
        <v>119</v>
      </c>
      <c r="E29" s="92" t="s">
        <v>120</v>
      </c>
      <c r="F29" s="93" t="s">
        <v>121</v>
      </c>
      <c r="G29" s="93" t="s">
        <v>122</v>
      </c>
      <c r="H29" s="93" t="s">
        <v>123</v>
      </c>
      <c r="I29" s="97" t="s">
        <v>50</v>
      </c>
      <c r="J29" s="93" t="s">
        <v>124</v>
      </c>
      <c r="K29" s="94" t="s">
        <v>72</v>
      </c>
      <c r="L29" s="95">
        <v>1</v>
      </c>
      <c r="M29" s="49">
        <v>0</v>
      </c>
      <c r="N29" s="51">
        <v>0</v>
      </c>
      <c r="O29" s="49">
        <v>0</v>
      </c>
      <c r="P29" s="51">
        <v>0</v>
      </c>
      <c r="Q29" s="49">
        <f>1/1</f>
        <v>1</v>
      </c>
      <c r="R29" s="51">
        <v>0</v>
      </c>
      <c r="S29" s="49">
        <v>0</v>
      </c>
      <c r="T29" s="51">
        <v>0</v>
      </c>
      <c r="U29" s="49">
        <v>0</v>
      </c>
      <c r="V29" s="51">
        <v>0</v>
      </c>
      <c r="W29" s="49">
        <f>1/1</f>
        <v>1</v>
      </c>
      <c r="X29" s="51">
        <v>0</v>
      </c>
      <c r="Y29" s="49">
        <v>0</v>
      </c>
      <c r="Z29" s="51"/>
      <c r="AA29" s="49">
        <v>0</v>
      </c>
      <c r="AB29" s="51"/>
      <c r="AC29" s="52">
        <f>1/1</f>
        <v>1</v>
      </c>
      <c r="AD29" s="51"/>
      <c r="AE29" s="52">
        <v>0</v>
      </c>
      <c r="AF29" s="51"/>
      <c r="AG29" s="52">
        <v>0</v>
      </c>
      <c r="AH29" s="53"/>
      <c r="AI29" s="96">
        <f>1/1</f>
        <v>1</v>
      </c>
      <c r="AJ29" s="53"/>
      <c r="AK29" s="54">
        <f t="shared" si="7"/>
        <v>4</v>
      </c>
    </row>
    <row r="30" spans="1:37" ht="105" x14ac:dyDescent="0.25">
      <c r="C30" s="185"/>
      <c r="D30" s="91" t="s">
        <v>125</v>
      </c>
      <c r="E30" s="92" t="s">
        <v>126</v>
      </c>
      <c r="F30" s="93" t="s">
        <v>127</v>
      </c>
      <c r="G30" s="93" t="s">
        <v>128</v>
      </c>
      <c r="H30" s="93" t="s">
        <v>34</v>
      </c>
      <c r="I30" s="97" t="s">
        <v>50</v>
      </c>
      <c r="J30" s="93" t="s">
        <v>129</v>
      </c>
      <c r="K30" s="94" t="s">
        <v>72</v>
      </c>
      <c r="L30" s="95">
        <v>1</v>
      </c>
      <c r="M30" s="49">
        <f>1/1</f>
        <v>1</v>
      </c>
      <c r="N30" s="51">
        <f>1/1</f>
        <v>1</v>
      </c>
      <c r="O30" s="49">
        <f>1/1</f>
        <v>1</v>
      </c>
      <c r="P30" s="51">
        <f>1/1</f>
        <v>1</v>
      </c>
      <c r="Q30" s="49">
        <f>1/1</f>
        <v>1</v>
      </c>
      <c r="R30" s="51">
        <f>1/1</f>
        <v>1</v>
      </c>
      <c r="S30" s="49">
        <f>1/1</f>
        <v>1</v>
      </c>
      <c r="T30" s="51">
        <f>1/1</f>
        <v>1</v>
      </c>
      <c r="U30" s="49">
        <f>1/1</f>
        <v>1</v>
      </c>
      <c r="V30" s="51">
        <f t="shared" ref="V30" si="12">1/1</f>
        <v>1</v>
      </c>
      <c r="W30" s="49">
        <f>1/1</f>
        <v>1</v>
      </c>
      <c r="X30" s="51">
        <f>1/1</f>
        <v>1</v>
      </c>
      <c r="Y30" s="49">
        <f>1/1</f>
        <v>1</v>
      </c>
      <c r="Z30" s="51"/>
      <c r="AA30" s="49">
        <f>1/1</f>
        <v>1</v>
      </c>
      <c r="AB30" s="51"/>
      <c r="AC30" s="52">
        <f>1/1</f>
        <v>1</v>
      </c>
      <c r="AD30" s="51"/>
      <c r="AE30" s="52">
        <f>1/1</f>
        <v>1</v>
      </c>
      <c r="AF30" s="51"/>
      <c r="AG30" s="52">
        <f>1/1</f>
        <v>1</v>
      </c>
      <c r="AH30" s="53"/>
      <c r="AI30" s="96">
        <f>1/1</f>
        <v>1</v>
      </c>
      <c r="AJ30" s="53"/>
      <c r="AK30" s="54">
        <f t="shared" si="7"/>
        <v>12</v>
      </c>
    </row>
    <row r="31" spans="1:37" ht="57.75" customHeight="1" thickBot="1" x14ac:dyDescent="0.3">
      <c r="C31" s="185"/>
      <c r="D31" s="98" t="s">
        <v>130</v>
      </c>
      <c r="E31" s="99" t="s">
        <v>131</v>
      </c>
      <c r="F31" s="100" t="s">
        <v>132</v>
      </c>
      <c r="G31" s="100" t="s">
        <v>70</v>
      </c>
      <c r="H31" s="100" t="s">
        <v>34</v>
      </c>
      <c r="I31" s="101" t="s">
        <v>133</v>
      </c>
      <c r="J31" s="100" t="s">
        <v>134</v>
      </c>
      <c r="K31" s="102" t="s">
        <v>72</v>
      </c>
      <c r="L31" s="103">
        <v>312</v>
      </c>
      <c r="M31" s="60">
        <f t="shared" ref="M31:S31" si="13">35/35</f>
        <v>1</v>
      </c>
      <c r="N31" s="62">
        <f t="shared" si="13"/>
        <v>1</v>
      </c>
      <c r="O31" s="60">
        <f t="shared" si="13"/>
        <v>1</v>
      </c>
      <c r="P31" s="62">
        <f t="shared" si="13"/>
        <v>1</v>
      </c>
      <c r="Q31" s="60">
        <f t="shared" si="13"/>
        <v>1</v>
      </c>
      <c r="R31" s="62">
        <f t="shared" si="13"/>
        <v>1</v>
      </c>
      <c r="S31" s="60">
        <f t="shared" si="13"/>
        <v>1</v>
      </c>
      <c r="T31" s="62">
        <f>35/35</f>
        <v>1</v>
      </c>
      <c r="U31" s="60">
        <f>35/35</f>
        <v>1</v>
      </c>
      <c r="V31" s="62">
        <v>1</v>
      </c>
      <c r="W31" s="60">
        <f>35/35</f>
        <v>1</v>
      </c>
      <c r="X31" s="62">
        <f t="shared" ref="X31" si="14">35/35</f>
        <v>1</v>
      </c>
      <c r="Y31" s="60">
        <f>35/35</f>
        <v>1</v>
      </c>
      <c r="Z31" s="62"/>
      <c r="AA31" s="60">
        <f>35/35</f>
        <v>1</v>
      </c>
      <c r="AB31" s="62"/>
      <c r="AC31" s="63">
        <f>35/35</f>
        <v>1</v>
      </c>
      <c r="AD31" s="62"/>
      <c r="AE31" s="63">
        <f>35/35</f>
        <v>1</v>
      </c>
      <c r="AF31" s="62"/>
      <c r="AG31" s="63">
        <f>35/35</f>
        <v>1</v>
      </c>
      <c r="AH31" s="64"/>
      <c r="AI31" s="85">
        <f>35/35</f>
        <v>1</v>
      </c>
      <c r="AJ31" s="64"/>
      <c r="AK31" s="54">
        <f t="shared" si="7"/>
        <v>12</v>
      </c>
    </row>
    <row r="32" spans="1:37" ht="63.75" customHeight="1" thickBot="1" x14ac:dyDescent="0.3">
      <c r="C32" s="185"/>
      <c r="D32" s="104" t="s">
        <v>135</v>
      </c>
      <c r="E32" s="105" t="s">
        <v>136</v>
      </c>
      <c r="F32" s="105" t="s">
        <v>137</v>
      </c>
      <c r="G32" s="105" t="s">
        <v>138</v>
      </c>
      <c r="H32" s="105" t="s">
        <v>139</v>
      </c>
      <c r="I32" s="105" t="s">
        <v>140</v>
      </c>
      <c r="J32" s="105" t="s">
        <v>141</v>
      </c>
      <c r="K32" s="106" t="s">
        <v>142</v>
      </c>
      <c r="L32" s="107">
        <v>3</v>
      </c>
      <c r="M32" s="108"/>
      <c r="N32" s="108"/>
      <c r="O32" s="108"/>
      <c r="P32" s="108"/>
      <c r="Q32" s="108"/>
      <c r="R32" s="108"/>
      <c r="S32" s="109">
        <v>1</v>
      </c>
      <c r="T32" s="110">
        <v>1</v>
      </c>
      <c r="U32" s="111"/>
      <c r="V32" s="111"/>
      <c r="W32" s="111"/>
      <c r="X32" s="111"/>
      <c r="Y32" s="111"/>
      <c r="Z32" s="111"/>
      <c r="AA32" s="109">
        <v>1</v>
      </c>
      <c r="AB32" s="110"/>
      <c r="AC32" s="111"/>
      <c r="AD32" s="111"/>
      <c r="AE32" s="111"/>
      <c r="AF32" s="111"/>
      <c r="AG32" s="111"/>
      <c r="AH32" s="111"/>
      <c r="AI32" s="112">
        <v>1</v>
      </c>
      <c r="AJ32" s="113"/>
      <c r="AK32" s="54">
        <f t="shared" si="7"/>
        <v>3</v>
      </c>
    </row>
    <row r="33" spans="3:38" ht="21" thickBot="1" x14ac:dyDescent="0.3">
      <c r="X33" s="5"/>
      <c r="AK33" s="54"/>
    </row>
    <row r="34" spans="3:38" s="32" customFormat="1" ht="106.5" customHeight="1" x14ac:dyDescent="0.25">
      <c r="C34" s="184" t="s">
        <v>143</v>
      </c>
      <c r="D34" s="35" t="s">
        <v>144</v>
      </c>
      <c r="E34" s="36" t="s">
        <v>145</v>
      </c>
      <c r="F34" s="36" t="s">
        <v>146</v>
      </c>
      <c r="G34" s="36" t="s">
        <v>147</v>
      </c>
      <c r="H34" s="36" t="s">
        <v>34</v>
      </c>
      <c r="I34" s="37" t="s">
        <v>148</v>
      </c>
      <c r="J34" s="36" t="s">
        <v>149</v>
      </c>
      <c r="K34" s="38" t="s">
        <v>150</v>
      </c>
      <c r="L34" s="37" t="s">
        <v>148</v>
      </c>
      <c r="M34" s="114">
        <f t="shared" ref="M34:V34" si="15">5/5</f>
        <v>1</v>
      </c>
      <c r="N34" s="115">
        <f t="shared" si="15"/>
        <v>1</v>
      </c>
      <c r="O34" s="114">
        <f t="shared" si="15"/>
        <v>1</v>
      </c>
      <c r="P34" s="115">
        <f t="shared" si="15"/>
        <v>1</v>
      </c>
      <c r="Q34" s="114">
        <f t="shared" si="15"/>
        <v>1</v>
      </c>
      <c r="R34" s="115">
        <f t="shared" si="15"/>
        <v>1</v>
      </c>
      <c r="S34" s="114">
        <f t="shared" si="15"/>
        <v>1</v>
      </c>
      <c r="T34" s="115">
        <f t="shared" si="15"/>
        <v>1</v>
      </c>
      <c r="U34" s="116">
        <f t="shared" si="15"/>
        <v>1</v>
      </c>
      <c r="V34" s="115">
        <f t="shared" si="15"/>
        <v>1</v>
      </c>
      <c r="W34" s="116">
        <v>1</v>
      </c>
      <c r="X34" s="115">
        <v>1</v>
      </c>
      <c r="Y34" s="70"/>
      <c r="Z34" s="71"/>
      <c r="AA34" s="70"/>
      <c r="AB34" s="71"/>
      <c r="AC34" s="70"/>
      <c r="AD34" s="71"/>
      <c r="AE34" s="70"/>
      <c r="AF34" s="71"/>
      <c r="AG34" s="70"/>
      <c r="AH34" s="71"/>
      <c r="AI34" s="72"/>
      <c r="AJ34" s="71"/>
      <c r="AK34" s="54">
        <f t="shared" ref="AK34:AK41" si="16">M34+O34+Q34+S34+U34+W34+Y34+AA34+AC34+AE34+AG34+AI34</f>
        <v>6</v>
      </c>
    </row>
    <row r="35" spans="3:38" s="32" customFormat="1" ht="186" customHeight="1" thickBot="1" x14ac:dyDescent="0.3">
      <c r="C35" s="184"/>
      <c r="D35" s="55" t="s">
        <v>151</v>
      </c>
      <c r="E35" s="56" t="s">
        <v>152</v>
      </c>
      <c r="F35" s="56" t="s">
        <v>146</v>
      </c>
      <c r="G35" s="56" t="s">
        <v>147</v>
      </c>
      <c r="H35" s="56" t="s">
        <v>34</v>
      </c>
      <c r="I35" s="57" t="s">
        <v>153</v>
      </c>
      <c r="J35" s="56" t="s">
        <v>149</v>
      </c>
      <c r="K35" s="58" t="s">
        <v>154</v>
      </c>
      <c r="L35" s="57" t="s">
        <v>153</v>
      </c>
      <c r="M35" s="117">
        <f>2/2</f>
        <v>1</v>
      </c>
      <c r="N35" s="118">
        <f>3/3</f>
        <v>1</v>
      </c>
      <c r="O35" s="117">
        <f>2/2</f>
        <v>1</v>
      </c>
      <c r="P35" s="118">
        <f>3/3</f>
        <v>1</v>
      </c>
      <c r="Q35" s="117">
        <f>2/2</f>
        <v>1</v>
      </c>
      <c r="R35" s="119">
        <f>3/3</f>
        <v>1</v>
      </c>
      <c r="S35" s="117">
        <f>2/2</f>
        <v>1</v>
      </c>
      <c r="T35" s="119">
        <f>3/3</f>
        <v>1</v>
      </c>
      <c r="U35" s="120">
        <f>3/3</f>
        <v>1</v>
      </c>
      <c r="V35" s="119">
        <f>3/3</f>
        <v>1</v>
      </c>
      <c r="W35" s="120">
        <v>1</v>
      </c>
      <c r="X35" s="119">
        <v>1</v>
      </c>
      <c r="Y35" s="63"/>
      <c r="Z35" s="64"/>
      <c r="AA35" s="63"/>
      <c r="AB35" s="64"/>
      <c r="AC35" s="63"/>
      <c r="AD35" s="64"/>
      <c r="AE35" s="63"/>
      <c r="AF35" s="64"/>
      <c r="AG35" s="63"/>
      <c r="AH35" s="64"/>
      <c r="AI35" s="85"/>
      <c r="AJ35" s="64"/>
      <c r="AK35" s="54">
        <f t="shared" si="16"/>
        <v>6</v>
      </c>
    </row>
    <row r="36" spans="3:38" ht="72" thickBot="1" x14ac:dyDescent="0.3">
      <c r="C36" s="184"/>
      <c r="D36" s="65" t="s">
        <v>155</v>
      </c>
      <c r="E36" s="67" t="s">
        <v>156</v>
      </c>
      <c r="F36" s="67" t="s">
        <v>157</v>
      </c>
      <c r="G36" s="67" t="s">
        <v>147</v>
      </c>
      <c r="H36" s="67" t="s">
        <v>34</v>
      </c>
      <c r="I36" s="67" t="s">
        <v>158</v>
      </c>
      <c r="J36" s="67" t="s">
        <v>159</v>
      </c>
      <c r="K36" s="121" t="s">
        <v>160</v>
      </c>
      <c r="L36" s="67">
        <v>240</v>
      </c>
      <c r="M36" s="70">
        <v>20</v>
      </c>
      <c r="N36" s="71">
        <v>26</v>
      </c>
      <c r="O36" s="70">
        <v>20</v>
      </c>
      <c r="P36" s="71">
        <v>34</v>
      </c>
      <c r="Q36" s="70">
        <v>20</v>
      </c>
      <c r="R36" s="71">
        <v>19</v>
      </c>
      <c r="S36" s="70">
        <v>20</v>
      </c>
      <c r="T36" s="71">
        <v>14</v>
      </c>
      <c r="U36" s="70">
        <v>20</v>
      </c>
      <c r="V36" s="71">
        <v>10</v>
      </c>
      <c r="W36" s="70">
        <v>20</v>
      </c>
      <c r="X36" s="71">
        <v>12</v>
      </c>
      <c r="Y36" s="70"/>
      <c r="Z36" s="71"/>
      <c r="AA36" s="70"/>
      <c r="AB36" s="71"/>
      <c r="AC36" s="70"/>
      <c r="AD36" s="71"/>
      <c r="AE36" s="70"/>
      <c r="AF36" s="71"/>
      <c r="AG36" s="70"/>
      <c r="AH36" s="71"/>
      <c r="AI36" s="70"/>
      <c r="AJ36" s="71"/>
      <c r="AK36" s="54">
        <f t="shared" si="16"/>
        <v>120</v>
      </c>
    </row>
    <row r="37" spans="3:38" ht="60.75" thickBot="1" x14ac:dyDescent="0.3">
      <c r="C37" s="184"/>
      <c r="D37" s="73" t="s">
        <v>161</v>
      </c>
      <c r="E37" s="75" t="s">
        <v>162</v>
      </c>
      <c r="F37" s="75" t="s">
        <v>163</v>
      </c>
      <c r="G37" s="75" t="s">
        <v>147</v>
      </c>
      <c r="H37" s="75" t="s">
        <v>34</v>
      </c>
      <c r="I37" s="75" t="s">
        <v>158</v>
      </c>
      <c r="J37" s="75" t="s">
        <v>164</v>
      </c>
      <c r="K37" s="122" t="s">
        <v>165</v>
      </c>
      <c r="L37" s="75">
        <v>240</v>
      </c>
      <c r="M37" s="52">
        <v>20</v>
      </c>
      <c r="N37" s="53">
        <v>26</v>
      </c>
      <c r="O37" s="52">
        <v>20</v>
      </c>
      <c r="P37" s="53">
        <v>34</v>
      </c>
      <c r="Q37" s="52">
        <v>20</v>
      </c>
      <c r="R37" s="53">
        <v>19</v>
      </c>
      <c r="S37" s="70">
        <v>20</v>
      </c>
      <c r="T37" s="71">
        <v>14</v>
      </c>
      <c r="U37" s="52">
        <v>20</v>
      </c>
      <c r="V37" s="53">
        <v>10</v>
      </c>
      <c r="W37" s="52">
        <v>20</v>
      </c>
      <c r="X37" s="53">
        <v>15</v>
      </c>
      <c r="Y37" s="52"/>
      <c r="Z37" s="53"/>
      <c r="AA37" s="52"/>
      <c r="AB37" s="53"/>
      <c r="AC37" s="52"/>
      <c r="AD37" s="53"/>
      <c r="AE37" s="52"/>
      <c r="AF37" s="53"/>
      <c r="AG37" s="52"/>
      <c r="AH37" s="53"/>
      <c r="AI37" s="96"/>
      <c r="AJ37" s="53"/>
      <c r="AK37" s="54">
        <f t="shared" si="16"/>
        <v>120</v>
      </c>
    </row>
    <row r="38" spans="3:38" ht="90.75" thickBot="1" x14ac:dyDescent="0.3">
      <c r="C38" s="184"/>
      <c r="D38" s="73" t="s">
        <v>166</v>
      </c>
      <c r="E38" s="74" t="s">
        <v>167</v>
      </c>
      <c r="F38" s="75" t="s">
        <v>168</v>
      </c>
      <c r="G38" s="75" t="s">
        <v>147</v>
      </c>
      <c r="H38" s="75" t="s">
        <v>34</v>
      </c>
      <c r="I38" s="75" t="s">
        <v>169</v>
      </c>
      <c r="J38" s="75" t="s">
        <v>170</v>
      </c>
      <c r="K38" s="122" t="s">
        <v>171</v>
      </c>
      <c r="L38" s="75">
        <v>12</v>
      </c>
      <c r="M38" s="52">
        <v>1</v>
      </c>
      <c r="N38" s="53">
        <v>1</v>
      </c>
      <c r="O38" s="52">
        <v>1</v>
      </c>
      <c r="P38" s="53">
        <v>1</v>
      </c>
      <c r="Q38" s="52">
        <v>1</v>
      </c>
      <c r="R38" s="53">
        <v>1</v>
      </c>
      <c r="S38" s="52">
        <v>1</v>
      </c>
      <c r="T38" s="71">
        <v>0</v>
      </c>
      <c r="U38" s="52">
        <v>1</v>
      </c>
      <c r="V38" s="53">
        <v>1</v>
      </c>
      <c r="W38" s="52">
        <v>1</v>
      </c>
      <c r="X38" s="53">
        <v>1</v>
      </c>
      <c r="Y38" s="52"/>
      <c r="Z38" s="53"/>
      <c r="AA38" s="52"/>
      <c r="AB38" s="53"/>
      <c r="AC38" s="52"/>
      <c r="AD38" s="53"/>
      <c r="AE38" s="52"/>
      <c r="AF38" s="53"/>
      <c r="AG38" s="52"/>
      <c r="AH38" s="53"/>
      <c r="AI38" s="96"/>
      <c r="AJ38" s="53"/>
      <c r="AK38" s="54">
        <f t="shared" si="16"/>
        <v>6</v>
      </c>
    </row>
    <row r="39" spans="3:38" ht="108.75" thickBot="1" x14ac:dyDescent="0.3">
      <c r="C39" s="185"/>
      <c r="D39" s="79" t="s">
        <v>172</v>
      </c>
      <c r="E39" s="80" t="s">
        <v>173</v>
      </c>
      <c r="F39" s="81" t="s">
        <v>174</v>
      </c>
      <c r="G39" s="81" t="s">
        <v>147</v>
      </c>
      <c r="H39" s="81" t="s">
        <v>34</v>
      </c>
      <c r="I39" s="81" t="s">
        <v>175</v>
      </c>
      <c r="J39" s="81" t="s">
        <v>176</v>
      </c>
      <c r="K39" s="123" t="s">
        <v>177</v>
      </c>
      <c r="L39" s="81">
        <v>24</v>
      </c>
      <c r="M39" s="63">
        <v>2</v>
      </c>
      <c r="N39" s="64">
        <v>1</v>
      </c>
      <c r="O39" s="63">
        <v>2</v>
      </c>
      <c r="P39" s="71">
        <v>0</v>
      </c>
      <c r="Q39" s="63">
        <v>2</v>
      </c>
      <c r="R39" s="71">
        <v>0</v>
      </c>
      <c r="S39" s="63">
        <v>2</v>
      </c>
      <c r="T39" s="71">
        <v>0</v>
      </c>
      <c r="U39" s="63">
        <v>2</v>
      </c>
      <c r="V39" s="64">
        <v>0</v>
      </c>
      <c r="W39" s="63">
        <v>2</v>
      </c>
      <c r="X39" s="64">
        <v>2</v>
      </c>
      <c r="Y39" s="63"/>
      <c r="Z39" s="64"/>
      <c r="AA39" s="63"/>
      <c r="AB39" s="64"/>
      <c r="AC39" s="63"/>
      <c r="AD39" s="64"/>
      <c r="AE39" s="63"/>
      <c r="AF39" s="64"/>
      <c r="AG39" s="63"/>
      <c r="AH39" s="64"/>
      <c r="AI39" s="85"/>
      <c r="AJ39" s="64"/>
      <c r="AK39" s="54">
        <f t="shared" si="16"/>
        <v>12</v>
      </c>
    </row>
    <row r="40" spans="3:38" ht="120.75" thickBot="1" x14ac:dyDescent="0.3">
      <c r="C40" s="185"/>
      <c r="D40" s="98" t="s">
        <v>178</v>
      </c>
      <c r="E40" s="99" t="s">
        <v>179</v>
      </c>
      <c r="F40" s="100" t="s">
        <v>180</v>
      </c>
      <c r="G40" s="100" t="s">
        <v>147</v>
      </c>
      <c r="H40" s="100" t="s">
        <v>34</v>
      </c>
      <c r="I40" s="100" t="s">
        <v>181</v>
      </c>
      <c r="J40" s="100" t="s">
        <v>182</v>
      </c>
      <c r="K40" s="102" t="s">
        <v>183</v>
      </c>
      <c r="L40" s="100" t="s">
        <v>184</v>
      </c>
      <c r="M40" s="63">
        <f>20/20</f>
        <v>1</v>
      </c>
      <c r="N40" s="64">
        <f>26/26</f>
        <v>1</v>
      </c>
      <c r="O40" s="63">
        <f>20/20</f>
        <v>1</v>
      </c>
      <c r="P40" s="64">
        <f>34/34</f>
        <v>1</v>
      </c>
      <c r="Q40" s="63">
        <f>20/20</f>
        <v>1</v>
      </c>
      <c r="R40" s="64">
        <f>19/19</f>
        <v>1</v>
      </c>
      <c r="S40" s="63">
        <f>20/20</f>
        <v>1</v>
      </c>
      <c r="T40" s="64">
        <f>14/14</f>
        <v>1</v>
      </c>
      <c r="U40" s="63">
        <f>14/14</f>
        <v>1</v>
      </c>
      <c r="V40" s="64">
        <f>14/14</f>
        <v>1</v>
      </c>
      <c r="W40" s="63">
        <f>10/10</f>
        <v>1</v>
      </c>
      <c r="X40" s="64">
        <f>10/10</f>
        <v>1</v>
      </c>
      <c r="Y40" s="63"/>
      <c r="Z40" s="64"/>
      <c r="AA40" s="63"/>
      <c r="AB40" s="64"/>
      <c r="AC40" s="63"/>
      <c r="AD40" s="64"/>
      <c r="AE40" s="63"/>
      <c r="AF40" s="64"/>
      <c r="AG40" s="63"/>
      <c r="AH40" s="64"/>
      <c r="AI40" s="85"/>
      <c r="AJ40" s="64"/>
      <c r="AK40" s="54">
        <f t="shared" si="16"/>
        <v>6</v>
      </c>
    </row>
    <row r="41" spans="3:38" ht="120.75" thickBot="1" x14ac:dyDescent="0.3">
      <c r="C41" s="185"/>
      <c r="D41" s="104" t="s">
        <v>135</v>
      </c>
      <c r="E41" s="105" t="s">
        <v>136</v>
      </c>
      <c r="F41" s="105" t="s">
        <v>137</v>
      </c>
      <c r="G41" s="105" t="s">
        <v>138</v>
      </c>
      <c r="H41" s="105" t="s">
        <v>139</v>
      </c>
      <c r="I41" s="105" t="s">
        <v>140</v>
      </c>
      <c r="J41" s="105" t="s">
        <v>141</v>
      </c>
      <c r="K41" s="106" t="s">
        <v>142</v>
      </c>
      <c r="L41" s="107">
        <v>3</v>
      </c>
      <c r="M41" s="124"/>
      <c r="N41" s="124"/>
      <c r="O41" s="124"/>
      <c r="P41" s="124"/>
      <c r="Q41" s="124"/>
      <c r="R41" s="124"/>
      <c r="S41" s="125">
        <v>1</v>
      </c>
      <c r="T41" s="113">
        <v>1</v>
      </c>
      <c r="U41" s="124"/>
      <c r="V41" s="124"/>
      <c r="W41" s="124"/>
      <c r="X41" s="124"/>
      <c r="Y41" s="124"/>
      <c r="Z41" s="124"/>
      <c r="AA41" s="125"/>
      <c r="AB41" s="113"/>
      <c r="AC41" s="111"/>
      <c r="AD41" s="111"/>
      <c r="AE41" s="111"/>
      <c r="AF41" s="111"/>
      <c r="AG41" s="111"/>
      <c r="AH41" s="111"/>
      <c r="AI41" s="112"/>
      <c r="AJ41" s="113"/>
      <c r="AK41" s="54">
        <f t="shared" si="16"/>
        <v>1</v>
      </c>
    </row>
    <row r="42" spans="3:38" ht="21" thickBot="1" x14ac:dyDescent="0.3">
      <c r="X42" s="5"/>
      <c r="AK42" s="54"/>
    </row>
    <row r="43" spans="3:38" s="32" customFormat="1" ht="157.5" thickBot="1" x14ac:dyDescent="0.3">
      <c r="C43" s="184" t="s">
        <v>185</v>
      </c>
      <c r="D43" s="126" t="s">
        <v>186</v>
      </c>
      <c r="E43" s="127" t="s">
        <v>187</v>
      </c>
      <c r="F43" s="127" t="s">
        <v>188</v>
      </c>
      <c r="G43" s="127" t="s">
        <v>189</v>
      </c>
      <c r="H43" s="127" t="s">
        <v>34</v>
      </c>
      <c r="I43" s="128" t="s">
        <v>190</v>
      </c>
      <c r="J43" s="127" t="s">
        <v>191</v>
      </c>
      <c r="K43" s="129" t="s">
        <v>192</v>
      </c>
      <c r="L43" s="128" t="s">
        <v>190</v>
      </c>
      <c r="M43" s="130">
        <f>14/14</f>
        <v>1</v>
      </c>
      <c r="N43" s="131">
        <f>14/14</f>
        <v>1</v>
      </c>
      <c r="O43" s="130">
        <f>14/14</f>
        <v>1</v>
      </c>
      <c r="P43" s="131">
        <f>14/14</f>
        <v>1</v>
      </c>
      <c r="Q43" s="130">
        <f>14/14</f>
        <v>1</v>
      </c>
      <c r="R43" s="131">
        <f>15/15</f>
        <v>1</v>
      </c>
      <c r="S43" s="130">
        <f>14/14</f>
        <v>1</v>
      </c>
      <c r="T43" s="131">
        <f>15/15</f>
        <v>1</v>
      </c>
      <c r="U43" s="130">
        <v>1</v>
      </c>
      <c r="V43" s="131">
        <f>14/14</f>
        <v>1</v>
      </c>
      <c r="W43" s="130">
        <v>1</v>
      </c>
      <c r="X43" s="131">
        <f>15/15</f>
        <v>1</v>
      </c>
      <c r="Y43" s="130"/>
      <c r="Z43" s="131"/>
      <c r="AA43" s="130"/>
      <c r="AB43" s="131"/>
      <c r="AC43" s="130"/>
      <c r="AD43" s="131"/>
      <c r="AE43" s="130"/>
      <c r="AF43" s="131"/>
      <c r="AG43" s="130"/>
      <c r="AH43" s="131"/>
      <c r="AI43" s="132"/>
      <c r="AJ43" s="131"/>
      <c r="AK43" s="54">
        <f t="shared" ref="AK43:AK50" si="17">M43+O43+Q43+S43+U43+W43+Y43+AA43+AC43+AE43+AG43+AI43</f>
        <v>6</v>
      </c>
      <c r="AL43" s="133">
        <f>SUM(N43+P43+R43+T43+V43+X43+Z43+AB43+AD43+AF43+AH43)</f>
        <v>6</v>
      </c>
    </row>
    <row r="44" spans="3:38" ht="75.75" thickBot="1" x14ac:dyDescent="0.3">
      <c r="C44" s="184"/>
      <c r="D44" s="134" t="s">
        <v>193</v>
      </c>
      <c r="E44" s="135" t="s">
        <v>194</v>
      </c>
      <c r="F44" s="135" t="s">
        <v>195</v>
      </c>
      <c r="G44" s="135" t="s">
        <v>189</v>
      </c>
      <c r="H44" s="135" t="s">
        <v>34</v>
      </c>
      <c r="I44" s="135" t="s">
        <v>196</v>
      </c>
      <c r="J44" s="135" t="s">
        <v>197</v>
      </c>
      <c r="K44" s="136" t="s">
        <v>198</v>
      </c>
      <c r="L44" s="135">
        <v>4</v>
      </c>
      <c r="M44" s="130">
        <v>0</v>
      </c>
      <c r="N44" s="131">
        <v>0</v>
      </c>
      <c r="O44" s="130">
        <v>0</v>
      </c>
      <c r="P44" s="131">
        <v>0</v>
      </c>
      <c r="Q44" s="130">
        <v>0</v>
      </c>
      <c r="R44" s="131">
        <v>0</v>
      </c>
      <c r="S44" s="130">
        <v>0</v>
      </c>
      <c r="T44" s="131">
        <v>0</v>
      </c>
      <c r="U44" s="130">
        <v>0</v>
      </c>
      <c r="V44" s="131">
        <v>0</v>
      </c>
      <c r="W44" s="130">
        <v>0</v>
      </c>
      <c r="X44" s="131">
        <v>0</v>
      </c>
      <c r="Y44" s="130"/>
      <c r="Z44" s="131"/>
      <c r="AA44" s="130"/>
      <c r="AB44" s="131"/>
      <c r="AC44" s="130"/>
      <c r="AD44" s="131"/>
      <c r="AE44" s="130"/>
      <c r="AF44" s="131"/>
      <c r="AG44" s="130"/>
      <c r="AH44" s="131"/>
      <c r="AI44" s="132"/>
      <c r="AJ44" s="131"/>
      <c r="AK44" s="54">
        <f t="shared" si="17"/>
        <v>0</v>
      </c>
      <c r="AL44" s="133">
        <f>SUM(N44+P44+R44+T44+V44+X44+Z44+AB44+AD44+AF44+AH44)</f>
        <v>0</v>
      </c>
    </row>
    <row r="45" spans="3:38" ht="150.75" thickBot="1" x14ac:dyDescent="0.3">
      <c r="C45" s="185"/>
      <c r="D45" s="86" t="s">
        <v>199</v>
      </c>
      <c r="E45" s="88" t="s">
        <v>200</v>
      </c>
      <c r="F45" s="88" t="s">
        <v>201</v>
      </c>
      <c r="G45" s="88" t="s">
        <v>202</v>
      </c>
      <c r="H45" s="88" t="s">
        <v>203</v>
      </c>
      <c r="I45" s="137" t="s">
        <v>204</v>
      </c>
      <c r="J45" s="88" t="s">
        <v>191</v>
      </c>
      <c r="K45" s="89" t="s">
        <v>205</v>
      </c>
      <c r="L45" s="137" t="s">
        <v>204</v>
      </c>
      <c r="M45" s="70">
        <f>12/12</f>
        <v>1</v>
      </c>
      <c r="N45" s="71">
        <f>15/15</f>
        <v>1</v>
      </c>
      <c r="O45" s="70">
        <f>12/12</f>
        <v>1</v>
      </c>
      <c r="P45" s="71">
        <f>12/12</f>
        <v>1</v>
      </c>
      <c r="Q45" s="70">
        <f>12/12</f>
        <v>1</v>
      </c>
      <c r="R45" s="71">
        <f>12/12</f>
        <v>1</v>
      </c>
      <c r="S45" s="70">
        <v>1</v>
      </c>
      <c r="T45" s="71">
        <f>12/12</f>
        <v>1</v>
      </c>
      <c r="U45" s="70">
        <v>1</v>
      </c>
      <c r="V45" s="71">
        <f>12/12</f>
        <v>1</v>
      </c>
      <c r="W45" s="70">
        <v>1</v>
      </c>
      <c r="X45" s="71">
        <f>12/12</f>
        <v>1</v>
      </c>
      <c r="Y45" s="70"/>
      <c r="Z45" s="71"/>
      <c r="AA45" s="70"/>
      <c r="AB45" s="71"/>
      <c r="AC45" s="70"/>
      <c r="AD45" s="71"/>
      <c r="AE45" s="70"/>
      <c r="AF45" s="71"/>
      <c r="AG45" s="70"/>
      <c r="AH45" s="71"/>
      <c r="AI45" s="72"/>
      <c r="AJ45" s="71"/>
      <c r="AK45" s="54">
        <f t="shared" si="17"/>
        <v>6</v>
      </c>
      <c r="AL45" s="133">
        <f t="shared" ref="AL45:AL50" si="18">SUM(N45+P45+R45+T45+V45+X45+Z45+AB45+AD45+AF45+AH45)</f>
        <v>6</v>
      </c>
    </row>
    <row r="46" spans="3:38" ht="150" x14ac:dyDescent="0.25">
      <c r="C46" s="185"/>
      <c r="D46" s="91" t="s">
        <v>206</v>
      </c>
      <c r="E46" s="92" t="s">
        <v>207</v>
      </c>
      <c r="F46" s="93" t="s">
        <v>208</v>
      </c>
      <c r="G46" s="93" t="s">
        <v>202</v>
      </c>
      <c r="H46" s="93" t="s">
        <v>123</v>
      </c>
      <c r="I46" s="93" t="s">
        <v>209</v>
      </c>
      <c r="J46" s="93" t="s">
        <v>191</v>
      </c>
      <c r="K46" s="94" t="s">
        <v>205</v>
      </c>
      <c r="L46" s="93" t="s">
        <v>209</v>
      </c>
      <c r="M46" s="138"/>
      <c r="N46" s="138"/>
      <c r="O46" s="138"/>
      <c r="P46" s="138"/>
      <c r="Q46" s="52">
        <v>0</v>
      </c>
      <c r="R46" s="53">
        <v>0</v>
      </c>
      <c r="S46" s="138"/>
      <c r="T46" s="138"/>
      <c r="U46" s="138"/>
      <c r="V46" s="138"/>
      <c r="W46" s="52">
        <v>1</v>
      </c>
      <c r="X46" s="71">
        <f>2/2</f>
        <v>1</v>
      </c>
      <c r="Y46" s="138"/>
      <c r="Z46" s="138"/>
      <c r="AA46" s="138"/>
      <c r="AB46" s="138"/>
      <c r="AC46" s="52"/>
      <c r="AD46" s="53"/>
      <c r="AE46" s="138"/>
      <c r="AF46" s="138"/>
      <c r="AG46" s="138"/>
      <c r="AH46" s="138"/>
      <c r="AI46" s="96"/>
      <c r="AJ46" s="53"/>
      <c r="AK46" s="54">
        <f t="shared" si="17"/>
        <v>1</v>
      </c>
      <c r="AL46" s="133">
        <f t="shared" si="18"/>
        <v>1</v>
      </c>
    </row>
    <row r="47" spans="3:38" ht="135" x14ac:dyDescent="0.25">
      <c r="C47" s="185"/>
      <c r="D47" s="91" t="s">
        <v>210</v>
      </c>
      <c r="E47" s="92" t="s">
        <v>211</v>
      </c>
      <c r="F47" s="93" t="s">
        <v>212</v>
      </c>
      <c r="G47" s="93" t="s">
        <v>202</v>
      </c>
      <c r="H47" s="93" t="s">
        <v>203</v>
      </c>
      <c r="I47" s="93" t="s">
        <v>213</v>
      </c>
      <c r="J47" s="93" t="s">
        <v>191</v>
      </c>
      <c r="K47" s="94" t="s">
        <v>214</v>
      </c>
      <c r="L47" s="93" t="s">
        <v>213</v>
      </c>
      <c r="M47" s="52">
        <v>0</v>
      </c>
      <c r="N47" s="139">
        <v>1</v>
      </c>
      <c r="O47" s="52">
        <v>0</v>
      </c>
      <c r="P47" s="139">
        <v>1</v>
      </c>
      <c r="Q47" s="140">
        <f>1/1</f>
        <v>1</v>
      </c>
      <c r="R47" s="139">
        <f>1/1</f>
        <v>1</v>
      </c>
      <c r="S47" s="139">
        <f>1/1</f>
        <v>1</v>
      </c>
      <c r="T47" s="139">
        <f>1/1</f>
        <v>1</v>
      </c>
      <c r="U47" s="52">
        <v>0</v>
      </c>
      <c r="V47" s="139">
        <f>1/1</f>
        <v>1</v>
      </c>
      <c r="W47" s="52">
        <v>0</v>
      </c>
      <c r="X47" s="139">
        <f>1/1</f>
        <v>1</v>
      </c>
      <c r="Y47" s="52"/>
      <c r="Z47" s="53"/>
      <c r="AA47" s="52"/>
      <c r="AB47" s="53"/>
      <c r="AC47" s="52"/>
      <c r="AD47" s="53"/>
      <c r="AE47" s="52"/>
      <c r="AF47" s="53"/>
      <c r="AG47" s="52"/>
      <c r="AH47" s="53"/>
      <c r="AI47" s="96"/>
      <c r="AJ47" s="53"/>
      <c r="AK47" s="54">
        <f t="shared" si="17"/>
        <v>2</v>
      </c>
      <c r="AL47" s="133">
        <f t="shared" si="18"/>
        <v>6</v>
      </c>
    </row>
    <row r="48" spans="3:38" ht="135.75" thickBot="1" x14ac:dyDescent="0.3">
      <c r="C48" s="185"/>
      <c r="D48" s="141" t="s">
        <v>215</v>
      </c>
      <c r="E48" s="142" t="s">
        <v>216</v>
      </c>
      <c r="F48" s="143" t="s">
        <v>217</v>
      </c>
      <c r="G48" s="143" t="s">
        <v>189</v>
      </c>
      <c r="H48" s="143" t="s">
        <v>203</v>
      </c>
      <c r="I48" s="143" t="s">
        <v>218</v>
      </c>
      <c r="J48" s="143" t="s">
        <v>219</v>
      </c>
      <c r="K48" s="144" t="s">
        <v>214</v>
      </c>
      <c r="L48" s="143" t="s">
        <v>218</v>
      </c>
      <c r="M48" s="63">
        <f>10/10</f>
        <v>1</v>
      </c>
      <c r="N48" s="64">
        <f>10/10</f>
        <v>1</v>
      </c>
      <c r="O48" s="63">
        <f t="shared" ref="O48:X48" si="19">10/10</f>
        <v>1</v>
      </c>
      <c r="P48" s="64">
        <f t="shared" si="19"/>
        <v>1</v>
      </c>
      <c r="Q48" s="63">
        <f t="shared" si="19"/>
        <v>1</v>
      </c>
      <c r="R48" s="64">
        <f t="shared" si="19"/>
        <v>1</v>
      </c>
      <c r="S48" s="63">
        <f t="shared" si="19"/>
        <v>1</v>
      </c>
      <c r="T48" s="64">
        <f t="shared" si="19"/>
        <v>1</v>
      </c>
      <c r="U48" s="63">
        <f t="shared" si="19"/>
        <v>1</v>
      </c>
      <c r="V48" s="64">
        <f t="shared" si="19"/>
        <v>1</v>
      </c>
      <c r="W48" s="63">
        <f t="shared" si="19"/>
        <v>1</v>
      </c>
      <c r="X48" s="64">
        <f t="shared" si="19"/>
        <v>1</v>
      </c>
      <c r="Y48" s="63"/>
      <c r="Z48" s="64"/>
      <c r="AA48" s="63"/>
      <c r="AB48" s="64"/>
      <c r="AC48" s="63"/>
      <c r="AD48" s="64"/>
      <c r="AE48" s="63"/>
      <c r="AF48" s="64"/>
      <c r="AG48" s="63"/>
      <c r="AH48" s="64"/>
      <c r="AI48" s="85"/>
      <c r="AJ48" s="64"/>
      <c r="AK48" s="54">
        <f t="shared" si="17"/>
        <v>6</v>
      </c>
      <c r="AL48" s="133">
        <f t="shared" si="18"/>
        <v>6</v>
      </c>
    </row>
    <row r="49" spans="3:43" ht="329.25" customHeight="1" thickBot="1" x14ac:dyDescent="0.3">
      <c r="C49" s="185"/>
      <c r="D49" s="145" t="s">
        <v>220</v>
      </c>
      <c r="E49" s="146" t="s">
        <v>221</v>
      </c>
      <c r="F49" s="146" t="s">
        <v>222</v>
      </c>
      <c r="G49" s="146" t="s">
        <v>223</v>
      </c>
      <c r="H49" s="146" t="s">
        <v>224</v>
      </c>
      <c r="I49" s="147" t="s">
        <v>225</v>
      </c>
      <c r="J49" s="146" t="s">
        <v>226</v>
      </c>
      <c r="K49" s="146" t="s">
        <v>227</v>
      </c>
      <c r="L49" s="148">
        <v>0.8</v>
      </c>
      <c r="M49" s="149">
        <v>0.8</v>
      </c>
      <c r="N49" s="150">
        <v>0.8</v>
      </c>
      <c r="O49" s="149">
        <v>0.8</v>
      </c>
      <c r="P49" s="150">
        <v>0.8</v>
      </c>
      <c r="Q49" s="149">
        <v>0.8</v>
      </c>
      <c r="R49" s="150">
        <v>0.8</v>
      </c>
      <c r="S49" s="149">
        <v>0.8</v>
      </c>
      <c r="T49" s="150">
        <v>0.8</v>
      </c>
      <c r="U49" s="149">
        <v>0.8</v>
      </c>
      <c r="V49" s="150">
        <v>0.6</v>
      </c>
      <c r="W49" s="149">
        <v>0.8</v>
      </c>
      <c r="X49" s="151">
        <f>(3/5)</f>
        <v>0.6</v>
      </c>
      <c r="Y49" s="63"/>
      <c r="Z49" s="64"/>
      <c r="AA49" s="63"/>
      <c r="AB49" s="64"/>
      <c r="AC49" s="63"/>
      <c r="AD49" s="64"/>
      <c r="AE49" s="63"/>
      <c r="AF49" s="64"/>
      <c r="AG49" s="63"/>
      <c r="AH49" s="64"/>
      <c r="AI49" s="85"/>
      <c r="AJ49" s="64"/>
      <c r="AK49" s="54">
        <f t="shared" si="17"/>
        <v>4.8</v>
      </c>
      <c r="AL49" s="133">
        <f t="shared" si="18"/>
        <v>4.4000000000000004</v>
      </c>
    </row>
    <row r="50" spans="3:43" ht="120.75" thickBot="1" x14ac:dyDescent="0.3">
      <c r="C50" s="185"/>
      <c r="D50" s="152" t="s">
        <v>135</v>
      </c>
      <c r="E50" s="153" t="s">
        <v>136</v>
      </c>
      <c r="F50" s="153" t="s">
        <v>137</v>
      </c>
      <c r="G50" s="153" t="s">
        <v>138</v>
      </c>
      <c r="H50" s="153" t="s">
        <v>139</v>
      </c>
      <c r="I50" s="153" t="s">
        <v>140</v>
      </c>
      <c r="J50" s="153" t="s">
        <v>141</v>
      </c>
      <c r="K50" s="153" t="s">
        <v>142</v>
      </c>
      <c r="L50" s="154">
        <v>3</v>
      </c>
      <c r="M50" s="155"/>
      <c r="N50" s="124"/>
      <c r="O50" s="124"/>
      <c r="P50" s="124"/>
      <c r="Q50" s="124"/>
      <c r="R50" s="124"/>
      <c r="S50" s="125">
        <v>1</v>
      </c>
      <c r="T50" s="113">
        <v>1</v>
      </c>
      <c r="U50" s="125"/>
      <c r="V50" s="113"/>
      <c r="W50" s="125"/>
      <c r="X50" s="113"/>
      <c r="Y50" s="156"/>
      <c r="Z50" s="113"/>
      <c r="AA50" s="125"/>
      <c r="AB50" s="113"/>
      <c r="AC50" s="125"/>
      <c r="AD50" s="113"/>
      <c r="AE50" s="125"/>
      <c r="AF50" s="113"/>
      <c r="AG50" s="125"/>
      <c r="AH50" s="113"/>
      <c r="AI50" s="112"/>
      <c r="AJ50" s="113"/>
      <c r="AK50" s="54">
        <f t="shared" si="17"/>
        <v>1</v>
      </c>
      <c r="AL50" s="133">
        <f t="shared" si="18"/>
        <v>1</v>
      </c>
    </row>
    <row r="51" spans="3:43" x14ac:dyDescent="0.25">
      <c r="X51" s="5"/>
      <c r="AK51" s="54"/>
    </row>
    <row r="52" spans="3:43" ht="21" thickBot="1" x14ac:dyDescent="0.3">
      <c r="X52" s="5"/>
      <c r="AK52" s="54"/>
    </row>
    <row r="53" spans="3:43" s="32" customFormat="1" ht="21" thickBot="1" x14ac:dyDescent="0.3">
      <c r="C53" s="184" t="s">
        <v>228</v>
      </c>
      <c r="D53" s="186" t="s">
        <v>229</v>
      </c>
      <c r="E53" s="187"/>
      <c r="F53" s="187"/>
      <c r="G53" s="187"/>
      <c r="H53" s="187"/>
      <c r="I53" s="187"/>
      <c r="J53" s="187"/>
      <c r="K53" s="187"/>
      <c r="L53" s="188"/>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54">
        <f t="shared" ref="AK53:AK60" si="20">M53+O53+Q53+S53+U53+W53+Y53+AA53+AC53+AE53+AG53+AI53</f>
        <v>0</v>
      </c>
    </row>
    <row r="54" spans="3:43" ht="75" x14ac:dyDescent="0.25">
      <c r="C54" s="184"/>
      <c r="D54" s="65" t="s">
        <v>230</v>
      </c>
      <c r="E54" s="66" t="s">
        <v>231</v>
      </c>
      <c r="F54" s="67" t="s">
        <v>232</v>
      </c>
      <c r="G54" s="67" t="s">
        <v>233</v>
      </c>
      <c r="H54" s="67" t="s">
        <v>34</v>
      </c>
      <c r="I54" s="67" t="s">
        <v>234</v>
      </c>
      <c r="J54" s="67" t="s">
        <v>233</v>
      </c>
      <c r="K54" s="158" t="s">
        <v>235</v>
      </c>
      <c r="L54" s="159">
        <v>12</v>
      </c>
      <c r="M54" s="160">
        <v>1</v>
      </c>
      <c r="N54" s="71">
        <v>3</v>
      </c>
      <c r="O54" s="70">
        <v>1</v>
      </c>
      <c r="P54" s="71">
        <v>2</v>
      </c>
      <c r="Q54" s="70">
        <v>1</v>
      </c>
      <c r="R54" s="71">
        <v>2</v>
      </c>
      <c r="S54" s="70">
        <v>1</v>
      </c>
      <c r="T54" s="71">
        <v>0</v>
      </c>
      <c r="U54" s="70">
        <v>1</v>
      </c>
      <c r="V54" s="71">
        <v>0</v>
      </c>
      <c r="W54" s="70">
        <v>1</v>
      </c>
      <c r="X54" s="71"/>
      <c r="Y54" s="70">
        <v>1</v>
      </c>
      <c r="Z54" s="71"/>
      <c r="AA54" s="70">
        <v>1</v>
      </c>
      <c r="AB54" s="71"/>
      <c r="AC54" s="70">
        <v>1</v>
      </c>
      <c r="AD54" s="71"/>
      <c r="AE54" s="70">
        <v>1</v>
      </c>
      <c r="AF54" s="71"/>
      <c r="AG54" s="70">
        <v>1</v>
      </c>
      <c r="AH54" s="71"/>
      <c r="AI54" s="72">
        <v>1</v>
      </c>
      <c r="AJ54" s="71"/>
      <c r="AK54" s="54">
        <f t="shared" si="20"/>
        <v>12</v>
      </c>
      <c r="AM54" s="1"/>
      <c r="AN54" s="1"/>
      <c r="AO54" s="1"/>
      <c r="AP54" s="1"/>
      <c r="AQ54" s="1"/>
    </row>
    <row r="55" spans="3:43" ht="45" x14ac:dyDescent="0.25">
      <c r="C55" s="184"/>
      <c r="D55" s="73" t="s">
        <v>236</v>
      </c>
      <c r="E55" s="74" t="s">
        <v>237</v>
      </c>
      <c r="F55" s="75" t="s">
        <v>238</v>
      </c>
      <c r="G55" s="75" t="s">
        <v>239</v>
      </c>
      <c r="H55" s="75" t="s">
        <v>139</v>
      </c>
      <c r="I55" s="75" t="s">
        <v>240</v>
      </c>
      <c r="J55" s="75" t="s">
        <v>239</v>
      </c>
      <c r="K55" s="161" t="s">
        <v>241</v>
      </c>
      <c r="L55" s="162">
        <v>3</v>
      </c>
      <c r="M55" s="163"/>
      <c r="N55" s="53">
        <v>1</v>
      </c>
      <c r="O55" s="52"/>
      <c r="P55" s="53">
        <v>1</v>
      </c>
      <c r="Q55" s="52"/>
      <c r="R55" s="53">
        <v>1</v>
      </c>
      <c r="S55" s="52">
        <v>1</v>
      </c>
      <c r="T55" s="53">
        <v>0</v>
      </c>
      <c r="U55" s="52"/>
      <c r="V55" s="53">
        <v>3</v>
      </c>
      <c r="W55" s="138"/>
      <c r="X55" s="138"/>
      <c r="Y55" s="52"/>
      <c r="Z55" s="53"/>
      <c r="AA55" s="52">
        <v>1</v>
      </c>
      <c r="AB55" s="53"/>
      <c r="AC55" s="52"/>
      <c r="AD55" s="53"/>
      <c r="AE55" s="52"/>
      <c r="AF55" s="53"/>
      <c r="AG55" s="52"/>
      <c r="AH55" s="53"/>
      <c r="AI55" s="96">
        <v>1</v>
      </c>
      <c r="AJ55" s="53"/>
      <c r="AK55" s="54">
        <f t="shared" si="20"/>
        <v>3</v>
      </c>
      <c r="AM55" s="1"/>
      <c r="AN55" s="1"/>
      <c r="AO55" s="1"/>
      <c r="AP55" s="1"/>
      <c r="AQ55" s="1"/>
    </row>
    <row r="56" spans="3:43" ht="75" x14ac:dyDescent="0.25">
      <c r="C56" s="184"/>
      <c r="D56" s="73" t="s">
        <v>242</v>
      </c>
      <c r="E56" s="74" t="s">
        <v>243</v>
      </c>
      <c r="F56" s="75" t="s">
        <v>244</v>
      </c>
      <c r="G56" s="75" t="s">
        <v>245</v>
      </c>
      <c r="H56" s="75" t="s">
        <v>34</v>
      </c>
      <c r="I56" s="75" t="s">
        <v>246</v>
      </c>
      <c r="J56" s="75" t="s">
        <v>247</v>
      </c>
      <c r="K56" s="161" t="s">
        <v>171</v>
      </c>
      <c r="L56" s="162">
        <v>12</v>
      </c>
      <c r="M56" s="163">
        <v>1</v>
      </c>
      <c r="N56" s="53">
        <v>0</v>
      </c>
      <c r="O56" s="52">
        <v>1</v>
      </c>
      <c r="P56" s="53">
        <v>2</v>
      </c>
      <c r="Q56" s="52">
        <v>1</v>
      </c>
      <c r="R56" s="53">
        <v>2</v>
      </c>
      <c r="S56" s="52">
        <v>1</v>
      </c>
      <c r="T56" s="53">
        <v>0</v>
      </c>
      <c r="U56" s="52">
        <v>1</v>
      </c>
      <c r="V56" s="53">
        <v>0</v>
      </c>
      <c r="W56" s="52">
        <v>1</v>
      </c>
      <c r="X56" s="53"/>
      <c r="Y56" s="52">
        <v>1</v>
      </c>
      <c r="Z56" s="53"/>
      <c r="AA56" s="52">
        <v>1</v>
      </c>
      <c r="AB56" s="53"/>
      <c r="AC56" s="52">
        <v>1</v>
      </c>
      <c r="AD56" s="53"/>
      <c r="AE56" s="52">
        <v>1</v>
      </c>
      <c r="AF56" s="53"/>
      <c r="AG56" s="52">
        <v>1</v>
      </c>
      <c r="AH56" s="53"/>
      <c r="AI56" s="96">
        <v>1</v>
      </c>
      <c r="AJ56" s="53"/>
      <c r="AK56" s="54">
        <f t="shared" si="20"/>
        <v>12</v>
      </c>
      <c r="AM56" s="1"/>
      <c r="AN56" s="1"/>
      <c r="AO56" s="1"/>
      <c r="AP56" s="1"/>
      <c r="AQ56" s="1"/>
    </row>
    <row r="57" spans="3:43" ht="105" x14ac:dyDescent="0.25">
      <c r="C57" s="184"/>
      <c r="D57" s="73" t="s">
        <v>248</v>
      </c>
      <c r="E57" s="74" t="s">
        <v>249</v>
      </c>
      <c r="F57" s="75" t="s">
        <v>250</v>
      </c>
      <c r="G57" s="75" t="s">
        <v>251</v>
      </c>
      <c r="H57" s="75" t="s">
        <v>34</v>
      </c>
      <c r="I57" s="75" t="s">
        <v>252</v>
      </c>
      <c r="J57" s="75" t="s">
        <v>253</v>
      </c>
      <c r="K57" s="164" t="s">
        <v>171</v>
      </c>
      <c r="L57" s="162">
        <v>60</v>
      </c>
      <c r="M57" s="163">
        <v>5</v>
      </c>
      <c r="N57" s="53">
        <v>5</v>
      </c>
      <c r="O57" s="52">
        <v>5</v>
      </c>
      <c r="P57" s="53">
        <v>0</v>
      </c>
      <c r="Q57" s="52">
        <v>5</v>
      </c>
      <c r="R57" s="53">
        <v>0</v>
      </c>
      <c r="S57" s="52">
        <v>5</v>
      </c>
      <c r="T57" s="53">
        <v>2</v>
      </c>
      <c r="U57" s="52">
        <v>5</v>
      </c>
      <c r="V57" s="53">
        <v>1</v>
      </c>
      <c r="W57" s="52">
        <v>5</v>
      </c>
      <c r="X57" s="53"/>
      <c r="Y57" s="52">
        <v>5</v>
      </c>
      <c r="Z57" s="53"/>
      <c r="AA57" s="52">
        <v>5</v>
      </c>
      <c r="AB57" s="53"/>
      <c r="AC57" s="52">
        <v>5</v>
      </c>
      <c r="AD57" s="53"/>
      <c r="AE57" s="52">
        <v>5</v>
      </c>
      <c r="AF57" s="53"/>
      <c r="AG57" s="52">
        <v>5</v>
      </c>
      <c r="AH57" s="53"/>
      <c r="AI57" s="96">
        <v>5</v>
      </c>
      <c r="AJ57" s="53"/>
      <c r="AK57" s="54">
        <f t="shared" si="20"/>
        <v>60</v>
      </c>
      <c r="AM57" s="1"/>
      <c r="AN57" s="1"/>
      <c r="AO57" s="1"/>
      <c r="AP57" s="1"/>
      <c r="AQ57" s="1"/>
    </row>
    <row r="58" spans="3:43" ht="75" x14ac:dyDescent="0.25">
      <c r="C58" s="184"/>
      <c r="D58" s="73" t="s">
        <v>254</v>
      </c>
      <c r="E58" s="74" t="s">
        <v>255</v>
      </c>
      <c r="F58" s="75" t="s">
        <v>256</v>
      </c>
      <c r="G58" s="75" t="s">
        <v>257</v>
      </c>
      <c r="H58" s="75" t="s">
        <v>34</v>
      </c>
      <c r="I58" s="75" t="s">
        <v>258</v>
      </c>
      <c r="J58" s="75" t="s">
        <v>259</v>
      </c>
      <c r="K58" s="164" t="s">
        <v>171</v>
      </c>
      <c r="L58" s="162">
        <v>8</v>
      </c>
      <c r="M58" s="163">
        <v>0</v>
      </c>
      <c r="N58" s="53">
        <v>0</v>
      </c>
      <c r="O58" s="52">
        <v>0</v>
      </c>
      <c r="P58" s="53">
        <v>0</v>
      </c>
      <c r="Q58" s="52">
        <v>0</v>
      </c>
      <c r="R58" s="53">
        <v>3</v>
      </c>
      <c r="S58" s="52">
        <v>0</v>
      </c>
      <c r="T58" s="53">
        <v>2</v>
      </c>
      <c r="U58" s="52">
        <v>1</v>
      </c>
      <c r="V58" s="53">
        <v>0</v>
      </c>
      <c r="W58" s="52">
        <v>1</v>
      </c>
      <c r="X58" s="53"/>
      <c r="Y58" s="52">
        <v>1</v>
      </c>
      <c r="Z58" s="53"/>
      <c r="AA58" s="52">
        <v>1</v>
      </c>
      <c r="AB58" s="53"/>
      <c r="AC58" s="52">
        <v>1</v>
      </c>
      <c r="AD58" s="53"/>
      <c r="AE58" s="52">
        <v>1</v>
      </c>
      <c r="AF58" s="53"/>
      <c r="AG58" s="52">
        <v>1</v>
      </c>
      <c r="AH58" s="53"/>
      <c r="AI58" s="96">
        <v>1</v>
      </c>
      <c r="AJ58" s="53"/>
      <c r="AK58" s="54">
        <f t="shared" si="20"/>
        <v>8</v>
      </c>
      <c r="AM58" s="1"/>
      <c r="AN58" s="1"/>
      <c r="AO58" s="1"/>
      <c r="AP58" s="1"/>
      <c r="AQ58" s="1"/>
    </row>
    <row r="59" spans="3:43" ht="75.75" thickBot="1" x14ac:dyDescent="0.3">
      <c r="C59" s="184"/>
      <c r="D59" s="79" t="s">
        <v>260</v>
      </c>
      <c r="E59" s="80" t="s">
        <v>261</v>
      </c>
      <c r="F59" s="81" t="s">
        <v>262</v>
      </c>
      <c r="G59" s="81" t="s">
        <v>263</v>
      </c>
      <c r="H59" s="81" t="s">
        <v>123</v>
      </c>
      <c r="I59" s="81" t="s">
        <v>264</v>
      </c>
      <c r="J59" s="81" t="s">
        <v>265</v>
      </c>
      <c r="K59" s="165" t="s">
        <v>171</v>
      </c>
      <c r="L59" s="166">
        <v>4</v>
      </c>
      <c r="M59" s="163"/>
      <c r="N59" s="53"/>
      <c r="O59" s="52"/>
      <c r="P59" s="53"/>
      <c r="Q59" s="52">
        <v>1</v>
      </c>
      <c r="R59" s="53"/>
      <c r="S59" s="52"/>
      <c r="T59" s="53"/>
      <c r="U59" s="52"/>
      <c r="V59" s="53">
        <v>4</v>
      </c>
      <c r="W59" s="52">
        <v>1</v>
      </c>
      <c r="X59" s="53"/>
      <c r="Y59" s="52"/>
      <c r="Z59" s="53"/>
      <c r="AA59" s="52"/>
      <c r="AB59" s="53"/>
      <c r="AC59" s="52">
        <v>1</v>
      </c>
      <c r="AD59" s="53"/>
      <c r="AE59" s="52"/>
      <c r="AF59" s="53"/>
      <c r="AG59" s="52"/>
      <c r="AH59" s="53"/>
      <c r="AI59" s="96">
        <v>1</v>
      </c>
      <c r="AJ59" s="53"/>
      <c r="AK59" s="54">
        <f t="shared" si="20"/>
        <v>4</v>
      </c>
      <c r="AM59" s="1"/>
      <c r="AN59" s="1"/>
      <c r="AO59" s="1"/>
      <c r="AP59" s="1"/>
      <c r="AQ59" s="1"/>
    </row>
    <row r="60" spans="3:43" ht="21" thickBot="1" x14ac:dyDescent="0.3">
      <c r="C60" s="185"/>
      <c r="D60" s="189" t="s">
        <v>229</v>
      </c>
      <c r="E60" s="190"/>
      <c r="F60" s="190"/>
      <c r="G60" s="190"/>
      <c r="H60" s="190"/>
      <c r="I60" s="190"/>
      <c r="J60" s="190"/>
      <c r="K60" s="190"/>
      <c r="L60" s="191"/>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54">
        <f t="shared" si="20"/>
        <v>0</v>
      </c>
    </row>
    <row r="61" spans="3:43" ht="127.5" customHeight="1" thickBot="1" x14ac:dyDescent="0.3">
      <c r="C61" s="185"/>
      <c r="D61" s="104" t="s">
        <v>135</v>
      </c>
      <c r="E61" s="105" t="s">
        <v>136</v>
      </c>
      <c r="F61" s="105" t="s">
        <v>137</v>
      </c>
      <c r="G61" s="105" t="s">
        <v>138</v>
      </c>
      <c r="H61" s="105" t="s">
        <v>139</v>
      </c>
      <c r="I61" s="105" t="s">
        <v>140</v>
      </c>
      <c r="J61" s="105" t="s">
        <v>141</v>
      </c>
      <c r="K61" s="106" t="s">
        <v>142</v>
      </c>
      <c r="L61" s="107">
        <v>3</v>
      </c>
      <c r="M61" s="124"/>
      <c r="N61" s="124"/>
      <c r="O61" s="124"/>
      <c r="P61" s="124"/>
      <c r="Q61" s="124"/>
      <c r="R61" s="124"/>
      <c r="S61" s="125">
        <v>1</v>
      </c>
      <c r="T61" s="113">
        <v>1</v>
      </c>
      <c r="U61" s="111"/>
      <c r="V61" s="111"/>
      <c r="W61" s="111"/>
      <c r="X61" s="111"/>
      <c r="Y61" s="111"/>
      <c r="Z61" s="111"/>
      <c r="AA61" s="125"/>
      <c r="AB61" s="113"/>
      <c r="AC61" s="111"/>
      <c r="AD61" s="111"/>
      <c r="AE61" s="111"/>
      <c r="AF61" s="111"/>
      <c r="AG61" s="111"/>
      <c r="AH61" s="111"/>
      <c r="AI61" s="112"/>
      <c r="AJ61" s="113"/>
      <c r="AK61" s="54">
        <f>M61+O61+Q61+S61+U61+W61+Y61+AA61+AC61+AE61+AG61+AI61</f>
        <v>1</v>
      </c>
    </row>
    <row r="62" spans="3:43" x14ac:dyDescent="0.25">
      <c r="X62" s="5"/>
      <c r="AK62" s="54"/>
    </row>
    <row r="63" spans="3:43" ht="21" thickBot="1" x14ac:dyDescent="0.3">
      <c r="X63" s="5"/>
      <c r="AK63" s="54"/>
    </row>
    <row r="64" spans="3:43" s="32" customFormat="1" ht="21" thickBot="1" x14ac:dyDescent="0.3">
      <c r="C64" s="184" t="s">
        <v>266</v>
      </c>
      <c r="D64" s="186" t="s">
        <v>229</v>
      </c>
      <c r="E64" s="187"/>
      <c r="F64" s="187"/>
      <c r="G64" s="187"/>
      <c r="H64" s="187"/>
      <c r="I64" s="187"/>
      <c r="J64" s="187"/>
      <c r="K64" s="187"/>
      <c r="L64" s="188"/>
      <c r="M64" s="130"/>
      <c r="N64" s="131"/>
      <c r="O64" s="130"/>
      <c r="P64" s="131"/>
      <c r="Q64" s="130"/>
      <c r="R64" s="131"/>
      <c r="S64" s="130"/>
      <c r="T64" s="131"/>
      <c r="U64" s="130"/>
      <c r="V64" s="131"/>
      <c r="W64" s="130"/>
      <c r="X64" s="131"/>
      <c r="Y64" s="130"/>
      <c r="Z64" s="131"/>
      <c r="AA64" s="130"/>
      <c r="AB64" s="131"/>
      <c r="AC64" s="130"/>
      <c r="AD64" s="131"/>
      <c r="AE64" s="130"/>
      <c r="AF64" s="131"/>
      <c r="AG64" s="130"/>
      <c r="AH64" s="131"/>
      <c r="AI64" s="132"/>
      <c r="AJ64" s="131"/>
      <c r="AK64" s="54">
        <f t="shared" ref="AK64:AK76" si="21">M64+O64+Q64+S64+U64+W64+Y64+AA64+AC64+AE64+AG64+AI64</f>
        <v>0</v>
      </c>
    </row>
    <row r="65" spans="1:37" ht="21" thickBot="1" x14ac:dyDescent="0.3">
      <c r="C65" s="184"/>
      <c r="D65" s="192" t="s">
        <v>229</v>
      </c>
      <c r="E65" s="193"/>
      <c r="F65" s="193"/>
      <c r="G65" s="193"/>
      <c r="H65" s="193"/>
      <c r="I65" s="193"/>
      <c r="J65" s="193"/>
      <c r="K65" s="193"/>
      <c r="L65" s="194"/>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54">
        <f t="shared" si="21"/>
        <v>0</v>
      </c>
    </row>
    <row r="66" spans="1:37" ht="21" thickBot="1" x14ac:dyDescent="0.3">
      <c r="C66" s="185"/>
      <c r="D66" s="189" t="s">
        <v>229</v>
      </c>
      <c r="E66" s="190"/>
      <c r="F66" s="190"/>
      <c r="G66" s="190"/>
      <c r="H66" s="190"/>
      <c r="I66" s="190"/>
      <c r="J66" s="190"/>
      <c r="K66" s="190"/>
      <c r="L66" s="191"/>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54">
        <f t="shared" si="21"/>
        <v>0</v>
      </c>
    </row>
    <row r="67" spans="1:37" ht="225.75" thickBot="1" x14ac:dyDescent="0.3">
      <c r="C67" s="185"/>
      <c r="D67" s="104" t="s">
        <v>267</v>
      </c>
      <c r="E67" s="105" t="s">
        <v>268</v>
      </c>
      <c r="F67" s="105" t="s">
        <v>269</v>
      </c>
      <c r="G67" s="105" t="s">
        <v>270</v>
      </c>
      <c r="H67" s="105" t="s">
        <v>224</v>
      </c>
      <c r="I67" s="105" t="s">
        <v>271</v>
      </c>
      <c r="J67" s="105" t="s">
        <v>272</v>
      </c>
      <c r="K67" s="106" t="s">
        <v>273</v>
      </c>
      <c r="L67" s="105" t="s">
        <v>271</v>
      </c>
      <c r="M67" s="114">
        <v>1</v>
      </c>
      <c r="N67" s="168">
        <v>1</v>
      </c>
      <c r="O67" s="114">
        <f>1/1</f>
        <v>1</v>
      </c>
      <c r="P67" s="168">
        <f>1/1</f>
        <v>1</v>
      </c>
      <c r="Q67" s="114">
        <f>1/1</f>
        <v>1</v>
      </c>
      <c r="R67" s="168">
        <f>1/1</f>
        <v>1</v>
      </c>
      <c r="S67" s="114">
        <v>1</v>
      </c>
      <c r="T67" s="168">
        <f>2/2</f>
        <v>1</v>
      </c>
      <c r="U67" s="114">
        <v>1</v>
      </c>
      <c r="V67" s="168">
        <v>1</v>
      </c>
      <c r="W67" s="114">
        <v>1</v>
      </c>
      <c r="X67" s="168">
        <v>1</v>
      </c>
      <c r="Y67" s="114"/>
      <c r="Z67" s="168"/>
      <c r="AA67" s="114"/>
      <c r="AB67" s="168"/>
      <c r="AC67" s="114"/>
      <c r="AD67" s="168"/>
      <c r="AE67" s="114"/>
      <c r="AF67" s="168"/>
      <c r="AG67" s="114"/>
      <c r="AH67" s="168"/>
      <c r="AI67" s="169"/>
      <c r="AJ67" s="168"/>
      <c r="AK67" s="54">
        <f t="shared" si="21"/>
        <v>6</v>
      </c>
    </row>
    <row r="68" spans="1:37" ht="409.6" thickBot="1" x14ac:dyDescent="0.3">
      <c r="C68" s="185"/>
      <c r="D68" s="104" t="s">
        <v>274</v>
      </c>
      <c r="E68" s="105" t="s">
        <v>221</v>
      </c>
      <c r="F68" s="105" t="s">
        <v>275</v>
      </c>
      <c r="G68" s="105" t="s">
        <v>276</v>
      </c>
      <c r="H68" s="105" t="s">
        <v>224</v>
      </c>
      <c r="I68" s="105" t="s">
        <v>277</v>
      </c>
      <c r="J68" s="105" t="s">
        <v>278</v>
      </c>
      <c r="K68" s="106" t="s">
        <v>279</v>
      </c>
      <c r="L68" s="105" t="s">
        <v>277</v>
      </c>
      <c r="M68" s="140">
        <v>0.8</v>
      </c>
      <c r="N68" s="139">
        <f>1/2</f>
        <v>0.5</v>
      </c>
      <c r="O68" s="140">
        <v>0.8</v>
      </c>
      <c r="P68" s="139">
        <f>1/2</f>
        <v>0.5</v>
      </c>
      <c r="Q68" s="140">
        <v>0.8</v>
      </c>
      <c r="R68" s="139">
        <f>1/1</f>
        <v>1</v>
      </c>
      <c r="S68" s="140">
        <v>0.8</v>
      </c>
      <c r="T68" s="139">
        <f>1/(1+1)</f>
        <v>0.5</v>
      </c>
      <c r="U68" s="140">
        <v>0.8</v>
      </c>
      <c r="V68" s="139">
        <f>2/(2+1)</f>
        <v>0.66666666666666663</v>
      </c>
      <c r="W68" s="140">
        <v>0.8</v>
      </c>
      <c r="X68" s="139">
        <f>2/2</f>
        <v>1</v>
      </c>
      <c r="Y68" s="140"/>
      <c r="Z68" s="139"/>
      <c r="AA68" s="140"/>
      <c r="AB68" s="139"/>
      <c r="AC68" s="140"/>
      <c r="AD68" s="139"/>
      <c r="AE68" s="140"/>
      <c r="AF68" s="139"/>
      <c r="AG68" s="140"/>
      <c r="AH68" s="139"/>
      <c r="AI68" s="170"/>
      <c r="AJ68" s="139"/>
      <c r="AK68" s="54">
        <f t="shared" si="21"/>
        <v>4.8</v>
      </c>
    </row>
    <row r="69" spans="1:37" ht="409.6" thickBot="1" x14ac:dyDescent="0.3">
      <c r="C69" s="185"/>
      <c r="D69" s="104" t="s">
        <v>280</v>
      </c>
      <c r="E69" s="105" t="s">
        <v>281</v>
      </c>
      <c r="F69" s="105" t="s">
        <v>282</v>
      </c>
      <c r="G69" s="105" t="s">
        <v>283</v>
      </c>
      <c r="H69" s="105" t="s">
        <v>284</v>
      </c>
      <c r="I69" s="105">
        <v>1</v>
      </c>
      <c r="J69" s="105" t="s">
        <v>283</v>
      </c>
      <c r="K69" s="106" t="s">
        <v>285</v>
      </c>
      <c r="L69" s="105">
        <v>1</v>
      </c>
      <c r="M69" s="171"/>
      <c r="N69" s="171"/>
      <c r="O69" s="171"/>
      <c r="P69" s="171"/>
      <c r="Q69" s="171"/>
      <c r="R69" s="171"/>
      <c r="S69" s="172"/>
      <c r="T69" s="172"/>
      <c r="U69" s="172"/>
      <c r="V69" s="172"/>
      <c r="W69" s="140">
        <v>1</v>
      </c>
      <c r="X69" s="139">
        <v>1</v>
      </c>
      <c r="Y69" s="140"/>
      <c r="Z69" s="139"/>
      <c r="AA69" s="140"/>
      <c r="AB69" s="139"/>
      <c r="AC69" s="140"/>
      <c r="AD69" s="139"/>
      <c r="AE69" s="140"/>
      <c r="AF69" s="139"/>
      <c r="AG69" s="140"/>
      <c r="AH69" s="139"/>
      <c r="AI69" s="170"/>
      <c r="AJ69" s="139"/>
      <c r="AK69" s="54">
        <f t="shared" si="21"/>
        <v>1</v>
      </c>
    </row>
    <row r="70" spans="1:37" ht="300.75" thickBot="1" x14ac:dyDescent="0.3">
      <c r="C70" s="185"/>
      <c r="D70" s="104" t="s">
        <v>286</v>
      </c>
      <c r="E70" s="105" t="s">
        <v>287</v>
      </c>
      <c r="F70" s="105" t="s">
        <v>288</v>
      </c>
      <c r="G70" s="105" t="s">
        <v>289</v>
      </c>
      <c r="H70" s="105" t="s">
        <v>224</v>
      </c>
      <c r="I70" s="105" t="s">
        <v>290</v>
      </c>
      <c r="J70" s="105" t="s">
        <v>291</v>
      </c>
      <c r="K70" s="106" t="s">
        <v>292</v>
      </c>
      <c r="L70" s="105" t="s">
        <v>290</v>
      </c>
      <c r="M70" s="140">
        <v>1</v>
      </c>
      <c r="N70" s="139">
        <v>1</v>
      </c>
      <c r="O70" s="140">
        <v>1</v>
      </c>
      <c r="P70" s="139">
        <v>1</v>
      </c>
      <c r="Q70" s="140">
        <v>1</v>
      </c>
      <c r="R70" s="139">
        <v>1</v>
      </c>
      <c r="S70" s="140">
        <v>1</v>
      </c>
      <c r="T70" s="139">
        <f>4/4</f>
        <v>1</v>
      </c>
      <c r="U70" s="140">
        <v>1</v>
      </c>
      <c r="V70" s="139">
        <v>1</v>
      </c>
      <c r="W70" s="140">
        <v>1</v>
      </c>
      <c r="X70" s="139">
        <v>1</v>
      </c>
      <c r="Y70" s="140"/>
      <c r="Z70" s="139"/>
      <c r="AA70" s="140"/>
      <c r="AB70" s="139"/>
      <c r="AC70" s="140"/>
      <c r="AD70" s="139"/>
      <c r="AE70" s="140"/>
      <c r="AF70" s="139"/>
      <c r="AG70" s="140"/>
      <c r="AH70" s="139"/>
      <c r="AI70" s="170"/>
      <c r="AJ70" s="139"/>
      <c r="AK70" s="54">
        <f t="shared" si="21"/>
        <v>6</v>
      </c>
    </row>
    <row r="71" spans="1:37" ht="225.75" thickBot="1" x14ac:dyDescent="0.3">
      <c r="C71" s="185"/>
      <c r="D71" s="104" t="s">
        <v>293</v>
      </c>
      <c r="E71" s="105" t="s">
        <v>294</v>
      </c>
      <c r="F71" s="105" t="s">
        <v>295</v>
      </c>
      <c r="G71" s="105" t="s">
        <v>296</v>
      </c>
      <c r="H71" s="105" t="s">
        <v>297</v>
      </c>
      <c r="I71" s="105" t="s">
        <v>298</v>
      </c>
      <c r="J71" s="105" t="s">
        <v>296</v>
      </c>
      <c r="K71" s="106" t="s">
        <v>299</v>
      </c>
      <c r="L71" s="173">
        <v>1</v>
      </c>
      <c r="M71" s="140">
        <f>2/2</f>
        <v>1</v>
      </c>
      <c r="N71" s="139">
        <f>3/3</f>
        <v>1</v>
      </c>
      <c r="O71" s="140">
        <f>2/2</f>
        <v>1</v>
      </c>
      <c r="P71" s="139">
        <f>5/5</f>
        <v>1</v>
      </c>
      <c r="Q71" s="140">
        <f>2/2</f>
        <v>1</v>
      </c>
      <c r="R71" s="139">
        <f>5/5</f>
        <v>1</v>
      </c>
      <c r="S71" s="140">
        <f>2/2</f>
        <v>1</v>
      </c>
      <c r="T71" s="139">
        <f>3/3</f>
        <v>1</v>
      </c>
      <c r="U71" s="140">
        <f>2/2</f>
        <v>1</v>
      </c>
      <c r="V71" s="139">
        <f>2/2</f>
        <v>1</v>
      </c>
      <c r="W71" s="140">
        <f>2/2</f>
        <v>1</v>
      </c>
      <c r="X71" s="139">
        <f>3/3</f>
        <v>1</v>
      </c>
      <c r="Y71" s="140"/>
      <c r="Z71" s="139"/>
      <c r="AA71" s="140"/>
      <c r="AB71" s="139"/>
      <c r="AC71" s="140"/>
      <c r="AD71" s="53"/>
      <c r="AE71" s="52"/>
      <c r="AF71" s="53"/>
      <c r="AG71" s="52"/>
      <c r="AH71" s="53"/>
      <c r="AI71" s="96"/>
      <c r="AJ71" s="53"/>
      <c r="AK71" s="54">
        <f t="shared" si="21"/>
        <v>6</v>
      </c>
    </row>
    <row r="72" spans="1:37" ht="150.75" thickBot="1" x14ac:dyDescent="0.3">
      <c r="C72" s="185"/>
      <c r="D72" s="104" t="s">
        <v>300</v>
      </c>
      <c r="E72" s="105" t="s">
        <v>301</v>
      </c>
      <c r="F72" s="105" t="s">
        <v>302</v>
      </c>
      <c r="G72" s="105" t="s">
        <v>303</v>
      </c>
      <c r="H72" s="105" t="s">
        <v>123</v>
      </c>
      <c r="I72" s="105" t="s">
        <v>304</v>
      </c>
      <c r="J72" s="105" t="s">
        <v>305</v>
      </c>
      <c r="K72" s="106" t="s">
        <v>306</v>
      </c>
      <c r="L72" s="174">
        <v>1</v>
      </c>
      <c r="M72" s="175"/>
      <c r="N72" s="175"/>
      <c r="O72" s="175"/>
      <c r="P72" s="175"/>
      <c r="Q72" s="20">
        <v>1</v>
      </c>
      <c r="R72" s="21">
        <v>1</v>
      </c>
      <c r="S72" s="175"/>
      <c r="T72" s="175"/>
      <c r="U72" s="175"/>
      <c r="V72" s="175"/>
      <c r="W72" s="20">
        <v>1</v>
      </c>
      <c r="X72" s="139">
        <f>3/3</f>
        <v>1</v>
      </c>
      <c r="Y72" s="176"/>
      <c r="Z72" s="177"/>
      <c r="AA72" s="176"/>
      <c r="AB72" s="177"/>
      <c r="AC72" s="176"/>
      <c r="AD72" s="177"/>
      <c r="AE72" s="176"/>
      <c r="AF72" s="177"/>
      <c r="AG72" s="176"/>
      <c r="AH72" s="177"/>
      <c r="AI72" s="178"/>
      <c r="AJ72" s="177"/>
      <c r="AK72" s="54">
        <f t="shared" si="21"/>
        <v>2</v>
      </c>
    </row>
    <row r="73" spans="1:37" ht="195.75" thickBot="1" x14ac:dyDescent="0.3">
      <c r="C73" s="185"/>
      <c r="D73" s="104" t="s">
        <v>307</v>
      </c>
      <c r="E73" s="105" t="s">
        <v>308</v>
      </c>
      <c r="F73" s="105" t="s">
        <v>309</v>
      </c>
      <c r="G73" s="105" t="s">
        <v>310</v>
      </c>
      <c r="H73" s="105" t="s">
        <v>34</v>
      </c>
      <c r="I73" s="105" t="s">
        <v>311</v>
      </c>
      <c r="J73" s="105" t="s">
        <v>312</v>
      </c>
      <c r="K73" s="106" t="s">
        <v>313</v>
      </c>
      <c r="L73" s="105" t="s">
        <v>314</v>
      </c>
      <c r="M73" s="176">
        <f t="shared" ref="M73:R73" si="22">2/2</f>
        <v>1</v>
      </c>
      <c r="N73" s="177">
        <f t="shared" si="22"/>
        <v>1</v>
      </c>
      <c r="O73" s="176">
        <f t="shared" si="22"/>
        <v>1</v>
      </c>
      <c r="P73" s="177">
        <f t="shared" si="22"/>
        <v>1</v>
      </c>
      <c r="Q73" s="176">
        <f t="shared" si="22"/>
        <v>1</v>
      </c>
      <c r="R73" s="177">
        <f t="shared" si="22"/>
        <v>1</v>
      </c>
      <c r="S73" s="176">
        <v>1</v>
      </c>
      <c r="T73" s="177">
        <f>4/4</f>
        <v>1</v>
      </c>
      <c r="U73" s="176">
        <v>1</v>
      </c>
      <c r="V73" s="177">
        <f>2/2</f>
        <v>1</v>
      </c>
      <c r="W73" s="176">
        <v>1</v>
      </c>
      <c r="X73" s="177">
        <f>2/2</f>
        <v>1</v>
      </c>
      <c r="Y73" s="176"/>
      <c r="Z73" s="177"/>
      <c r="AA73" s="176"/>
      <c r="AB73" s="177"/>
      <c r="AC73" s="176"/>
      <c r="AD73" s="177"/>
      <c r="AE73" s="176"/>
      <c r="AF73" s="177"/>
      <c r="AG73" s="176"/>
      <c r="AH73" s="177"/>
      <c r="AI73" s="178"/>
      <c r="AJ73" s="177"/>
      <c r="AK73" s="54">
        <f t="shared" si="21"/>
        <v>6</v>
      </c>
    </row>
    <row r="74" spans="1:37" ht="210.75" thickBot="1" x14ac:dyDescent="0.3">
      <c r="C74" s="185"/>
      <c r="D74" s="104" t="s">
        <v>315</v>
      </c>
      <c r="E74" s="105" t="s">
        <v>316</v>
      </c>
      <c r="F74" s="105" t="s">
        <v>317</v>
      </c>
      <c r="G74" s="105" t="s">
        <v>318</v>
      </c>
      <c r="H74" s="105" t="s">
        <v>34</v>
      </c>
      <c r="I74" s="105" t="s">
        <v>319</v>
      </c>
      <c r="J74" s="105" t="s">
        <v>320</v>
      </c>
      <c r="K74" s="106" t="s">
        <v>321</v>
      </c>
      <c r="L74" s="105" t="s">
        <v>319</v>
      </c>
      <c r="M74" s="176">
        <v>1</v>
      </c>
      <c r="N74" s="177">
        <v>1</v>
      </c>
      <c r="O74" s="176">
        <v>1</v>
      </c>
      <c r="P74" s="177">
        <v>1</v>
      </c>
      <c r="Q74" s="176">
        <v>1</v>
      </c>
      <c r="R74" s="177">
        <v>1</v>
      </c>
      <c r="S74" s="176">
        <v>1</v>
      </c>
      <c r="T74" s="177">
        <v>1</v>
      </c>
      <c r="U74" s="176">
        <v>1</v>
      </c>
      <c r="V74" s="177">
        <v>1</v>
      </c>
      <c r="W74" s="176">
        <v>1</v>
      </c>
      <c r="X74" s="177">
        <f>2/2</f>
        <v>1</v>
      </c>
      <c r="Y74" s="176"/>
      <c r="Z74" s="177"/>
      <c r="AA74" s="176"/>
      <c r="AB74" s="177"/>
      <c r="AC74" s="176"/>
      <c r="AD74" s="177"/>
      <c r="AE74" s="176"/>
      <c r="AF74" s="177"/>
      <c r="AG74" s="176"/>
      <c r="AH74" s="177"/>
      <c r="AI74" s="178"/>
      <c r="AJ74" s="177"/>
      <c r="AK74" s="54">
        <f t="shared" si="21"/>
        <v>6</v>
      </c>
    </row>
    <row r="75" spans="1:37" ht="210.75" thickBot="1" x14ac:dyDescent="0.3">
      <c r="C75" s="185"/>
      <c r="D75" s="104" t="s">
        <v>322</v>
      </c>
      <c r="E75" s="105" t="s">
        <v>323</v>
      </c>
      <c r="F75" s="105" t="s">
        <v>324</v>
      </c>
      <c r="G75" s="105" t="s">
        <v>325</v>
      </c>
      <c r="H75" s="105" t="s">
        <v>284</v>
      </c>
      <c r="I75" s="105" t="s">
        <v>326</v>
      </c>
      <c r="J75" s="105" t="s">
        <v>327</v>
      </c>
      <c r="K75" s="106" t="s">
        <v>328</v>
      </c>
      <c r="L75" s="105" t="s">
        <v>326</v>
      </c>
      <c r="M75" s="179"/>
      <c r="N75" s="179"/>
      <c r="O75" s="179"/>
      <c r="P75" s="179"/>
      <c r="Q75" s="179"/>
      <c r="R75" s="179"/>
      <c r="S75" s="111"/>
      <c r="T75" s="111"/>
      <c r="U75" s="111"/>
      <c r="V75" s="111"/>
      <c r="W75" s="180">
        <v>1</v>
      </c>
      <c r="X75" s="181">
        <f>2/2</f>
        <v>1</v>
      </c>
      <c r="Y75" s="182"/>
      <c r="Z75" s="181"/>
      <c r="AA75" s="180"/>
      <c r="AB75" s="181"/>
      <c r="AC75" s="180"/>
      <c r="AD75" s="181"/>
      <c r="AE75" s="180"/>
      <c r="AF75" s="181"/>
      <c r="AG75" s="180"/>
      <c r="AH75" s="181"/>
      <c r="AI75" s="183"/>
      <c r="AJ75" s="181"/>
      <c r="AK75" s="54">
        <f t="shared" si="21"/>
        <v>1</v>
      </c>
    </row>
    <row r="76" spans="1:37" ht="120.75" thickBot="1" x14ac:dyDescent="0.3">
      <c r="C76" s="185"/>
      <c r="D76" s="104" t="s">
        <v>135</v>
      </c>
      <c r="E76" s="105" t="s">
        <v>136</v>
      </c>
      <c r="F76" s="105" t="s">
        <v>137</v>
      </c>
      <c r="G76" s="105" t="s">
        <v>138</v>
      </c>
      <c r="H76" s="105" t="s">
        <v>139</v>
      </c>
      <c r="I76" s="105" t="s">
        <v>140</v>
      </c>
      <c r="J76" s="105" t="s">
        <v>141</v>
      </c>
      <c r="K76" s="106" t="s">
        <v>142</v>
      </c>
      <c r="L76" s="105" t="s">
        <v>140</v>
      </c>
      <c r="M76" s="111"/>
      <c r="N76" s="111"/>
      <c r="O76" s="111"/>
      <c r="P76" s="111"/>
      <c r="Q76" s="111"/>
      <c r="R76" s="111"/>
      <c r="S76" s="180">
        <v>1</v>
      </c>
      <c r="T76" s="181">
        <v>1</v>
      </c>
      <c r="U76" s="111"/>
      <c r="V76" s="111"/>
      <c r="W76" s="111"/>
      <c r="X76" s="111"/>
      <c r="Y76" s="111"/>
      <c r="Z76" s="111"/>
      <c r="AA76" s="180"/>
      <c r="AB76" s="181"/>
      <c r="AC76" s="111"/>
      <c r="AD76" s="111"/>
      <c r="AE76" s="111"/>
      <c r="AF76" s="111"/>
      <c r="AG76" s="111"/>
      <c r="AH76" s="111"/>
      <c r="AI76" s="183"/>
      <c r="AJ76" s="181"/>
      <c r="AK76" s="54">
        <f t="shared" si="21"/>
        <v>1</v>
      </c>
    </row>
    <row r="79" spans="1:37" ht="243" customHeight="1" x14ac:dyDescent="0.25">
      <c r="A79" s="1" t="s">
        <v>329</v>
      </c>
      <c r="C79" s="2" t="s">
        <v>330</v>
      </c>
    </row>
  </sheetData>
  <protectedRanges>
    <protectedRange sqref="F7" name="Rango1"/>
    <protectedRange sqref="G7:K7" name="Rango1_1"/>
    <protectedRange sqref="F3:K3" name="Rango1_2"/>
    <protectedRange sqref="F11:K11" name="Rango1_3"/>
    <protectedRange sqref="D15:K15" name="Rango1_4"/>
    <protectedRange sqref="D16:K16" name="Rango1_5"/>
    <protectedRange sqref="D18:K20" name="Rango1_6"/>
    <protectedRange sqref="D21:K23" name="Rango1_7"/>
    <protectedRange sqref="D24:K31" name="Rango1_8"/>
    <protectedRange sqref="D32:K32 D41:K41 D50:K50 D61:K61 D76:L76" name="Rango1_9"/>
    <protectedRange sqref="D34:L35" name="Rango1_10"/>
    <protectedRange sqref="D36:L39" name="Rango1_11"/>
    <protectedRange sqref="D40:L40" name="Rango1_12"/>
    <protectedRange sqref="D43:L43" name="Rango1_13"/>
    <protectedRange sqref="D44:L44" name="Rango1_14"/>
    <protectedRange sqref="D46:L48 D45:K45" name="Rango1_15"/>
    <protectedRange sqref="D54:K59" name="Rango1_16"/>
    <protectedRange sqref="D67:L68" name="Rango1_17"/>
    <protectedRange sqref="D49:K49" name="Rango1_18"/>
    <protectedRange sqref="D69:L75" name="Rango1_19"/>
  </protectedRanges>
  <autoFilter ref="A2:M2"/>
  <mergeCells count="118">
    <mergeCell ref="G3:G6"/>
    <mergeCell ref="H3:H6"/>
    <mergeCell ref="I3:I6"/>
    <mergeCell ref="J3:J6"/>
    <mergeCell ref="K3:K6"/>
    <mergeCell ref="L3:L6"/>
    <mergeCell ref="A3:A16"/>
    <mergeCell ref="B3:B16"/>
    <mergeCell ref="C3:C16"/>
    <mergeCell ref="D3:D6"/>
    <mergeCell ref="E3:E6"/>
    <mergeCell ref="F3:F6"/>
    <mergeCell ref="U3:U6"/>
    <mergeCell ref="V3:V6"/>
    <mergeCell ref="W3:W6"/>
    <mergeCell ref="X3:X6"/>
    <mergeCell ref="M3:M6"/>
    <mergeCell ref="N3:N6"/>
    <mergeCell ref="O3:O6"/>
    <mergeCell ref="P3:P6"/>
    <mergeCell ref="Q3:Q6"/>
    <mergeCell ref="R3:R6"/>
    <mergeCell ref="AK3:AK6"/>
    <mergeCell ref="AL3:AL6"/>
    <mergeCell ref="D7:D10"/>
    <mergeCell ref="E7:E10"/>
    <mergeCell ref="F7:F10"/>
    <mergeCell ref="G7:G10"/>
    <mergeCell ref="H7:H10"/>
    <mergeCell ref="I7:I10"/>
    <mergeCell ref="J7:J10"/>
    <mergeCell ref="K7:K10"/>
    <mergeCell ref="AE3:AE6"/>
    <mergeCell ref="AF3:AF6"/>
    <mergeCell ref="AG3:AG6"/>
    <mergeCell ref="AH3:AH6"/>
    <mergeCell ref="AI3:AI6"/>
    <mergeCell ref="AJ3:AJ6"/>
    <mergeCell ref="Y3:Y6"/>
    <mergeCell ref="Z3:Z6"/>
    <mergeCell ref="AA3:AA6"/>
    <mergeCell ref="AB3:AB6"/>
    <mergeCell ref="AC3:AC6"/>
    <mergeCell ref="AD3:AD6"/>
    <mergeCell ref="S3:S6"/>
    <mergeCell ref="T3:T6"/>
    <mergeCell ref="T7:T10"/>
    <mergeCell ref="U7:U10"/>
    <mergeCell ref="V7:V10"/>
    <mergeCell ref="W7:W10"/>
    <mergeCell ref="L7:L10"/>
    <mergeCell ref="M7:M10"/>
    <mergeCell ref="N7:N10"/>
    <mergeCell ref="O7:O10"/>
    <mergeCell ref="P7:P10"/>
    <mergeCell ref="Q7:Q10"/>
    <mergeCell ref="AJ7:AJ10"/>
    <mergeCell ref="AK7:AK10"/>
    <mergeCell ref="AL7:AL10"/>
    <mergeCell ref="D11:D14"/>
    <mergeCell ref="E11:E14"/>
    <mergeCell ref="F11:F14"/>
    <mergeCell ref="G11:G14"/>
    <mergeCell ref="H11:H14"/>
    <mergeCell ref="I11:I14"/>
    <mergeCell ref="J11:J14"/>
    <mergeCell ref="AD7:AD10"/>
    <mergeCell ref="AE7:AE10"/>
    <mergeCell ref="AF7:AF10"/>
    <mergeCell ref="AG7:AG10"/>
    <mergeCell ref="AH7:AH10"/>
    <mergeCell ref="AI7:AI10"/>
    <mergeCell ref="X7:X10"/>
    <mergeCell ref="Y7:Y10"/>
    <mergeCell ref="Z7:Z10"/>
    <mergeCell ref="AA7:AA10"/>
    <mergeCell ref="AB7:AB10"/>
    <mergeCell ref="AC7:AC10"/>
    <mergeCell ref="R7:R10"/>
    <mergeCell ref="S7:S10"/>
    <mergeCell ref="AJ11:AJ14"/>
    <mergeCell ref="AK11:AK14"/>
    <mergeCell ref="AL11:AL14"/>
    <mergeCell ref="C18:C32"/>
    <mergeCell ref="C34:C41"/>
    <mergeCell ref="AC11:AC14"/>
    <mergeCell ref="AD11:AD14"/>
    <mergeCell ref="AE11:AE14"/>
    <mergeCell ref="AF11:AF14"/>
    <mergeCell ref="AG11:AG14"/>
    <mergeCell ref="AH11:AH14"/>
    <mergeCell ref="W11:W14"/>
    <mergeCell ref="X11:X14"/>
    <mergeCell ref="Y11:Y14"/>
    <mergeCell ref="Z11:Z14"/>
    <mergeCell ref="AA11:AA14"/>
    <mergeCell ref="AB11:AB14"/>
    <mergeCell ref="Q11:Q14"/>
    <mergeCell ref="R11:R14"/>
    <mergeCell ref="S11:S14"/>
    <mergeCell ref="T11:T14"/>
    <mergeCell ref="U11:U14"/>
    <mergeCell ref="V11:V14"/>
    <mergeCell ref="K11:K14"/>
    <mergeCell ref="C43:C50"/>
    <mergeCell ref="C53:C61"/>
    <mergeCell ref="D53:L53"/>
    <mergeCell ref="D60:L60"/>
    <mergeCell ref="C64:C76"/>
    <mergeCell ref="D64:L64"/>
    <mergeCell ref="D65:L65"/>
    <mergeCell ref="D66:L66"/>
    <mergeCell ref="AI11:AI14"/>
    <mergeCell ref="L11:L14"/>
    <mergeCell ref="M11:M14"/>
    <mergeCell ref="N11:N14"/>
    <mergeCell ref="O11:O14"/>
    <mergeCell ref="P11:P14"/>
  </mergeCells>
  <printOptions horizontalCentered="1" verticalCentered="1"/>
  <pageMargins left="0.31496062992125984" right="0.31496062992125984" top="0.19685039370078741" bottom="0.55118110236220474" header="0.31496062992125984" footer="0.31496062992125984"/>
  <pageSetup scale="30" fitToHeight="2" orientation="landscape" r:id="rId1"/>
  <headerFooter>
    <oddFooter>Página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SEIJAL 2o trimestre 2014</vt:lpstr>
      <vt:lpstr>'SEIJAL 2o trimestre 2014'!Títulos_a_imprimir</vt:lpstr>
    </vt:vector>
  </TitlesOfParts>
  <Company>IITEJ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Guevara Rubio</dc:creator>
  <cp:lastModifiedBy>Sergio López Arciniega</cp:lastModifiedBy>
  <dcterms:created xsi:type="dcterms:W3CDTF">2014-07-24T14:39:31Z</dcterms:created>
  <dcterms:modified xsi:type="dcterms:W3CDTF">2014-07-24T15:49:20Z</dcterms:modified>
</cp:coreProperties>
</file>