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 DE TRANSPARENCIA\Desktop\NOMINAS OCT - DIC\ENERO - ABRIL\"/>
    </mc:Choice>
  </mc:AlternateContent>
  <bookViews>
    <workbookView xWindow="0" yWindow="0" windowWidth="11490" windowHeight="4650" tabRatio="855"/>
  </bookViews>
  <sheets>
    <sheet name="1-11" sheetId="3" r:id="rId1"/>
    <sheet name="12-22" sheetId="4" r:id="rId2"/>
    <sheet name="23-33" sheetId="5" r:id="rId3"/>
    <sheet name="34-47" sheetId="6" r:id="rId4"/>
    <sheet name="44-54" sheetId="7" r:id="rId5"/>
    <sheet name="55-64 " sheetId="8" r:id="rId6"/>
    <sheet name="65-74" sheetId="9" r:id="rId7"/>
    <sheet name="76-84" sheetId="19" r:id="rId8"/>
    <sheet name="75-84" sheetId="10" r:id="rId9"/>
    <sheet name="85-94" sheetId="11" r:id="rId10"/>
    <sheet name="95-104" sheetId="12" r:id="rId11"/>
    <sheet name="105-111" sheetId="13" r:id="rId12"/>
    <sheet name="112-127" sheetId="14" r:id="rId13"/>
    <sheet name="Hoja1" sheetId="17" r:id="rId14"/>
    <sheet name="Hoja3" sheetId="21" r:id="rId15"/>
    <sheet name="128" sheetId="15" r:id="rId16"/>
    <sheet name="129-145" sheetId="16" r:id="rId17"/>
  </sheets>
  <definedNames>
    <definedName name="_xlnm.Print_Area" localSheetId="13">Hoja1!$A$1:$J$19</definedName>
    <definedName name="_xlnm.Print_Area" localSheetId="14">Hoja3!$A$1:$J$22</definedName>
  </definedNames>
  <calcPr calcId="152511"/>
</workbook>
</file>

<file path=xl/calcChain.xml><?xml version="1.0" encoding="utf-8"?>
<calcChain xmlns="http://schemas.openxmlformats.org/spreadsheetml/2006/main">
  <c r="I8" i="21" l="1"/>
  <c r="I15" i="16" l="1"/>
  <c r="F23" i="16"/>
  <c r="I9" i="7"/>
  <c r="F17" i="3" l="1"/>
  <c r="A2" i="4"/>
  <c r="I11" i="5"/>
  <c r="J11" i="5" s="1"/>
  <c r="G19" i="5" l="1"/>
  <c r="F19" i="5"/>
  <c r="I6" i="5"/>
  <c r="I18" i="5" l="1"/>
  <c r="J18" i="5" s="1"/>
  <c r="H23" i="16" l="1"/>
  <c r="J15" i="16"/>
  <c r="J14" i="16"/>
  <c r="J10" i="16"/>
  <c r="J6" i="16"/>
  <c r="I21" i="16"/>
  <c r="J21" i="16" s="1"/>
  <c r="I20" i="16"/>
  <c r="J20" i="16" s="1"/>
  <c r="I19" i="16"/>
  <c r="J19" i="16" s="1"/>
  <c r="I18" i="16"/>
  <c r="J18" i="16" s="1"/>
  <c r="I17" i="16"/>
  <c r="J17" i="16" s="1"/>
  <c r="I16" i="16"/>
  <c r="J16" i="16" s="1"/>
  <c r="I14" i="16"/>
  <c r="I13" i="16"/>
  <c r="J13" i="16" s="1"/>
  <c r="I12" i="16"/>
  <c r="J12" i="16" s="1"/>
  <c r="I11" i="16"/>
  <c r="J11" i="16" s="1"/>
  <c r="I10" i="16"/>
  <c r="I9" i="16"/>
  <c r="J9" i="16" s="1"/>
  <c r="I8" i="16"/>
  <c r="J8" i="16" s="1"/>
  <c r="I7" i="16"/>
  <c r="J7" i="16" s="1"/>
  <c r="I6" i="16"/>
  <c r="H10" i="21"/>
  <c r="G10" i="21"/>
  <c r="F10" i="21"/>
  <c r="I9" i="21"/>
  <c r="I7" i="21"/>
  <c r="I6" i="21"/>
  <c r="F14" i="17"/>
  <c r="H14" i="17"/>
  <c r="G14" i="17"/>
  <c r="I13" i="17"/>
  <c r="I12" i="17"/>
  <c r="I11" i="17"/>
  <c r="I10" i="17"/>
  <c r="I9" i="17"/>
  <c r="I8" i="17"/>
  <c r="I14" i="17" s="1"/>
  <c r="I7" i="17"/>
  <c r="I6" i="17"/>
  <c r="I15" i="14"/>
  <c r="I14" i="14"/>
  <c r="I13" i="14"/>
  <c r="I12" i="14"/>
  <c r="I11" i="14"/>
  <c r="I10" i="14"/>
  <c r="I9" i="14"/>
  <c r="I8" i="14"/>
  <c r="I7" i="14"/>
  <c r="I6" i="14"/>
  <c r="I16" i="14" s="1"/>
  <c r="I15" i="17" s="1"/>
  <c r="H16" i="14"/>
  <c r="G16" i="14"/>
  <c r="F16" i="14"/>
  <c r="H13" i="13"/>
  <c r="G13" i="13"/>
  <c r="F13" i="13"/>
  <c r="J10" i="13"/>
  <c r="J6" i="13"/>
  <c r="I12" i="13"/>
  <c r="J12" i="13" s="1"/>
  <c r="I11" i="13"/>
  <c r="J11" i="13" s="1"/>
  <c r="I10" i="13"/>
  <c r="I9" i="13"/>
  <c r="J9" i="13" s="1"/>
  <c r="I8" i="13"/>
  <c r="J8" i="13" s="1"/>
  <c r="I7" i="13"/>
  <c r="I13" i="13" s="1"/>
  <c r="I6" i="13"/>
  <c r="H14" i="12"/>
  <c r="G14" i="12"/>
  <c r="F14" i="12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9" i="11"/>
  <c r="J9" i="11" s="1"/>
  <c r="H14" i="11"/>
  <c r="G14" i="11"/>
  <c r="F14" i="11"/>
  <c r="J8" i="11"/>
  <c r="J6" i="11"/>
  <c r="I6" i="11"/>
  <c r="I7" i="11"/>
  <c r="J9" i="10"/>
  <c r="I12" i="10"/>
  <c r="J12" i="10" s="1"/>
  <c r="I11" i="10"/>
  <c r="J11" i="10" s="1"/>
  <c r="I10" i="10"/>
  <c r="J10" i="10" s="1"/>
  <c r="I9" i="10"/>
  <c r="I8" i="10"/>
  <c r="J8" i="10" s="1"/>
  <c r="I7" i="10"/>
  <c r="J7" i="10" s="1"/>
  <c r="I6" i="10"/>
  <c r="J6" i="10" s="1"/>
  <c r="H13" i="10"/>
  <c r="G13" i="10"/>
  <c r="F13" i="10"/>
  <c r="J6" i="9"/>
  <c r="I6" i="9"/>
  <c r="H11" i="9"/>
  <c r="G11" i="9"/>
  <c r="F11" i="9"/>
  <c r="I10" i="9"/>
  <c r="J10" i="9" s="1"/>
  <c r="I9" i="9"/>
  <c r="J9" i="9" s="1"/>
  <c r="I8" i="9"/>
  <c r="J8" i="9" s="1"/>
  <c r="I7" i="9"/>
  <c r="J7" i="9" s="1"/>
  <c r="F16" i="8"/>
  <c r="H16" i="8"/>
  <c r="G16" i="8"/>
  <c r="J13" i="8"/>
  <c r="J12" i="8"/>
  <c r="J9" i="8"/>
  <c r="J8" i="8"/>
  <c r="I15" i="8"/>
  <c r="J15" i="8" s="1"/>
  <c r="I14" i="8"/>
  <c r="J14" i="8" s="1"/>
  <c r="I13" i="8"/>
  <c r="I12" i="8"/>
  <c r="I11" i="8"/>
  <c r="J11" i="8" s="1"/>
  <c r="I10" i="8"/>
  <c r="J10" i="8" s="1"/>
  <c r="I9" i="8"/>
  <c r="I8" i="8"/>
  <c r="I7" i="8"/>
  <c r="J7" i="8" s="1"/>
  <c r="I6" i="8"/>
  <c r="I16" i="8" s="1"/>
  <c r="H16" i="7"/>
  <c r="G16" i="7"/>
  <c r="F16" i="7"/>
  <c r="J14" i="7"/>
  <c r="J12" i="7"/>
  <c r="J10" i="7"/>
  <c r="J7" i="7"/>
  <c r="J6" i="7"/>
  <c r="I15" i="7"/>
  <c r="J15" i="7" s="1"/>
  <c r="I14" i="7"/>
  <c r="I13" i="7"/>
  <c r="J13" i="7" s="1"/>
  <c r="I12" i="7"/>
  <c r="I11" i="7"/>
  <c r="J11" i="7" s="1"/>
  <c r="I10" i="7"/>
  <c r="J9" i="7"/>
  <c r="I8" i="7"/>
  <c r="J8" i="7" s="1"/>
  <c r="I7" i="7"/>
  <c r="I6" i="7"/>
  <c r="H19" i="6"/>
  <c r="G19" i="6"/>
  <c r="F19" i="6"/>
  <c r="J17" i="6"/>
  <c r="J15" i="6"/>
  <c r="J13" i="6"/>
  <c r="J11" i="6"/>
  <c r="J9" i="6"/>
  <c r="J7" i="6"/>
  <c r="I18" i="6"/>
  <c r="J18" i="6" s="1"/>
  <c r="I17" i="6"/>
  <c r="I16" i="6"/>
  <c r="J16" i="6" s="1"/>
  <c r="I15" i="6"/>
  <c r="I14" i="6"/>
  <c r="J14" i="6" s="1"/>
  <c r="I13" i="6"/>
  <c r="I12" i="6"/>
  <c r="J12" i="6" s="1"/>
  <c r="I11" i="6"/>
  <c r="I10" i="6"/>
  <c r="J10" i="6" s="1"/>
  <c r="I9" i="6"/>
  <c r="I8" i="6"/>
  <c r="J8" i="6" s="1"/>
  <c r="I7" i="6"/>
  <c r="I6" i="6"/>
  <c r="I19" i="6" s="1"/>
  <c r="H19" i="5"/>
  <c r="J16" i="5"/>
  <c r="J14" i="5"/>
  <c r="J12" i="5"/>
  <c r="J9" i="5"/>
  <c r="I17" i="5"/>
  <c r="J17" i="5" s="1"/>
  <c r="I16" i="5"/>
  <c r="I15" i="5"/>
  <c r="J15" i="5" s="1"/>
  <c r="I14" i="5"/>
  <c r="I13" i="5"/>
  <c r="J13" i="5" s="1"/>
  <c r="I12" i="5"/>
  <c r="I10" i="5"/>
  <c r="J10" i="5" s="1"/>
  <c r="I9" i="5"/>
  <c r="I8" i="5"/>
  <c r="J8" i="5" s="1"/>
  <c r="I7" i="5"/>
  <c r="J6" i="5"/>
  <c r="H18" i="4"/>
  <c r="G18" i="4"/>
  <c r="F18" i="4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I18" i="4" s="1"/>
  <c r="I8" i="4"/>
  <c r="J8" i="4" s="1"/>
  <c r="I7" i="4"/>
  <c r="J7" i="4" s="1"/>
  <c r="I6" i="4"/>
  <c r="J6" i="4" s="1"/>
  <c r="H17" i="3"/>
  <c r="G17" i="3"/>
  <c r="J16" i="3"/>
  <c r="J15" i="3"/>
  <c r="J14" i="3"/>
  <c r="J13" i="3"/>
  <c r="J12" i="3"/>
  <c r="J8" i="3"/>
  <c r="I12" i="3"/>
  <c r="I11" i="3"/>
  <c r="J11" i="3" s="1"/>
  <c r="I10" i="3"/>
  <c r="J10" i="3" s="1"/>
  <c r="I9" i="3"/>
  <c r="J9" i="3" s="1"/>
  <c r="I8" i="3"/>
  <c r="I7" i="3"/>
  <c r="J7" i="3" s="1"/>
  <c r="I6" i="3"/>
  <c r="I17" i="3" s="1"/>
  <c r="I10" i="21" l="1"/>
  <c r="J18" i="4"/>
  <c r="J11" i="9"/>
  <c r="J14" i="12"/>
  <c r="I16" i="17"/>
  <c r="J6" i="8"/>
  <c r="J16" i="8" s="1"/>
  <c r="J7" i="13"/>
  <c r="J13" i="13" s="1"/>
  <c r="I23" i="16"/>
  <c r="J6" i="3"/>
  <c r="J17" i="3" s="1"/>
  <c r="J9" i="4"/>
  <c r="J6" i="6"/>
  <c r="J19" i="6" s="1"/>
  <c r="I11" i="9"/>
  <c r="J7" i="11"/>
  <c r="I14" i="12"/>
  <c r="J16" i="7"/>
  <c r="J23" i="16"/>
  <c r="I16" i="7"/>
  <c r="I19" i="5"/>
  <c r="J7" i="5"/>
  <c r="J19" i="5" s="1"/>
  <c r="U13" i="14" l="1"/>
  <c r="W13" i="14" s="1"/>
  <c r="A9" i="21" l="1"/>
  <c r="A3" i="21"/>
  <c r="I10" i="11" l="1"/>
  <c r="I11" i="11"/>
  <c r="J11" i="11" s="1"/>
  <c r="I12" i="11"/>
  <c r="J12" i="11" s="1"/>
  <c r="I13" i="11"/>
  <c r="J13" i="11" s="1"/>
  <c r="I13" i="10"/>
  <c r="I9" i="19"/>
  <c r="I8" i="19"/>
  <c r="I7" i="19"/>
  <c r="I6" i="19"/>
  <c r="J10" i="11" l="1"/>
  <c r="J14" i="11" s="1"/>
  <c r="I14" i="11"/>
  <c r="W15" i="17" l="1"/>
  <c r="V7" i="17" l="1"/>
  <c r="U6" i="17" l="1"/>
  <c r="A3" i="17" l="1"/>
  <c r="J9" i="19" l="1"/>
  <c r="J8" i="19"/>
  <c r="J7" i="19"/>
  <c r="J6" i="19"/>
  <c r="J13" i="10" l="1"/>
  <c r="J10" i="19"/>
  <c r="U15" i="17"/>
  <c r="H10" i="19" l="1"/>
  <c r="F10" i="19" l="1"/>
  <c r="G10" i="19" l="1"/>
  <c r="I6" i="15" l="1"/>
  <c r="A2" i="5" l="1"/>
  <c r="A2" i="6" s="1"/>
  <c r="A2" i="7" l="1"/>
  <c r="A2" i="8" s="1"/>
  <c r="A2" i="19" l="1"/>
  <c r="A2" i="9"/>
  <c r="A2" i="10" s="1"/>
  <c r="A2" i="11" s="1"/>
  <c r="A2" i="12" s="1"/>
  <c r="A2" i="13" s="1"/>
  <c r="A2" i="14" s="1"/>
  <c r="A2" i="17" l="1"/>
  <c r="A2" i="15" s="1"/>
  <c r="A2" i="16" s="1"/>
  <c r="A2" i="21"/>
  <c r="I10" i="19"/>
</calcChain>
</file>

<file path=xl/sharedStrings.xml><?xml version="1.0" encoding="utf-8"?>
<sst xmlns="http://schemas.openxmlformats.org/spreadsheetml/2006/main" count="886" uniqueCount="425">
  <si>
    <t>CARGO</t>
  </si>
  <si>
    <t>RFC</t>
  </si>
  <si>
    <t>ASEO PUBLICO</t>
  </si>
  <si>
    <t>RECAUDADOR DE PISO</t>
  </si>
  <si>
    <t>AARL881228U41</t>
  </si>
  <si>
    <t>AEHJ700704MR6</t>
  </si>
  <si>
    <t>AILC460628VI2</t>
  </si>
  <si>
    <t>BEVJ941206GMA</t>
  </si>
  <si>
    <t>CABJ490327AC9</t>
  </si>
  <si>
    <t>CABM650116851</t>
  </si>
  <si>
    <t>CALL7208172U1</t>
  </si>
  <si>
    <t>CARL8806087V6</t>
  </si>
  <si>
    <t>CAVA680828HA5</t>
  </si>
  <si>
    <t>CATE8404191W6</t>
  </si>
  <si>
    <t>CAAR590627RS2</t>
  </si>
  <si>
    <t>CADM660922FZ5</t>
  </si>
  <si>
    <t>CASG761101IQA</t>
  </si>
  <si>
    <t>FEAL780601A19</t>
  </si>
  <si>
    <t>FOPS8210028M1</t>
  </si>
  <si>
    <t>GACN930402IMA</t>
  </si>
  <si>
    <t>GARR910920QC3</t>
  </si>
  <si>
    <t>GUGF9005301D6</t>
  </si>
  <si>
    <t>HAHL950219KL9</t>
  </si>
  <si>
    <t>HAPD891202GM3</t>
  </si>
  <si>
    <t>HUPC8008247E5</t>
  </si>
  <si>
    <t>IOSD850216D16</t>
  </si>
  <si>
    <t>JAIC810825SB5</t>
  </si>
  <si>
    <t>JAMC860910122</t>
  </si>
  <si>
    <t>LUSS901020PS8</t>
  </si>
  <si>
    <t>MAGK920512959</t>
  </si>
  <si>
    <t>MOPJ810726C27</t>
  </si>
  <si>
    <t>AUXILIAR DE PIPA</t>
  </si>
  <si>
    <t>OANF750215RL8</t>
  </si>
  <si>
    <t>OEGG92113095A</t>
  </si>
  <si>
    <t>OEOM6911228B8</t>
  </si>
  <si>
    <t>PISJ921023RC1</t>
  </si>
  <si>
    <t>DIRECTOR DE ECOLOGIA</t>
  </si>
  <si>
    <t>RABM881126MZ9</t>
  </si>
  <si>
    <t>RERE950130K65</t>
  </si>
  <si>
    <t>RIGA891118U52</t>
  </si>
  <si>
    <t>CHOFER DE PIPA</t>
  </si>
  <si>
    <t>SAML720525C17</t>
  </si>
  <si>
    <t>SAPS861104PA0</t>
  </si>
  <si>
    <t>SASD910223AJ7</t>
  </si>
  <si>
    <t>UEFE941021GK2</t>
  </si>
  <si>
    <t>VAVR781211EN8</t>
  </si>
  <si>
    <t>VILL870809AZA</t>
  </si>
  <si>
    <t>ALDO GAMBOA GUTIERREZ</t>
  </si>
  <si>
    <t>OCTAVIO HUGO DE LUNA VALENZUELA</t>
  </si>
  <si>
    <t>SINDICO</t>
  </si>
  <si>
    <t>LUVO650723TW1</t>
  </si>
  <si>
    <t>MUNICIPIO DE VILLA GUERRERO, JAL.</t>
  </si>
  <si>
    <t>NOMINA QUINCENAL</t>
  </si>
  <si>
    <t>SALA DE REGIDORES</t>
  </si>
  <si>
    <t xml:space="preserve">N° DE EMPEADO </t>
  </si>
  <si>
    <t>AREA</t>
  </si>
  <si>
    <t>NOMBRE DEL EMPLEADO</t>
  </si>
  <si>
    <t>SUELDO QUINCENAL</t>
  </si>
  <si>
    <t>SUBSIDIO</t>
  </si>
  <si>
    <t>ISR RETENIDO</t>
  </si>
  <si>
    <t>NETO A PAGAR</t>
  </si>
  <si>
    <t>FIRMA</t>
  </si>
  <si>
    <t>PRESIDENTE</t>
  </si>
  <si>
    <t>GAGA750619K38</t>
  </si>
  <si>
    <t>REGIDOR</t>
  </si>
  <si>
    <t>LIC. ALDO GAMBOA GUTIERREZ</t>
  </si>
  <si>
    <t>L.C.P. FILEMON SANCHEZ MIRAMONTES</t>
  </si>
  <si>
    <t>PRESIDENTE MUNICIPAL</t>
  </si>
  <si>
    <t>ENCARGADO DE LA HACIENDA PUBLICA MUNICIPAL</t>
  </si>
  <si>
    <t>PERSONAL ADSCRITO</t>
  </si>
  <si>
    <t>PRESIDENCIA</t>
  </si>
  <si>
    <t>SECRETARIA B</t>
  </si>
  <si>
    <t>SECRETARIA A</t>
  </si>
  <si>
    <t>MARCO ANTONIO RAMOS BRIONES</t>
  </si>
  <si>
    <t>SINDICATURA</t>
  </si>
  <si>
    <t>AUXILIAR</t>
  </si>
  <si>
    <t>SECRETARIA GENERAL</t>
  </si>
  <si>
    <t>ABOGADO MUNICIPAL</t>
  </si>
  <si>
    <t>MULA760219</t>
  </si>
  <si>
    <t>MEDICO MUNICIPAL</t>
  </si>
  <si>
    <t>OFICIALIA MAYOR</t>
  </si>
  <si>
    <t>OFICIAL MAYOR</t>
  </si>
  <si>
    <t>RAVL7504165S1</t>
  </si>
  <si>
    <t>ENCARGADO DE LA HACIENDA MUNICIPAL</t>
  </si>
  <si>
    <t>AUXILIAR DE OFICIALIA</t>
  </si>
  <si>
    <t>AUXILIAR ADMINISTRATIVO</t>
  </si>
  <si>
    <t>LUIS OCTAVIO SANCHEZ MURO</t>
  </si>
  <si>
    <t>CHOFER DE TRANSPORTE ESCOLAR</t>
  </si>
  <si>
    <t>GUSTAVO ADOLFO CASAS SOLIS</t>
  </si>
  <si>
    <t>CHOFER DE AMBULANCIA A</t>
  </si>
  <si>
    <t>AUXILIAR DE INTENDENCIA A</t>
  </si>
  <si>
    <t>AUXILIAR  DE INTENDENCIA A</t>
  </si>
  <si>
    <t>AUXILIAR DE INTENDENCIA B</t>
  </si>
  <si>
    <t>MIRELLA CASAS DURAN</t>
  </si>
  <si>
    <t>ELECTRICISTA</t>
  </si>
  <si>
    <t>CIRILA FELIX MEDINA</t>
  </si>
  <si>
    <t>VERTEDERO MUNICIPAL</t>
  </si>
  <si>
    <t>FEMC5507069Q6</t>
  </si>
  <si>
    <t>CHOFER B</t>
  </si>
  <si>
    <t>GUILLERMO ORTEGA GALICIA</t>
  </si>
  <si>
    <t>SALVADOR SANCHEZ PEREZ</t>
  </si>
  <si>
    <t>SALVADOR SERAFIN FLORES PRECIADO</t>
  </si>
  <si>
    <t>MAXIMO ORTEGA ORTIZ</t>
  </si>
  <si>
    <t>BARRENDERO PLAZA</t>
  </si>
  <si>
    <t xml:space="preserve">BARRENDERO </t>
  </si>
  <si>
    <t>PARQUES Y JARDINES</t>
  </si>
  <si>
    <t>LORENZO ANTONIO HARO HUERTA</t>
  </si>
  <si>
    <t>JARDINERO A</t>
  </si>
  <si>
    <t>SAMUEL LUJANO SANCHEZ</t>
  </si>
  <si>
    <t>ENCARGADA DE PARQUE AVIACION</t>
  </si>
  <si>
    <t>JOSE LUIS FELIX AVILA</t>
  </si>
  <si>
    <t>ENCARGADO DE PARQUE ESTANCO</t>
  </si>
  <si>
    <t>MERCADO MUNICIPAL</t>
  </si>
  <si>
    <t>J GUADALUPE MOJARRO PEREZ</t>
  </si>
  <si>
    <t>VELADOR DEL MERCADO</t>
  </si>
  <si>
    <t xml:space="preserve">OFICIALIA DE REGISTRO CIVIL </t>
  </si>
  <si>
    <t>OFICIAL DEL  REGISTRO CIVIL</t>
  </si>
  <si>
    <t>LILIANA CRISTAL CARDONA RAYGOZA</t>
  </si>
  <si>
    <t>HACIENDA MUNICIPAL</t>
  </si>
  <si>
    <t>FILEMON SANCHEZ MIRAMONTES</t>
  </si>
  <si>
    <t>FUNC. ENC. DE LA HACIENDA MUNICIPAL</t>
  </si>
  <si>
    <t>SAMF731026J63</t>
  </si>
  <si>
    <t>ENCARGADA DE EGRESOS</t>
  </si>
  <si>
    <t>CRISTINA JARA MENDOZA</t>
  </si>
  <si>
    <t>SECRETARIA DE EGRESOS</t>
  </si>
  <si>
    <t>SECRETARIA DE INGRESOS</t>
  </si>
  <si>
    <t>CATASTRO</t>
  </si>
  <si>
    <t>CARLOS GREGORIO HUIZAR PINEDO</t>
  </si>
  <si>
    <t>JEFE DE DEPARTAMENTO</t>
  </si>
  <si>
    <t>AGUA POTABLE Y ALCANTARILLADO</t>
  </si>
  <si>
    <t>JAIME BRECEDA VAZQUEZ</t>
  </si>
  <si>
    <t>NORMA GARCIA CANELA</t>
  </si>
  <si>
    <t>BOMBERO A</t>
  </si>
  <si>
    <t>BOMBERO B</t>
  </si>
  <si>
    <t>ANTONIO CARDENAS VALDES</t>
  </si>
  <si>
    <t>BOMBERO C</t>
  </si>
  <si>
    <t>SAVA510117GH0</t>
  </si>
  <si>
    <t>RUBEN GARCIA CABELLO</t>
  </si>
  <si>
    <t>LORENZO ANTONIO VIRAMONTES LEDEZMA</t>
  </si>
  <si>
    <t>CHOFER DE PIPA B</t>
  </si>
  <si>
    <t>PLANTA TRATADORA DE AGUAS RESIDUALES</t>
  </si>
  <si>
    <t>ENCARGADO</t>
  </si>
  <si>
    <t>LUCIANO CARDONA LOERA</t>
  </si>
  <si>
    <t>CULTURA</t>
  </si>
  <si>
    <t>DIRECTOR</t>
  </si>
  <si>
    <t>MIGUEL BERMUDES ONTIVEROS</t>
  </si>
  <si>
    <t>BEOM630312270</t>
  </si>
  <si>
    <t>MARTIN CARDONA BRECEDA</t>
  </si>
  <si>
    <t>JUAN CARDONA BRECEDA</t>
  </si>
  <si>
    <t>GUILLERMO VALDES CASAS</t>
  </si>
  <si>
    <t>ELISABETH CARLOS TORRES</t>
  </si>
  <si>
    <t>EDGAR ARTURO UREÑA FRAUSTO</t>
  </si>
  <si>
    <t>DINA IVETTE SANCHEZ SANCHEZ</t>
  </si>
  <si>
    <t>OBRAS PUBLICAS</t>
  </si>
  <si>
    <t>ARMANDO RIVERA GALLEGOS</t>
  </si>
  <si>
    <t>AGUSTIN CARDONA VILLAR</t>
  </si>
  <si>
    <t>SUBDIRECTOR</t>
  </si>
  <si>
    <t>OSCAR MANUEL HERNANDEZ BUENO</t>
  </si>
  <si>
    <t>ASESOR TECNICO</t>
  </si>
  <si>
    <t>HEBO690120DX3</t>
  </si>
  <si>
    <t>ALBERTO CASAS SOLIS</t>
  </si>
  <si>
    <t>PERSOANL ADSCRITO</t>
  </si>
  <si>
    <t>OBRAS PÚBLICAS</t>
  </si>
  <si>
    <t>HUMBERTO DEL REAL GONZALEZ</t>
  </si>
  <si>
    <t>AUXILIAR TECNICO</t>
  </si>
  <si>
    <t>CHOFER C</t>
  </si>
  <si>
    <t>FERNANDO OLAGUE NUÑEZ</t>
  </si>
  <si>
    <t>OPERADOR DE MAQUINARIA PESADA B</t>
  </si>
  <si>
    <t>JOSE CARLOS AVILA LUNA</t>
  </si>
  <si>
    <t xml:space="preserve">AUXILIAR DE OBRAS PUBLICAS </t>
  </si>
  <si>
    <t>COMUNICACIÓN SOCIAL</t>
  </si>
  <si>
    <t>DESARROLLO RURAL</t>
  </si>
  <si>
    <t>JOSE DE JESUS PINEDO SANCHEZ</t>
  </si>
  <si>
    <t>PROMOCION ECONOMICA</t>
  </si>
  <si>
    <t>ERMINIO REYES RIVERA</t>
  </si>
  <si>
    <t>DEPORTE</t>
  </si>
  <si>
    <t>ENTRENADOR</t>
  </si>
  <si>
    <t>ENCARGADO DE UNIDAD DEPORTIVA</t>
  </si>
  <si>
    <t>RASTRO MUNICIPAL</t>
  </si>
  <si>
    <t>INSPECTOR DE RASTRO MUNICIPAL</t>
  </si>
  <si>
    <t>MATANCERO</t>
  </si>
  <si>
    <t>RAFAEL RENE REYES ARELLANO</t>
  </si>
  <si>
    <t>GURDARASTRO Y ENCARGADO DE LIMPIEZA</t>
  </si>
  <si>
    <t>REAR780824</t>
  </si>
  <si>
    <t>ECOLOGIA</t>
  </si>
  <si>
    <t>MARINO QUEZADA HERNANDEZ</t>
  </si>
  <si>
    <t>QUHM450502</t>
  </si>
  <si>
    <t>CEMENTERIO MUNICIPAL</t>
  </si>
  <si>
    <t>JEFE ADMINISTRATIVO</t>
  </si>
  <si>
    <t>CHOFER DE AMBULANCIA B ATZQUELTAN</t>
  </si>
  <si>
    <t>JARDINERO A ATZQUELTAN</t>
  </si>
  <si>
    <t>AGENTE MUNICIPAL ATZQUELTAN</t>
  </si>
  <si>
    <t>OPERADOR DE RADIO DE ATZQUELTAN</t>
  </si>
  <si>
    <t>AUXILIAR DE INTENDENCIA ATZQUELTAN</t>
  </si>
  <si>
    <t>AGENTE MUNICIPAL B GUASIMA</t>
  </si>
  <si>
    <t>OPERADOR DE RADIO B GUASIMA</t>
  </si>
  <si>
    <t>AGENTE MUNICIPAL ISOLTA</t>
  </si>
  <si>
    <t>OPERADOR DE RADIO B ISOLTA</t>
  </si>
  <si>
    <t>AGENTE MUNICIPAL B CIENEGA DE MARQUEZ</t>
  </si>
  <si>
    <t>OPERADOR DE RADIO B CIENEGA DE MARQUEZ</t>
  </si>
  <si>
    <t>REMF750610UZA</t>
  </si>
  <si>
    <t>AGENTE MUNICIPAL B VALLES</t>
  </si>
  <si>
    <t>OPERADOR DE RADIO B RANCHO DE EN MEDIO</t>
  </si>
  <si>
    <t>ENLACE GUACIMA</t>
  </si>
  <si>
    <t>ENLACE IZOLTA</t>
  </si>
  <si>
    <t>ENCARGADO DE DEPORTES ATZQUELTAN</t>
  </si>
  <si>
    <t>CHOFER ATZQUELTAN</t>
  </si>
  <si>
    <t>SECRETARIA ATZQUELTAN</t>
  </si>
  <si>
    <t>SALVADOR PINEDO GONZALEZ</t>
  </si>
  <si>
    <t>BERNARDO PINEDO GONZALEZ</t>
  </si>
  <si>
    <t>JUBILADOS</t>
  </si>
  <si>
    <t>SEGURIDAD PUBLICA</t>
  </si>
  <si>
    <t>SEGURIDAD PÚBLICA</t>
  </si>
  <si>
    <t>FERNANDO GUTIERREZ GONZALEZ</t>
  </si>
  <si>
    <t>EFRAIN REYES LOPEZ</t>
  </si>
  <si>
    <t>COMANDANTE</t>
  </si>
  <si>
    <t>RELE740701</t>
  </si>
  <si>
    <t>POLICIA  MUNICIPAL</t>
  </si>
  <si>
    <t>JORGE DANIEL ROBLES ROBLES</t>
  </si>
  <si>
    <t>RORJ860420</t>
  </si>
  <si>
    <t>MARGARITA FLORES RAMOS</t>
  </si>
  <si>
    <t>FORM681017</t>
  </si>
  <si>
    <t>FRANCISCO DANIEL SANCHEZ RAMOS</t>
  </si>
  <si>
    <t>SARF741123</t>
  </si>
  <si>
    <t>HORACIO RAFAEL CANELA VELA</t>
  </si>
  <si>
    <t>CAVH861231</t>
  </si>
  <si>
    <t>JAIME MENDOZA</t>
  </si>
  <si>
    <t>VACG770625SE0</t>
  </si>
  <si>
    <t>FERNANDO CARDENAS ALEGRIA</t>
  </si>
  <si>
    <t>CAAF771216</t>
  </si>
  <si>
    <t>J REFUGIO ALEGRIA HERNANDEZ</t>
  </si>
  <si>
    <t>LUIS MIGUEL ALCAZAR DEL REAL</t>
  </si>
  <si>
    <t>JAIME GONZALEZ TORRES</t>
  </si>
  <si>
    <t>RAUL VAZQUEZ SANCHEZ</t>
  </si>
  <si>
    <t>GOTJ8312285S7</t>
  </si>
  <si>
    <t>VASR730313TI3</t>
  </si>
  <si>
    <t>ENLACE CERRO DE EN MEDIO</t>
  </si>
  <si>
    <t>PIGB901121MN7</t>
  </si>
  <si>
    <t>CARINA JEANETE CARLOS TORRES</t>
  </si>
  <si>
    <t>CATC860604EB6</t>
  </si>
  <si>
    <t>RAMIRO ANTONIO VALDES VALDES</t>
  </si>
  <si>
    <t>CHOFER MUNICIPAL A</t>
  </si>
  <si>
    <t>CHOFER MUNICIPAL B</t>
  </si>
  <si>
    <t>DAGOBERTO UREÑA SANCHEZ</t>
  </si>
  <si>
    <t>PROFESOR DE MUSICA MARIACHI</t>
  </si>
  <si>
    <t>PROFESOR DE PINTURA Y DIBUJO</t>
  </si>
  <si>
    <t>UESD480825N5A</t>
  </si>
  <si>
    <t>REGH740904N93</t>
  </si>
  <si>
    <t>CASA681013H70</t>
  </si>
  <si>
    <t>CONVENIO HPM06/2017</t>
  </si>
  <si>
    <t>HUMBERTO RIVERA GALLEGOS</t>
  </si>
  <si>
    <t>RIGU911226TY7</t>
  </si>
  <si>
    <t>HECTOR MANUEL MOJARRO VALDEZ</t>
  </si>
  <si>
    <t>MOVH980521LU8</t>
  </si>
  <si>
    <t>SERGIO ALEJANDRO BURROLA SOLORZANO</t>
  </si>
  <si>
    <t>BUSS950213</t>
  </si>
  <si>
    <t>MANUEL CLAUDIO VALDEZ PINEDO</t>
  </si>
  <si>
    <t>VAPM7602076P2</t>
  </si>
  <si>
    <t>OFELIA DURAN HERNANDEZ</t>
  </si>
  <si>
    <t>DUHO900712NK9</t>
  </si>
  <si>
    <t>DESARROLLO SOCIAL</t>
  </si>
  <si>
    <t>TRANSPARENCIA</t>
  </si>
  <si>
    <t>TITULAR</t>
  </si>
  <si>
    <t>PIGH751110</t>
  </si>
  <si>
    <t>MIRIAM PATRICIA MELGAREJO DE LUNA</t>
  </si>
  <si>
    <t>CARLOS JAVIER SANCHEZ GARCIA</t>
  </si>
  <si>
    <t>SAGC8511147AA</t>
  </si>
  <si>
    <t>EIEE780203PK3</t>
  </si>
  <si>
    <t>ADOLFO FLORES SANCHEZ</t>
  </si>
  <si>
    <t>FOSA</t>
  </si>
  <si>
    <t>PAGADA LA 1RA QUINCENA DE SEPT 2018</t>
  </si>
  <si>
    <t>ISAI BALTAZAR JARA</t>
  </si>
  <si>
    <t>BAJI911009AQ1</t>
  </si>
  <si>
    <t>VICTORINA PINEDO MARTINEZ</t>
  </si>
  <si>
    <t>PATRICIA ARACELI ROSALES OROZCO</t>
  </si>
  <si>
    <t>MARCELA ALEJANDRA VALDES ALVAREZ</t>
  </si>
  <si>
    <t>MOISES REYES BAÑUELOS</t>
  </si>
  <si>
    <t>GUICELA SANCHEZ RAMIREZ</t>
  </si>
  <si>
    <t>MIGUEL GARCIA GONZALEZ</t>
  </si>
  <si>
    <t>SILVIA CRISTINA HUIZAR PEREZ</t>
  </si>
  <si>
    <t>MARIA EUSEBIA HUERTA PINEDO</t>
  </si>
  <si>
    <t>PIMV5211215G3</t>
  </si>
  <si>
    <t>VAAM9112144F8</t>
  </si>
  <si>
    <t>KARINA JANETH CARDENAS RAYGOZA</t>
  </si>
  <si>
    <t>JAVIER GAMBOA CARDONA</t>
  </si>
  <si>
    <t xml:space="preserve">JUAN MANUEL MORA ONTIVEROS </t>
  </si>
  <si>
    <t>JOSE RIGOBERTO JARA PINEDO</t>
  </si>
  <si>
    <t>EDGAR MARTIN MARTINEZ GAMBOA</t>
  </si>
  <si>
    <t>ELVA GAMBOA RAMOS</t>
  </si>
  <si>
    <t>GACJ940225MQA</t>
  </si>
  <si>
    <t>ALVARO MUÑOZ DE LUNA</t>
  </si>
  <si>
    <t>JOSE ELISANDRO ESPINOZA ESPINOZA</t>
  </si>
  <si>
    <t>ERNESTO ALONSO DEL REAL GUTIERREZ</t>
  </si>
  <si>
    <t xml:space="preserve">REGE860416UM8
</t>
  </si>
  <si>
    <t>KEVIN ARIEL GAMBOA ESCATEL</t>
  </si>
  <si>
    <t>GAEK960814CB8</t>
  </si>
  <si>
    <t xml:space="preserve">ANA PATRICIA DEL REAL BUGARÍN </t>
  </si>
  <si>
    <t>REBA961001SZ4</t>
  </si>
  <si>
    <t>LORENA MARTÍNEZ ROSALES</t>
  </si>
  <si>
    <t>MARL911029D22</t>
  </si>
  <si>
    <t>RODOLFO CASAS ALCÁZAR</t>
  </si>
  <si>
    <t xml:space="preserve">ADALBERTO MURILLO DÍAZ </t>
  </si>
  <si>
    <t>MUDA960324KX8</t>
  </si>
  <si>
    <t>LIVIER RODRÍGUEZ MEDINA</t>
  </si>
  <si>
    <t>ROML880618SQ8</t>
  </si>
  <si>
    <t>LORENA QUIROZ</t>
  </si>
  <si>
    <t>QULX7909229E6</t>
  </si>
  <si>
    <t xml:space="preserve">ORLANDO SANCHÉZ RAMOS </t>
  </si>
  <si>
    <t>JUAN DANIEL SANCHÉZ VALDIVIA</t>
  </si>
  <si>
    <t>SARO950212FR7</t>
  </si>
  <si>
    <t>SAVJ001114</t>
  </si>
  <si>
    <t>ALEJANDRA UREÑA CAMACHO</t>
  </si>
  <si>
    <t>MARÍA ANGELES GARCÍA VALDÉS</t>
  </si>
  <si>
    <t>GAVA591118EQ2</t>
  </si>
  <si>
    <t>VERONICA CARLOS GUTIÉRRES</t>
  </si>
  <si>
    <t>CAGV880208A32</t>
  </si>
  <si>
    <t>RUBICELA SOLÍS CONCHAS</t>
  </si>
  <si>
    <t>SOCR940417BUA</t>
  </si>
  <si>
    <t>VICTOR MANUEL VALENZUELA ARELLANO</t>
  </si>
  <si>
    <t>VAAV990610C11</t>
  </si>
  <si>
    <t xml:space="preserve">JUAN FRANCISCO GUARDADO HUIZAR </t>
  </si>
  <si>
    <t xml:space="preserve">GUHJ9306244Q9
</t>
  </si>
  <si>
    <t>ROOP740820EA5</t>
  </si>
  <si>
    <t>REBM820628GIA</t>
  </si>
  <si>
    <t>SARG600424580</t>
  </si>
  <si>
    <t>GAGM8904033A2</t>
  </si>
  <si>
    <t>MOOJ790815GB2</t>
  </si>
  <si>
    <t>ENCARGADO DEL PARQUE VEHICULAR</t>
  </si>
  <si>
    <t>AUXILIAR DEL PARQUE VEHICULAR</t>
  </si>
  <si>
    <t>JAPR570117CD9</t>
  </si>
  <si>
    <t>GREGORIO DELGADO PEÑA</t>
  </si>
  <si>
    <t>DEPGG30509IN7</t>
  </si>
  <si>
    <t>HECTOR TORRES</t>
  </si>
  <si>
    <t>CONVENIO HPM08/2018</t>
  </si>
  <si>
    <t>JUVENTINO DE LA CRUZ CARRILLO</t>
  </si>
  <si>
    <t>ENLACE VALLES</t>
  </si>
  <si>
    <t>HUPS840308UF6</t>
  </si>
  <si>
    <t>LOBH781227</t>
  </si>
  <si>
    <t>HERMILA LOERA BRIONES</t>
  </si>
  <si>
    <t>JOSÈ ALBERTO PLATA INOSTROS</t>
  </si>
  <si>
    <t>PAIA981023F63</t>
  </si>
  <si>
    <t>HUQS991026RD1</t>
  </si>
  <si>
    <t>CRISTIAN ALEXANDRO QUINTERO GARCÍA</t>
  </si>
  <si>
    <t>QUGC900209BT2</t>
  </si>
  <si>
    <t>MARIA GUADALUPE TORRES PINEDO</t>
  </si>
  <si>
    <t>TOPG691008</t>
  </si>
  <si>
    <t>JORGE CHICO GONZALEZ</t>
  </si>
  <si>
    <t>J. GUADALUPE JAVIER FLORES MARTÍNEZ</t>
  </si>
  <si>
    <t>FOMG960921KY8</t>
  </si>
  <si>
    <t>PERLA JAZMIN ORTEGA GALICIA</t>
  </si>
  <si>
    <t>OEGP901115E85</t>
  </si>
  <si>
    <t>LUIS MIGUEL LÓPEZ BELTRÁN</t>
  </si>
  <si>
    <t>LOBL960526BK7</t>
  </si>
  <si>
    <t xml:space="preserve">JOSE DE JESUS GARCIA GONZALEZ </t>
  </si>
  <si>
    <t>GAGJ630901BW6</t>
  </si>
  <si>
    <t>JOSÉ GUADALUPE ESCOBEDO RAMOS</t>
  </si>
  <si>
    <t xml:space="preserve">MODESTA BAÑUELOS MACIAS </t>
  </si>
  <si>
    <t xml:space="preserve">JUANA MARQUEZ HERNANDEZ </t>
  </si>
  <si>
    <t>MARIA ELVIA GONZALEZ DE LA CRUZ</t>
  </si>
  <si>
    <t>ROBERTINA REYES BAÑUELOS</t>
  </si>
  <si>
    <t>EORG840529216</t>
  </si>
  <si>
    <t>BAMM810309JP0</t>
  </si>
  <si>
    <t>MAHJ6504046H2</t>
  </si>
  <si>
    <t>HORTENCIA MARQUEZ ROJAS</t>
  </si>
  <si>
    <t>GOCE6504046H2</t>
  </si>
  <si>
    <t>REBR831218CM1</t>
  </si>
  <si>
    <t>MARH670814L90</t>
  </si>
  <si>
    <t>REBV970313LR1</t>
  </si>
  <si>
    <t>ENRIQUE MARQUEZ MARQUEZ</t>
  </si>
  <si>
    <t>MAMX910322</t>
  </si>
  <si>
    <t>ROSA JANETH REYES MARQUEZ</t>
  </si>
  <si>
    <t>ENLACE SAN ANTONIO</t>
  </si>
  <si>
    <t>ANGELICA GARCIA GONZALEZ</t>
  </si>
  <si>
    <t>GAGA931003TI4</t>
  </si>
  <si>
    <t>CUCJ9303154F5</t>
  </si>
  <si>
    <t>CLAUDIO CESAR ESCOBEDO GARCIA</t>
  </si>
  <si>
    <t>EOGC980604N60</t>
  </si>
  <si>
    <t>ALVARO MARQUEZ GARCIA</t>
  </si>
  <si>
    <t>MAGA861226QT5</t>
  </si>
  <si>
    <t>ALVARO DE JESUS BAÑUELOS GONZALEZ</t>
  </si>
  <si>
    <t>BAGA920324UVA</t>
  </si>
  <si>
    <t>MAGDA REFUGIO GARCIA GARCIA</t>
  </si>
  <si>
    <t>JUAN ANTONIO BAÑUELOS BAÑUELOS</t>
  </si>
  <si>
    <t>GAGM980704TW6</t>
  </si>
  <si>
    <t>AMBAR HERRERA BAÑUELOS</t>
  </si>
  <si>
    <t>ABRAHAM PEREZ BAÑUELOS</t>
  </si>
  <si>
    <t>PEBA8803177I8</t>
  </si>
  <si>
    <t>PIGS721115</t>
  </si>
  <si>
    <t>MARTIN OCTAVIO FLORES QUINTANILLA</t>
  </si>
  <si>
    <t>SANTOS ERNESTO HUERTA QUIÑONES</t>
  </si>
  <si>
    <t>FOQM6303224I3</t>
  </si>
  <si>
    <t>ADAN BAUNELOS HERRERA</t>
  </si>
  <si>
    <t>BAHA970901000</t>
  </si>
  <si>
    <t>NICOLAS BOBADILLA INOSTROS</t>
  </si>
  <si>
    <t>BOIN8708225Y5</t>
  </si>
  <si>
    <t>URIEL GUTIERREZ SIGALA</t>
  </si>
  <si>
    <t>MARTIN ALONSO DE REZA GARAY</t>
  </si>
  <si>
    <t>REGM910426EV7</t>
  </si>
  <si>
    <t>SECRETARIA</t>
  </si>
  <si>
    <t>VAVM970126</t>
  </si>
  <si>
    <t>MONICA VALDEZ VALDES</t>
  </si>
  <si>
    <t>J. GUADALUPE GANDARA GUTIERREZ</t>
  </si>
  <si>
    <t>TECNICO DE SONIDO</t>
  </si>
  <si>
    <t>MAURICIO CASAS BALTAZAR</t>
  </si>
  <si>
    <t>CABM9303163R2</t>
  </si>
  <si>
    <t>TEODULO PEREZ MARTINEZ</t>
  </si>
  <si>
    <t>PEMT770106</t>
  </si>
  <si>
    <t>ENCARGADO DEL CENTRO COMUNITARIO DE APRENDIZAJE ATZQUELTAN</t>
  </si>
  <si>
    <t>CORDINADOR COMUNIDADES</t>
  </si>
  <si>
    <t xml:space="preserve">SECRETARIO </t>
  </si>
  <si>
    <t>JOSE LUIS RAMOS VALDES</t>
  </si>
  <si>
    <t xml:space="preserve">SECRETARIA </t>
  </si>
  <si>
    <t>FIDEL ORTEGA CONTRERAS</t>
  </si>
  <si>
    <t>OPERADOR MAQUINARIA PESADA B</t>
  </si>
  <si>
    <t>CLEMENTINA GONZALEZ HERNANDEZ</t>
  </si>
  <si>
    <t>KEIRA HASSEL MARTINEZ GAMBOA</t>
  </si>
  <si>
    <t>MARIA GUADALUPE UREÑA INOSTROZ</t>
  </si>
  <si>
    <t>UEIG911204E48</t>
  </si>
  <si>
    <t>IGNACIO REYES MARQUEZ</t>
  </si>
  <si>
    <t>REMI860608</t>
  </si>
  <si>
    <t>VALERIO REYES BAÑUELOS</t>
  </si>
  <si>
    <t>VARB970313</t>
  </si>
  <si>
    <t>ANDRES BAÑUELOS MARQUEZ</t>
  </si>
  <si>
    <t>BAMA910605</t>
  </si>
  <si>
    <t>PERIODO: DEL 16 AL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</si>
</sst>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474747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47474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E0E0E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/>
    <xf numFmtId="0" fontId="5" fillId="0" borderId="1" xfId="0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Alignment="1">
      <alignment wrapText="1"/>
    </xf>
    <xf numFmtId="4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164" fontId="5" fillId="0" borderId="1" xfId="0" applyNumberFormat="1" applyFont="1" applyBorder="1"/>
    <xf numFmtId="4" fontId="8" fillId="0" borderId="0" xfId="0" applyNumberFormat="1" applyFont="1" applyFill="1" applyBorder="1"/>
    <xf numFmtId="0" fontId="8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3" fillId="0" borderId="0" xfId="0" applyNumberFormat="1" applyFont="1" applyFill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0" fillId="0" borderId="0" xfId="0" applyNumberFormat="1"/>
    <xf numFmtId="4" fontId="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4" fillId="0" borderId="3" xfId="0" applyNumberFormat="1" applyFont="1" applyBorder="1"/>
    <xf numFmtId="164" fontId="3" fillId="0" borderId="3" xfId="0" applyNumberFormat="1" applyFont="1" applyBorder="1" applyAlignment="1">
      <alignment vertical="center"/>
    </xf>
    <xf numFmtId="4" fontId="5" fillId="0" borderId="0" xfId="0" applyNumberFormat="1" applyFont="1"/>
    <xf numFmtId="4" fontId="0" fillId="0" borderId="1" xfId="0" applyNumberFormat="1" applyBorder="1"/>
    <xf numFmtId="164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1" xfId="0" applyFont="1" applyFill="1" applyBorder="1"/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4" fontId="3" fillId="0" borderId="0" xfId="0" applyNumberFormat="1" applyFont="1"/>
    <xf numFmtId="4" fontId="0" fillId="0" borderId="0" xfId="0" applyNumberFormat="1" applyBorder="1"/>
    <xf numFmtId="4" fontId="0" fillId="0" borderId="1" xfId="0" applyNumberFormat="1" applyBorder="1" applyAlignment="1">
      <alignment horizontal="right" vertical="top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/>
    <xf numFmtId="164" fontId="0" fillId="0" borderId="4" xfId="0" applyNumberFormat="1" applyFill="1" applyBorder="1"/>
    <xf numFmtId="4" fontId="3" fillId="0" borderId="0" xfId="0" applyNumberFormat="1" applyFont="1" applyBorder="1"/>
    <xf numFmtId="4" fontId="8" fillId="0" borderId="0" xfId="0" applyNumberFormat="1" applyFont="1"/>
    <xf numFmtId="0" fontId="8" fillId="0" borderId="0" xfId="0" applyFont="1"/>
    <xf numFmtId="164" fontId="0" fillId="0" borderId="1" xfId="0" applyNumberForma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Fill="1" applyBorder="1"/>
    <xf numFmtId="0" fontId="0" fillId="0" borderId="0" xfId="0" applyAlignment="1"/>
    <xf numFmtId="164" fontId="9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4" fontId="0" fillId="0" borderId="0" xfId="0" applyNumberFormat="1"/>
    <xf numFmtId="164" fontId="4" fillId="0" borderId="3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Fill="1"/>
    <xf numFmtId="14" fontId="5" fillId="0" borderId="0" xfId="0" applyNumberFormat="1" applyFont="1"/>
    <xf numFmtId="0" fontId="0" fillId="2" borderId="0" xfId="0" applyFill="1"/>
    <xf numFmtId="164" fontId="17" fillId="0" borderId="0" xfId="0" applyNumberFormat="1" applyFont="1" applyAlignment="1">
      <alignment horizontal="right"/>
    </xf>
    <xf numFmtId="0" fontId="3" fillId="2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0" fontId="0" fillId="4" borderId="0" xfId="0" applyFill="1"/>
    <xf numFmtId="14" fontId="0" fillId="4" borderId="0" xfId="0" applyNumberFormat="1" applyFill="1"/>
    <xf numFmtId="0" fontId="11" fillId="4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164" fontId="4" fillId="0" borderId="12" xfId="0" applyNumberFormat="1" applyFont="1" applyBorder="1"/>
    <xf numFmtId="0" fontId="18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4" fontId="4" fillId="0" borderId="0" xfId="0" applyNumberFormat="1" applyFont="1" applyFill="1"/>
    <xf numFmtId="2" fontId="5" fillId="0" borderId="1" xfId="0" applyNumberFormat="1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center" vertical="center" wrapText="1"/>
    </xf>
    <xf numFmtId="0" fontId="20" fillId="0" borderId="0" xfId="0" applyFont="1" applyFill="1"/>
    <xf numFmtId="164" fontId="20" fillId="0" borderId="0" xfId="0" applyNumberFormat="1" applyFont="1" applyFill="1"/>
    <xf numFmtId="4" fontId="20" fillId="0" borderId="0" xfId="0" applyNumberFormat="1" applyFont="1" applyFill="1"/>
    <xf numFmtId="4" fontId="21" fillId="0" borderId="0" xfId="0" applyNumberFormat="1" applyFont="1" applyFill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 applyFill="1"/>
    <xf numFmtId="0" fontId="5" fillId="0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" fontId="8" fillId="0" borderId="0" xfId="0" applyNumberFormat="1" applyFont="1"/>
    <xf numFmtId="44" fontId="5" fillId="0" borderId="1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4" fontId="3" fillId="0" borderId="0" xfId="0" applyNumberFormat="1" applyFont="1" applyFill="1"/>
    <xf numFmtId="164" fontId="11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64" fontId="4" fillId="0" borderId="12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0" fillId="0" borderId="2" xfId="0" applyNumberFormat="1" applyBorder="1" applyAlignment="1"/>
    <xf numFmtId="0" fontId="0" fillId="0" borderId="2" xfId="0" applyBorder="1" applyAlignment="1"/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7"/>
  <sheetViews>
    <sheetView tabSelected="1" workbookViewId="0">
      <selection activeCell="E5" sqref="E5"/>
    </sheetView>
  </sheetViews>
  <sheetFormatPr baseColWidth="10" defaultColWidth="11.42578125" defaultRowHeight="15" x14ac:dyDescent="0.25"/>
  <cols>
    <col min="1" max="1" width="6" customWidth="1"/>
    <col min="2" max="2" width="17.85546875" customWidth="1"/>
    <col min="3" max="3" width="31" customWidth="1"/>
    <col min="4" max="4" width="10.28515625" customWidth="1"/>
    <col min="5" max="5" width="17.5703125" customWidth="1"/>
    <col min="6" max="6" width="13.28515625" customWidth="1"/>
    <col min="7" max="7" width="15.140625" customWidth="1"/>
    <col min="8" max="8" width="11.5703125" bestFit="1" customWidth="1"/>
    <col min="9" max="9" width="11.28515625" customWidth="1"/>
    <col min="10" max="10" width="12.28515625" customWidth="1"/>
    <col min="11" max="11" width="45" customWidth="1"/>
    <col min="12" max="12" width="11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">
        <v>424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53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1</v>
      </c>
      <c r="B6" s="118" t="s">
        <v>62</v>
      </c>
      <c r="C6" s="17" t="s">
        <v>47</v>
      </c>
      <c r="D6" s="119" t="s">
        <v>62</v>
      </c>
      <c r="E6" s="120" t="s">
        <v>63</v>
      </c>
      <c r="F6" s="87">
        <v>20888</v>
      </c>
      <c r="G6" s="87"/>
      <c r="H6" s="87">
        <v>4149.3720000000003</v>
      </c>
      <c r="I6" s="87">
        <f>+(F6-H6)*0.02</f>
        <v>334.77256</v>
      </c>
      <c r="J6" s="87">
        <f>+F6+G6-H6-I6</f>
        <v>16403.855439999999</v>
      </c>
      <c r="K6" s="57"/>
      <c r="L6" s="12"/>
    </row>
    <row r="7" spans="1:12" ht="30" customHeight="1" x14ac:dyDescent="0.25">
      <c r="A7" s="15">
        <v>200</v>
      </c>
      <c r="B7" s="118" t="s">
        <v>49</v>
      </c>
      <c r="C7" s="17" t="s">
        <v>271</v>
      </c>
      <c r="D7" s="119" t="s">
        <v>49</v>
      </c>
      <c r="E7" s="121" t="s">
        <v>272</v>
      </c>
      <c r="F7" s="87">
        <v>15571</v>
      </c>
      <c r="G7" s="87"/>
      <c r="H7" s="87">
        <v>2765.971728</v>
      </c>
      <c r="I7" s="87">
        <f t="shared" ref="I7:I12" si="0">+(F7-H7)*0.02</f>
        <v>256.10056543999997</v>
      </c>
      <c r="J7" s="87">
        <f t="shared" ref="J7:J16" si="1">+F7+G7-H7-I7</f>
        <v>12548.92770656</v>
      </c>
      <c r="K7" s="57"/>
      <c r="L7" s="12"/>
    </row>
    <row r="8" spans="1:12" ht="30" customHeight="1" x14ac:dyDescent="0.25">
      <c r="A8" s="15">
        <v>201</v>
      </c>
      <c r="B8" s="17" t="s">
        <v>53</v>
      </c>
      <c r="C8" s="17" t="s">
        <v>273</v>
      </c>
      <c r="D8" s="15" t="s">
        <v>64</v>
      </c>
      <c r="E8" s="15" t="s">
        <v>281</v>
      </c>
      <c r="F8" s="19">
        <v>6598</v>
      </c>
      <c r="G8" s="87"/>
      <c r="H8" s="19">
        <v>771.15842400000008</v>
      </c>
      <c r="I8" s="87">
        <f t="shared" si="0"/>
        <v>116.53683151999999</v>
      </c>
      <c r="J8" s="87">
        <f t="shared" si="1"/>
        <v>5710.3047444799995</v>
      </c>
      <c r="K8" s="57"/>
      <c r="L8" s="12"/>
    </row>
    <row r="9" spans="1:12" ht="30" customHeight="1" x14ac:dyDescent="0.25">
      <c r="A9" s="15">
        <v>202</v>
      </c>
      <c r="B9" s="17" t="s">
        <v>53</v>
      </c>
      <c r="C9" s="17" t="s">
        <v>274</v>
      </c>
      <c r="D9" s="15" t="s">
        <v>64</v>
      </c>
      <c r="E9" s="15" t="s">
        <v>322</v>
      </c>
      <c r="F9" s="19">
        <v>6598</v>
      </c>
      <c r="G9" s="87"/>
      <c r="H9" s="19">
        <v>771.15842400000008</v>
      </c>
      <c r="I9" s="87">
        <f t="shared" si="0"/>
        <v>116.53683151999999</v>
      </c>
      <c r="J9" s="87">
        <f t="shared" si="1"/>
        <v>5710.3047444799995</v>
      </c>
      <c r="K9" s="57"/>
      <c r="L9" s="12"/>
    </row>
    <row r="10" spans="1:12" ht="30" customHeight="1" x14ac:dyDescent="0.25">
      <c r="A10" s="15">
        <v>115</v>
      </c>
      <c r="B10" s="17" t="s">
        <v>53</v>
      </c>
      <c r="C10" s="17" t="s">
        <v>256</v>
      </c>
      <c r="D10" s="15" t="s">
        <v>64</v>
      </c>
      <c r="E10" s="15" t="s">
        <v>257</v>
      </c>
      <c r="F10" s="19">
        <v>6598</v>
      </c>
      <c r="G10" s="87"/>
      <c r="H10" s="19">
        <v>771.15842400000008</v>
      </c>
      <c r="I10" s="87">
        <f t="shared" si="0"/>
        <v>116.53683151999999</v>
      </c>
      <c r="J10" s="87">
        <f t="shared" si="1"/>
        <v>5710.3047444799995</v>
      </c>
      <c r="K10" s="57"/>
      <c r="L10" s="12"/>
    </row>
    <row r="11" spans="1:12" ht="30" customHeight="1" x14ac:dyDescent="0.25">
      <c r="A11" s="15">
        <v>203</v>
      </c>
      <c r="B11" s="17" t="s">
        <v>53</v>
      </c>
      <c r="C11" s="17" t="s">
        <v>275</v>
      </c>
      <c r="D11" s="15" t="s">
        <v>64</v>
      </c>
      <c r="E11" s="15" t="s">
        <v>282</v>
      </c>
      <c r="F11" s="19">
        <v>6598</v>
      </c>
      <c r="G11" s="87"/>
      <c r="H11" s="19">
        <v>771.15842400000008</v>
      </c>
      <c r="I11" s="87">
        <f t="shared" si="0"/>
        <v>116.53683151999999</v>
      </c>
      <c r="J11" s="87">
        <f t="shared" si="1"/>
        <v>5710.3047444799995</v>
      </c>
      <c r="K11" s="57"/>
      <c r="L11" s="12"/>
    </row>
    <row r="12" spans="1:12" ht="30" customHeight="1" x14ac:dyDescent="0.25">
      <c r="A12" s="15">
        <v>204</v>
      </c>
      <c r="B12" s="17" t="s">
        <v>53</v>
      </c>
      <c r="C12" s="17" t="s">
        <v>276</v>
      </c>
      <c r="D12" s="15" t="s">
        <v>64</v>
      </c>
      <c r="E12" s="15" t="s">
        <v>323</v>
      </c>
      <c r="F12" s="19">
        <v>6598</v>
      </c>
      <c r="G12" s="87"/>
      <c r="H12" s="19">
        <v>771.15842400000008</v>
      </c>
      <c r="I12" s="87">
        <f t="shared" si="0"/>
        <v>116.53683151999999</v>
      </c>
      <c r="J12" s="87">
        <f t="shared" si="1"/>
        <v>5710.3047444799995</v>
      </c>
      <c r="K12" s="57"/>
      <c r="L12" s="12"/>
    </row>
    <row r="13" spans="1:12" ht="30" customHeight="1" x14ac:dyDescent="0.25">
      <c r="A13" s="3">
        <v>205</v>
      </c>
      <c r="B13" s="4" t="s">
        <v>53</v>
      </c>
      <c r="C13" s="4" t="s">
        <v>277</v>
      </c>
      <c r="D13" s="3" t="s">
        <v>64</v>
      </c>
      <c r="E13" s="3" t="s">
        <v>324</v>
      </c>
      <c r="F13" s="19">
        <v>6598</v>
      </c>
      <c r="G13" s="87"/>
      <c r="H13" s="8">
        <v>771.15842400000008</v>
      </c>
      <c r="I13" s="77"/>
      <c r="J13" s="87">
        <f t="shared" si="1"/>
        <v>5826.8415759999998</v>
      </c>
      <c r="K13" s="57"/>
      <c r="L13" s="12"/>
    </row>
    <row r="14" spans="1:12" ht="30" customHeight="1" x14ac:dyDescent="0.25">
      <c r="A14" s="3">
        <v>206</v>
      </c>
      <c r="B14" s="4" t="s">
        <v>53</v>
      </c>
      <c r="C14" s="4" t="s">
        <v>278</v>
      </c>
      <c r="D14" s="3" t="s">
        <v>64</v>
      </c>
      <c r="E14" s="3" t="s">
        <v>325</v>
      </c>
      <c r="F14" s="19">
        <v>6598</v>
      </c>
      <c r="G14" s="87"/>
      <c r="H14" s="8">
        <v>771.15842400000008</v>
      </c>
      <c r="I14" s="77"/>
      <c r="J14" s="87">
        <f t="shared" si="1"/>
        <v>5826.8415759999998</v>
      </c>
      <c r="K14" s="57"/>
      <c r="L14" s="12"/>
    </row>
    <row r="15" spans="1:12" ht="30" customHeight="1" x14ac:dyDescent="0.25">
      <c r="A15" s="3">
        <v>207</v>
      </c>
      <c r="B15" s="4" t="s">
        <v>53</v>
      </c>
      <c r="C15" s="4" t="s">
        <v>279</v>
      </c>
      <c r="D15" s="3" t="s">
        <v>64</v>
      </c>
      <c r="E15" s="3" t="s">
        <v>336</v>
      </c>
      <c r="F15" s="19">
        <v>6598</v>
      </c>
      <c r="G15" s="87"/>
      <c r="H15" s="8">
        <v>771.15842400000008</v>
      </c>
      <c r="I15" s="77"/>
      <c r="J15" s="87">
        <f t="shared" si="1"/>
        <v>5826.8415759999998</v>
      </c>
      <c r="K15" s="57"/>
      <c r="L15" s="12"/>
    </row>
    <row r="16" spans="1:12" ht="30" customHeight="1" x14ac:dyDescent="0.25">
      <c r="A16" s="3">
        <v>208</v>
      </c>
      <c r="B16" s="4" t="s">
        <v>53</v>
      </c>
      <c r="C16" s="4" t="s">
        <v>280</v>
      </c>
      <c r="D16" s="3" t="s">
        <v>64</v>
      </c>
      <c r="E16" s="3"/>
      <c r="F16" s="19">
        <v>6598</v>
      </c>
      <c r="G16" s="87"/>
      <c r="H16" s="8">
        <v>771.15842400000008</v>
      </c>
      <c r="I16" s="77"/>
      <c r="J16" s="87">
        <f t="shared" si="1"/>
        <v>5826.8415759999998</v>
      </c>
      <c r="K16" s="57"/>
      <c r="L16" s="12"/>
    </row>
    <row r="17" spans="1:11" x14ac:dyDescent="0.25">
      <c r="A17" s="5"/>
      <c r="B17" s="5"/>
      <c r="C17" s="6"/>
      <c r="D17" s="6"/>
      <c r="E17" s="6"/>
      <c r="F17" s="7">
        <f>SUM(F6:F16)</f>
        <v>95841</v>
      </c>
      <c r="G17" s="7">
        <f t="shared" ref="G17:J17" si="2">SUM(G6:G16)</f>
        <v>0</v>
      </c>
      <c r="H17" s="7">
        <f t="shared" si="2"/>
        <v>13855.769543999995</v>
      </c>
      <c r="I17" s="7">
        <f t="shared" si="2"/>
        <v>1173.5572830399999</v>
      </c>
      <c r="J17" s="7">
        <f t="shared" si="2"/>
        <v>80811.673172960014</v>
      </c>
      <c r="K17" s="37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14"/>
    </row>
    <row r="19" spans="1:11" x14ac:dyDescent="0.25">
      <c r="H19" s="12"/>
    </row>
    <row r="22" spans="1:11" x14ac:dyDescent="0.25">
      <c r="A22" s="173"/>
      <c r="B22" s="173"/>
      <c r="C22" s="173"/>
      <c r="H22" s="12"/>
      <c r="J22" s="173"/>
      <c r="K22" s="173"/>
    </row>
    <row r="23" spans="1:11" x14ac:dyDescent="0.25">
      <c r="A23" s="168" t="s">
        <v>65</v>
      </c>
      <c r="B23" s="168"/>
      <c r="C23" s="168"/>
      <c r="H23" s="12"/>
      <c r="J23" s="168" t="s">
        <v>66</v>
      </c>
      <c r="K23" s="168"/>
    </row>
    <row r="24" spans="1:11" x14ac:dyDescent="0.25">
      <c r="A24" s="168" t="s">
        <v>67</v>
      </c>
      <c r="B24" s="168"/>
      <c r="C24" s="168"/>
      <c r="H24" s="12"/>
      <c r="J24" s="168" t="s">
        <v>68</v>
      </c>
      <c r="K24" s="168"/>
    </row>
    <row r="25" spans="1:11" x14ac:dyDescent="0.25">
      <c r="H25" s="12"/>
    </row>
    <row r="26" spans="1:11" x14ac:dyDescent="0.25">
      <c r="H26" s="12"/>
    </row>
    <row r="27" spans="1:11" x14ac:dyDescent="0.25">
      <c r="H27" s="12"/>
    </row>
    <row r="35" spans="6:7" x14ac:dyDescent="0.25">
      <c r="G35" s="37"/>
    </row>
    <row r="36" spans="6:7" x14ac:dyDescent="0.25">
      <c r="G36" s="37"/>
    </row>
    <row r="37" spans="6:7" x14ac:dyDescent="0.25">
      <c r="G37" s="37"/>
    </row>
    <row r="38" spans="6:7" x14ac:dyDescent="0.25">
      <c r="G38" s="37"/>
    </row>
    <row r="41" spans="6:7" x14ac:dyDescent="0.25">
      <c r="F41" s="37"/>
    </row>
    <row r="42" spans="6:7" x14ac:dyDescent="0.25">
      <c r="F42" s="37"/>
    </row>
    <row r="43" spans="6:7" x14ac:dyDescent="0.25">
      <c r="F43" s="37"/>
    </row>
    <row r="44" spans="6:7" x14ac:dyDescent="0.25">
      <c r="F44" s="37"/>
    </row>
    <row r="45" spans="6:7" x14ac:dyDescent="0.25">
      <c r="F45" s="37"/>
    </row>
    <row r="46" spans="6:7" x14ac:dyDescent="0.25">
      <c r="F46" s="37"/>
    </row>
    <row r="47" spans="6:7" x14ac:dyDescent="0.25">
      <c r="F47" s="37"/>
    </row>
  </sheetData>
  <mergeCells count="10">
    <mergeCell ref="A24:C24"/>
    <mergeCell ref="J24:K24"/>
    <mergeCell ref="A1:K1"/>
    <mergeCell ref="A2:K2"/>
    <mergeCell ref="A3:K3"/>
    <mergeCell ref="A4:K4"/>
    <mergeCell ref="A23:C23"/>
    <mergeCell ref="J23:K23"/>
    <mergeCell ref="A22:C22"/>
    <mergeCell ref="J22:K22"/>
  </mergeCells>
  <printOptions horizontalCentered="1"/>
  <pageMargins left="0.59055118110236227" right="0.39370078740157483" top="0.35433070866141736" bottom="0.35433070866141736" header="0.31496062992125984" footer="0.31496062992125984"/>
  <pageSetup paperSize="5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E11" sqref="E11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1.140625" customWidth="1"/>
    <col min="4" max="4" width="24" customWidth="1"/>
    <col min="5" max="5" width="15.7109375" customWidth="1"/>
    <col min="6" max="6" width="11.42578125" customWidth="1"/>
    <col min="7" max="7" width="9.5703125" customWidth="1"/>
    <col min="8" max="9" width="11.28515625" customWidth="1"/>
    <col min="10" max="10" width="12.85546875" customWidth="1"/>
    <col min="11" max="11" width="42.8554687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.75" x14ac:dyDescent="0.25">
      <c r="A2" s="170" t="str">
        <f>+'75-84'!A2:K2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9.5" customHeight="1" thickBot="1" x14ac:dyDescent="0.3">
      <c r="A4" s="172" t="s">
        <v>161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1" ht="30" customHeight="1" x14ac:dyDescent="0.25">
      <c r="A6" s="15">
        <v>17</v>
      </c>
      <c r="B6" s="16" t="s">
        <v>162</v>
      </c>
      <c r="C6" s="17" t="s">
        <v>416</v>
      </c>
      <c r="D6" s="128" t="s">
        <v>164</v>
      </c>
      <c r="E6" s="4" t="s">
        <v>417</v>
      </c>
      <c r="F6" s="19">
        <v>6500</v>
      </c>
      <c r="G6" s="87"/>
      <c r="H6" s="19">
        <v>750.22562400000004</v>
      </c>
      <c r="I6" s="87">
        <f>(F6+G6-H6)*0.02</f>
        <v>114.99548752000001</v>
      </c>
      <c r="J6" s="87">
        <f>+F6+G6-H6-I6</f>
        <v>5634.7788884800002</v>
      </c>
      <c r="K6" s="60"/>
    </row>
    <row r="7" spans="1:11" ht="30" customHeight="1" x14ac:dyDescent="0.25">
      <c r="A7" s="15">
        <v>92</v>
      </c>
      <c r="B7" s="16" t="s">
        <v>162</v>
      </c>
      <c r="C7" s="17" t="s">
        <v>166</v>
      </c>
      <c r="D7" s="16" t="s">
        <v>165</v>
      </c>
      <c r="E7" s="17" t="s">
        <v>32</v>
      </c>
      <c r="F7" s="19">
        <v>3925</v>
      </c>
      <c r="G7" s="87"/>
      <c r="H7" s="19">
        <v>305.63827199999992</v>
      </c>
      <c r="I7" s="87">
        <f>(F7+G7-H7)*0.02</f>
        <v>72.387234559999996</v>
      </c>
      <c r="J7" s="87">
        <f t="shared" ref="J7:J13" si="0">+F7+G7-H7-I7</f>
        <v>3546.9744934400001</v>
      </c>
      <c r="K7" s="60"/>
    </row>
    <row r="8" spans="1:11" ht="30" customHeight="1" x14ac:dyDescent="0.25">
      <c r="A8" s="15"/>
      <c r="B8" s="16" t="s">
        <v>162</v>
      </c>
      <c r="C8" s="17" t="s">
        <v>412</v>
      </c>
      <c r="D8" s="16" t="s">
        <v>413</v>
      </c>
      <c r="E8" s="17" t="s">
        <v>32</v>
      </c>
      <c r="F8" s="19">
        <v>3500</v>
      </c>
      <c r="G8" s="87"/>
      <c r="H8" s="19">
        <v>134.29827199999997</v>
      </c>
      <c r="I8" s="87"/>
      <c r="J8" s="87">
        <f t="shared" si="0"/>
        <v>3365.701728</v>
      </c>
      <c r="K8" s="108"/>
    </row>
    <row r="9" spans="1:11" ht="30" customHeight="1" x14ac:dyDescent="0.25">
      <c r="A9" s="15">
        <v>169</v>
      </c>
      <c r="B9" s="16" t="s">
        <v>162</v>
      </c>
      <c r="C9" s="17" t="s">
        <v>228</v>
      </c>
      <c r="D9" s="16" t="s">
        <v>167</v>
      </c>
      <c r="E9" s="17" t="s">
        <v>229</v>
      </c>
      <c r="F9" s="19">
        <v>4354</v>
      </c>
      <c r="G9" s="87"/>
      <c r="H9" s="19">
        <v>357.22440000000006</v>
      </c>
      <c r="I9" s="87">
        <f>(F9+G9-H9)*0.02</f>
        <v>79.935512000000003</v>
      </c>
      <c r="J9" s="87">
        <f>+F9+G9-H9-I9</f>
        <v>3916.8400879999999</v>
      </c>
      <c r="K9" s="60"/>
    </row>
    <row r="10" spans="1:11" ht="30" customHeight="1" x14ac:dyDescent="0.25">
      <c r="A10" s="15">
        <v>96</v>
      </c>
      <c r="B10" s="16" t="s">
        <v>162</v>
      </c>
      <c r="C10" s="17" t="s">
        <v>168</v>
      </c>
      <c r="D10" s="16" t="s">
        <v>169</v>
      </c>
      <c r="E10" s="17" t="s">
        <v>6</v>
      </c>
      <c r="F10" s="19">
        <v>3014</v>
      </c>
      <c r="G10" s="87"/>
      <c r="H10" s="19">
        <v>61.171471999999966</v>
      </c>
      <c r="I10" s="87">
        <f>(F10+G10-H10)*0.02</f>
        <v>59.056570560000004</v>
      </c>
      <c r="J10" s="87">
        <f t="shared" si="0"/>
        <v>2893.7719574399998</v>
      </c>
      <c r="K10" s="108"/>
    </row>
    <row r="11" spans="1:11" ht="30" customHeight="1" x14ac:dyDescent="0.25">
      <c r="A11" s="15">
        <v>98</v>
      </c>
      <c r="B11" s="16" t="s">
        <v>261</v>
      </c>
      <c r="C11" s="17" t="s">
        <v>264</v>
      </c>
      <c r="D11" s="16" t="s">
        <v>262</v>
      </c>
      <c r="E11" s="17" t="s">
        <v>20</v>
      </c>
      <c r="F11" s="19">
        <v>3708</v>
      </c>
      <c r="G11" s="87"/>
      <c r="H11" s="19">
        <v>282.02867199999991</v>
      </c>
      <c r="I11" s="87">
        <f>(F11+G11-H11)*0.02</f>
        <v>68.519426559999999</v>
      </c>
      <c r="J11" s="87">
        <f t="shared" si="0"/>
        <v>3357.4519014400003</v>
      </c>
      <c r="K11" s="60"/>
    </row>
    <row r="12" spans="1:11" ht="30" customHeight="1" x14ac:dyDescent="0.25">
      <c r="A12" s="15">
        <v>230</v>
      </c>
      <c r="B12" s="16" t="s">
        <v>170</v>
      </c>
      <c r="C12" s="17" t="s">
        <v>294</v>
      </c>
      <c r="D12" s="16" t="s">
        <v>144</v>
      </c>
      <c r="E12" s="17" t="s">
        <v>295</v>
      </c>
      <c r="F12" s="19">
        <v>5000</v>
      </c>
      <c r="G12" s="87"/>
      <c r="H12" s="19">
        <v>461.58884799999993</v>
      </c>
      <c r="I12" s="87">
        <f>(F12+G12-H12)*0.02</f>
        <v>90.768223039999995</v>
      </c>
      <c r="J12" s="87">
        <f t="shared" si="0"/>
        <v>4447.6429289600001</v>
      </c>
      <c r="K12" s="60"/>
    </row>
    <row r="13" spans="1:11" ht="30" customHeight="1" x14ac:dyDescent="0.25">
      <c r="A13" s="15">
        <v>231</v>
      </c>
      <c r="B13" s="16" t="s">
        <v>171</v>
      </c>
      <c r="C13" s="17" t="s">
        <v>332</v>
      </c>
      <c r="D13" s="16" t="s">
        <v>144</v>
      </c>
      <c r="E13" s="17" t="s">
        <v>35</v>
      </c>
      <c r="F13" s="19">
        <v>5114</v>
      </c>
      <c r="G13" s="87"/>
      <c r="H13" s="19">
        <v>482.01764799999995</v>
      </c>
      <c r="I13" s="87">
        <f>(F13+G13-H13)*0.02</f>
        <v>92.63964704</v>
      </c>
      <c r="J13" s="87">
        <f t="shared" si="0"/>
        <v>4539.3427049599995</v>
      </c>
      <c r="K13" s="60"/>
    </row>
    <row r="14" spans="1:11" ht="20.25" customHeight="1" thickBot="1" x14ac:dyDescent="0.3">
      <c r="A14" s="5"/>
      <c r="B14" s="5"/>
      <c r="C14" s="5"/>
      <c r="D14" s="23"/>
      <c r="E14" s="5"/>
      <c r="F14" s="54">
        <f>SUM(F6:F13)</f>
        <v>35115</v>
      </c>
      <c r="G14" s="54">
        <f t="shared" ref="G14:J14" si="1">SUM(G6:G13)</f>
        <v>0</v>
      </c>
      <c r="H14" s="54">
        <f t="shared" si="1"/>
        <v>2834.1932079999997</v>
      </c>
      <c r="I14" s="54">
        <f t="shared" si="1"/>
        <v>578.30210127999999</v>
      </c>
      <c r="J14" s="54">
        <f t="shared" si="1"/>
        <v>31702.504690720001</v>
      </c>
      <c r="K14" s="5"/>
    </row>
    <row r="15" spans="1:11" ht="15.75" thickTop="1" x14ac:dyDescent="0.25"/>
    <row r="16" spans="1:11" x14ac:dyDescent="0.25">
      <c r="J16" s="12"/>
    </row>
    <row r="17" spans="1:11" x14ac:dyDescent="0.25">
      <c r="J17" s="12"/>
    </row>
    <row r="18" spans="1:11" x14ac:dyDescent="0.25">
      <c r="F18" s="12"/>
      <c r="I18" s="37"/>
    </row>
    <row r="19" spans="1:11" x14ac:dyDescent="0.25">
      <c r="A19" s="173"/>
      <c r="B19" s="173"/>
      <c r="C19" s="173"/>
      <c r="I19" s="37"/>
      <c r="J19" s="173"/>
      <c r="K19" s="173"/>
    </row>
    <row r="20" spans="1:11" x14ac:dyDescent="0.25">
      <c r="A20" s="168" t="s">
        <v>65</v>
      </c>
      <c r="B20" s="168"/>
      <c r="C20" s="168"/>
      <c r="I20" s="37"/>
      <c r="J20" s="168" t="s">
        <v>66</v>
      </c>
      <c r="K20" s="168"/>
    </row>
    <row r="21" spans="1:11" x14ac:dyDescent="0.25">
      <c r="A21" s="168" t="s">
        <v>67</v>
      </c>
      <c r="B21" s="168"/>
      <c r="C21" s="168"/>
      <c r="I21" s="37"/>
      <c r="J21" s="168" t="s">
        <v>68</v>
      </c>
      <c r="K21" s="168"/>
    </row>
    <row r="22" spans="1:11" x14ac:dyDescent="0.25">
      <c r="I22" s="37"/>
    </row>
    <row r="23" spans="1:11" x14ac:dyDescent="0.25">
      <c r="I23" s="37"/>
    </row>
    <row r="27" spans="1:11" x14ac:dyDescent="0.25">
      <c r="G27" s="37"/>
    </row>
    <row r="28" spans="1:11" x14ac:dyDescent="0.25">
      <c r="G28" s="37"/>
    </row>
    <row r="29" spans="1:11" x14ac:dyDescent="0.25">
      <c r="G29" s="68"/>
    </row>
    <row r="31" spans="1:11" x14ac:dyDescent="0.25">
      <c r="G31" s="37"/>
    </row>
  </sheetData>
  <mergeCells count="10">
    <mergeCell ref="A20:C20"/>
    <mergeCell ref="J20:K20"/>
    <mergeCell ref="A21:C21"/>
    <mergeCell ref="J21:K21"/>
    <mergeCell ref="A1:K1"/>
    <mergeCell ref="A2:K2"/>
    <mergeCell ref="A3:K3"/>
    <mergeCell ref="A4:K4"/>
    <mergeCell ref="A19:C19"/>
    <mergeCell ref="J19:K19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20"/>
  <sheetViews>
    <sheetView topLeftCell="A4" workbookViewId="0">
      <selection activeCell="A11" sqref="A11"/>
    </sheetView>
  </sheetViews>
  <sheetFormatPr baseColWidth="10" defaultColWidth="11.42578125" defaultRowHeight="15" x14ac:dyDescent="0.25"/>
  <cols>
    <col min="1" max="1" width="5.85546875" customWidth="1"/>
    <col min="2" max="2" width="17.140625" customWidth="1"/>
    <col min="3" max="3" width="31.85546875" bestFit="1" customWidth="1"/>
    <col min="4" max="4" width="21" customWidth="1"/>
    <col min="5" max="5" width="15.42578125" customWidth="1"/>
    <col min="6" max="6" width="11.42578125" customWidth="1"/>
    <col min="7" max="7" width="10" customWidth="1"/>
    <col min="8" max="8" width="11.140625" customWidth="1"/>
    <col min="9" max="9" width="11.7109375" customWidth="1"/>
    <col min="10" max="10" width="11.28515625" customWidth="1"/>
    <col min="11" max="11" width="47.285156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+'85-94'!A2:K2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84">
        <v>232</v>
      </c>
      <c r="B6" s="84" t="s">
        <v>171</v>
      </c>
      <c r="C6" s="135" t="s">
        <v>347</v>
      </c>
      <c r="D6" s="84" t="s">
        <v>75</v>
      </c>
      <c r="E6" s="134" t="s">
        <v>348</v>
      </c>
      <c r="F6" s="131">
        <v>2800</v>
      </c>
      <c r="G6" s="88"/>
      <c r="H6" s="88">
        <v>37.888271999999944</v>
      </c>
      <c r="I6" s="88">
        <f>+(F6+G6-H6)*0.02</f>
        <v>55.24223456</v>
      </c>
      <c r="J6" s="131">
        <f>+F6+G6-H6-I6</f>
        <v>2706.86949344</v>
      </c>
      <c r="K6" s="89"/>
      <c r="L6" s="12"/>
    </row>
    <row r="7" spans="1:12" ht="30" customHeight="1" x14ac:dyDescent="0.25">
      <c r="A7" s="16">
        <v>233</v>
      </c>
      <c r="B7" s="16" t="s">
        <v>173</v>
      </c>
      <c r="C7" s="21" t="s">
        <v>296</v>
      </c>
      <c r="D7" s="16" t="s">
        <v>144</v>
      </c>
      <c r="E7" s="15" t="s">
        <v>297</v>
      </c>
      <c r="F7" s="130">
        <v>5114</v>
      </c>
      <c r="G7" s="131"/>
      <c r="H7" s="19">
        <v>482.01764799999995</v>
      </c>
      <c r="I7" s="88">
        <f t="shared" ref="I7:I13" si="0">+(F7+G7-H7)*0.02</f>
        <v>92.63964704</v>
      </c>
      <c r="J7" s="131">
        <f t="shared" ref="J7:J13" si="1">+F7+G7-H7-I7</f>
        <v>4539.3427049599995</v>
      </c>
      <c r="K7" s="70"/>
    </row>
    <row r="8" spans="1:12" ht="30" customHeight="1" x14ac:dyDescent="0.25">
      <c r="A8" s="16">
        <v>235</v>
      </c>
      <c r="B8" s="16" t="s">
        <v>173</v>
      </c>
      <c r="C8" s="21" t="s">
        <v>344</v>
      </c>
      <c r="D8" s="16" t="s">
        <v>75</v>
      </c>
      <c r="E8" s="15" t="s">
        <v>345</v>
      </c>
      <c r="F8" s="130">
        <v>2800</v>
      </c>
      <c r="G8" s="131"/>
      <c r="H8" s="130">
        <v>37.888271999999944</v>
      </c>
      <c r="I8" s="88">
        <f t="shared" si="0"/>
        <v>55.24223456</v>
      </c>
      <c r="J8" s="131">
        <f t="shared" si="1"/>
        <v>2706.86949344</v>
      </c>
      <c r="K8" s="70"/>
      <c r="L8" s="12"/>
    </row>
    <row r="9" spans="1:12" ht="30" customHeight="1" x14ac:dyDescent="0.25">
      <c r="A9" s="16">
        <v>234</v>
      </c>
      <c r="B9" s="16" t="s">
        <v>173</v>
      </c>
      <c r="C9" s="21" t="s">
        <v>388</v>
      </c>
      <c r="D9" s="16" t="s">
        <v>158</v>
      </c>
      <c r="E9" s="149" t="s">
        <v>390</v>
      </c>
      <c r="F9" s="130">
        <v>5000</v>
      </c>
      <c r="G9" s="88"/>
      <c r="H9" s="8">
        <v>461.58884799999993</v>
      </c>
      <c r="I9" s="88">
        <f t="shared" si="0"/>
        <v>90.768223039999995</v>
      </c>
      <c r="J9" s="131">
        <f t="shared" si="1"/>
        <v>4447.6429289600001</v>
      </c>
      <c r="K9" s="70"/>
      <c r="L9" s="12"/>
    </row>
    <row r="10" spans="1:12" ht="30" customHeight="1" x14ac:dyDescent="0.25">
      <c r="A10" s="3">
        <v>6</v>
      </c>
      <c r="B10" s="16" t="s">
        <v>175</v>
      </c>
      <c r="C10" s="17" t="s">
        <v>418</v>
      </c>
      <c r="D10" s="16" t="s">
        <v>144</v>
      </c>
      <c r="E10" s="3" t="s">
        <v>419</v>
      </c>
      <c r="F10" s="130">
        <v>4500</v>
      </c>
      <c r="G10" s="88"/>
      <c r="H10" s="8">
        <v>380.58440000000007</v>
      </c>
      <c r="I10" s="88">
        <f t="shared" si="0"/>
        <v>82.388312000000013</v>
      </c>
      <c r="J10" s="131">
        <f t="shared" si="1"/>
        <v>4037.0272880000002</v>
      </c>
      <c r="K10" s="70"/>
      <c r="L10" s="12"/>
    </row>
    <row r="11" spans="1:12" ht="30" customHeight="1" x14ac:dyDescent="0.25">
      <c r="A11" s="16">
        <v>102</v>
      </c>
      <c r="B11" s="16" t="s">
        <v>175</v>
      </c>
      <c r="C11" s="21" t="s">
        <v>250</v>
      </c>
      <c r="D11" s="16" t="s">
        <v>176</v>
      </c>
      <c r="E11" s="15" t="s">
        <v>251</v>
      </c>
      <c r="F11" s="130">
        <v>4262</v>
      </c>
      <c r="G11" s="131"/>
      <c r="H11" s="130">
        <v>342.50440000000003</v>
      </c>
      <c r="I11" s="88">
        <f t="shared" si="0"/>
        <v>78.38991200000001</v>
      </c>
      <c r="J11" s="131">
        <f t="shared" si="1"/>
        <v>3841.1056880000001</v>
      </c>
      <c r="K11" s="70"/>
    </row>
    <row r="12" spans="1:12" ht="30" customHeight="1" x14ac:dyDescent="0.25">
      <c r="A12" s="16">
        <v>49</v>
      </c>
      <c r="B12" s="16" t="s">
        <v>175</v>
      </c>
      <c r="C12" s="17" t="s">
        <v>113</v>
      </c>
      <c r="D12" s="16" t="s">
        <v>177</v>
      </c>
      <c r="E12" s="17" t="s">
        <v>30</v>
      </c>
      <c r="F12" s="130">
        <v>3049</v>
      </c>
      <c r="G12" s="131"/>
      <c r="H12" s="130">
        <v>64.979471999999959</v>
      </c>
      <c r="I12" s="88">
        <f t="shared" si="0"/>
        <v>59.680410559999999</v>
      </c>
      <c r="J12" s="131">
        <f t="shared" si="1"/>
        <v>2924.3401174400001</v>
      </c>
      <c r="K12" s="70"/>
      <c r="L12" s="12"/>
    </row>
    <row r="13" spans="1:12" ht="30" customHeight="1" x14ac:dyDescent="0.25">
      <c r="A13" s="16">
        <v>100</v>
      </c>
      <c r="B13" s="16" t="s">
        <v>178</v>
      </c>
      <c r="C13" s="17" t="s">
        <v>172</v>
      </c>
      <c r="D13" s="16" t="s">
        <v>179</v>
      </c>
      <c r="E13" s="17" t="s">
        <v>35</v>
      </c>
      <c r="F13" s="130">
        <v>4332</v>
      </c>
      <c r="G13" s="131"/>
      <c r="H13" s="19">
        <v>353.70440000000002</v>
      </c>
      <c r="I13" s="88">
        <f t="shared" si="0"/>
        <v>79.565911999999997</v>
      </c>
      <c r="J13" s="131">
        <f t="shared" si="1"/>
        <v>3898.7296879999999</v>
      </c>
      <c r="K13" s="70"/>
    </row>
    <row r="14" spans="1:12" ht="30" customHeight="1" thickBot="1" x14ac:dyDescent="0.3">
      <c r="A14" s="5"/>
      <c r="B14" s="46"/>
      <c r="C14" s="51"/>
      <c r="D14" s="52"/>
      <c r="E14" s="52"/>
      <c r="F14" s="59">
        <f>SUM(F6:F13)</f>
        <v>31857</v>
      </c>
      <c r="G14" s="59">
        <f t="shared" ref="G14:J14" si="2">SUM(G6:G13)</f>
        <v>0</v>
      </c>
      <c r="H14" s="59">
        <f t="shared" si="2"/>
        <v>2161.1557119999998</v>
      </c>
      <c r="I14" s="59">
        <f t="shared" si="2"/>
        <v>593.91688576000001</v>
      </c>
      <c r="J14" s="59">
        <f t="shared" si="2"/>
        <v>29101.927402239999</v>
      </c>
      <c r="L14" s="12"/>
    </row>
    <row r="15" spans="1:12" ht="30" customHeight="1" thickTop="1" x14ac:dyDescent="0.25">
      <c r="A15" s="5"/>
      <c r="B15" s="5"/>
      <c r="C15" s="53"/>
      <c r="D15" s="52"/>
      <c r="E15" s="51"/>
      <c r="F15" s="6"/>
      <c r="G15" s="6"/>
      <c r="H15" s="6"/>
      <c r="I15" s="6"/>
      <c r="J15" s="20"/>
    </row>
    <row r="16" spans="1:12" ht="30" customHeight="1" x14ac:dyDescent="0.25">
      <c r="A16" s="5"/>
      <c r="B16" s="5"/>
      <c r="C16" s="6"/>
      <c r="D16" s="6"/>
      <c r="E16" s="6"/>
      <c r="F16" s="6"/>
      <c r="G16" s="6"/>
      <c r="H16" s="6"/>
      <c r="I16" s="6"/>
      <c r="J16" s="20"/>
    </row>
    <row r="18" spans="1:11" x14ac:dyDescent="0.25">
      <c r="A18" s="173"/>
      <c r="B18" s="173"/>
      <c r="C18" s="173"/>
      <c r="J18" s="173"/>
      <c r="K18" s="173"/>
    </row>
    <row r="19" spans="1:11" x14ac:dyDescent="0.25">
      <c r="A19" s="168" t="s">
        <v>65</v>
      </c>
      <c r="B19" s="168"/>
      <c r="C19" s="168"/>
      <c r="J19" s="168" t="s">
        <v>66</v>
      </c>
      <c r="K19" s="168"/>
    </row>
    <row r="20" spans="1:11" x14ac:dyDescent="0.25">
      <c r="A20" s="168" t="s">
        <v>67</v>
      </c>
      <c r="B20" s="168"/>
      <c r="C20" s="168"/>
      <c r="J20" s="168" t="s">
        <v>68</v>
      </c>
      <c r="K20" s="168"/>
    </row>
  </sheetData>
  <mergeCells count="10">
    <mergeCell ref="A19:C19"/>
    <mergeCell ref="J19:K19"/>
    <mergeCell ref="A20:C20"/>
    <mergeCell ref="J20:K20"/>
    <mergeCell ref="A1:K1"/>
    <mergeCell ref="A3:K3"/>
    <mergeCell ref="A2:K2"/>
    <mergeCell ref="A4:K4"/>
    <mergeCell ref="A18:C18"/>
    <mergeCell ref="J18:K18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6" customWidth="1"/>
    <col min="2" max="2" width="18.7109375" bestFit="1" customWidth="1"/>
    <col min="3" max="3" width="32.85546875" bestFit="1" customWidth="1"/>
    <col min="4" max="4" width="24.7109375" customWidth="1"/>
    <col min="5" max="5" width="15.42578125" customWidth="1"/>
    <col min="6" max="6" width="12.140625" customWidth="1"/>
    <col min="7" max="7" width="10" customWidth="1"/>
    <col min="8" max="9" width="10.42578125" customWidth="1"/>
    <col min="10" max="10" width="13" customWidth="1"/>
    <col min="11" max="11" width="42.5703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+'95-104'!A2:K2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19">
        <v>111</v>
      </c>
      <c r="B6" s="128" t="s">
        <v>178</v>
      </c>
      <c r="C6" s="118" t="s">
        <v>240</v>
      </c>
      <c r="D6" s="128" t="s">
        <v>180</v>
      </c>
      <c r="E6" s="118" t="s">
        <v>45</v>
      </c>
      <c r="F6" s="87">
        <v>3049</v>
      </c>
      <c r="G6" s="87"/>
      <c r="H6" s="87">
        <v>64.979471999999959</v>
      </c>
      <c r="I6" s="87">
        <f>+(F6+G6-H6)*0.02</f>
        <v>59.680410559999999</v>
      </c>
      <c r="J6" s="87">
        <f>+F6+G6-H6-I6</f>
        <v>2924.3401174400001</v>
      </c>
      <c r="K6" s="90"/>
      <c r="L6" s="12"/>
    </row>
    <row r="7" spans="1:12" ht="30" customHeight="1" x14ac:dyDescent="0.25">
      <c r="A7" s="15">
        <v>239</v>
      </c>
      <c r="B7" s="16" t="s">
        <v>178</v>
      </c>
      <c r="C7" s="17" t="s">
        <v>389</v>
      </c>
      <c r="D7" s="16" t="s">
        <v>180</v>
      </c>
      <c r="E7" s="17" t="s">
        <v>341</v>
      </c>
      <c r="F7" s="87">
        <v>3049</v>
      </c>
      <c r="G7" s="87"/>
      <c r="H7" s="19">
        <v>64.979471999999959</v>
      </c>
      <c r="I7" s="87">
        <f t="shared" ref="I7:I12" si="0">+(F7+G7-H7)*0.02</f>
        <v>59.680410559999999</v>
      </c>
      <c r="J7" s="87">
        <f t="shared" ref="J7:J12" si="1">+F7+G7-H7-I7</f>
        <v>2924.3401174400001</v>
      </c>
      <c r="K7" s="98"/>
      <c r="L7" s="12"/>
    </row>
    <row r="8" spans="1:12" ht="30" customHeight="1" x14ac:dyDescent="0.25">
      <c r="A8" s="15">
        <v>113</v>
      </c>
      <c r="B8" s="16" t="s">
        <v>178</v>
      </c>
      <c r="C8" s="17" t="s">
        <v>181</v>
      </c>
      <c r="D8" s="16" t="s">
        <v>182</v>
      </c>
      <c r="E8" s="17" t="s">
        <v>183</v>
      </c>
      <c r="F8" s="87">
        <v>3049</v>
      </c>
      <c r="G8" s="87"/>
      <c r="H8" s="19">
        <v>64.979471999999959</v>
      </c>
      <c r="I8" s="87">
        <f t="shared" si="0"/>
        <v>59.680410559999999</v>
      </c>
      <c r="J8" s="87">
        <f t="shared" si="1"/>
        <v>2924.3401174400001</v>
      </c>
      <c r="K8" s="9"/>
      <c r="L8" s="12"/>
    </row>
    <row r="9" spans="1:12" ht="30" customHeight="1" x14ac:dyDescent="0.25">
      <c r="A9" s="15">
        <v>237</v>
      </c>
      <c r="B9" s="16" t="s">
        <v>184</v>
      </c>
      <c r="C9" s="17" t="s">
        <v>292</v>
      </c>
      <c r="D9" s="16" t="s">
        <v>36</v>
      </c>
      <c r="E9" s="15" t="s">
        <v>293</v>
      </c>
      <c r="F9" s="19">
        <v>4446</v>
      </c>
      <c r="G9" s="87"/>
      <c r="H9" s="19">
        <v>371.94440000000003</v>
      </c>
      <c r="I9" s="87">
        <f t="shared" si="0"/>
        <v>81.48111200000001</v>
      </c>
      <c r="J9" s="87">
        <f t="shared" si="1"/>
        <v>3992.5744880000002</v>
      </c>
      <c r="K9" s="9"/>
      <c r="L9" s="12"/>
    </row>
    <row r="10" spans="1:12" ht="30" customHeight="1" x14ac:dyDescent="0.25">
      <c r="A10" s="15">
        <v>238</v>
      </c>
      <c r="B10" s="16" t="s">
        <v>187</v>
      </c>
      <c r="C10" s="17" t="s">
        <v>342</v>
      </c>
      <c r="D10" s="16" t="s">
        <v>188</v>
      </c>
      <c r="E10" s="17" t="s">
        <v>343</v>
      </c>
      <c r="F10" s="19">
        <v>2575</v>
      </c>
      <c r="G10" s="87">
        <v>1.591728000000046</v>
      </c>
      <c r="H10" s="19"/>
      <c r="I10" s="87">
        <f t="shared" si="0"/>
        <v>51.53183456</v>
      </c>
      <c r="J10" s="87">
        <f t="shared" si="1"/>
        <v>2525.05989344</v>
      </c>
      <c r="K10" s="9"/>
      <c r="L10" s="12"/>
    </row>
    <row r="11" spans="1:12" ht="30" customHeight="1" x14ac:dyDescent="0.25">
      <c r="A11" s="15">
        <v>104</v>
      </c>
      <c r="B11" s="2" t="s">
        <v>170</v>
      </c>
      <c r="C11" s="17" t="s">
        <v>403</v>
      </c>
      <c r="D11" s="2" t="s">
        <v>402</v>
      </c>
      <c r="E11" s="1" t="s">
        <v>404</v>
      </c>
      <c r="F11" s="19">
        <v>1508</v>
      </c>
      <c r="G11" s="87">
        <v>116.90743999999999</v>
      </c>
      <c r="H11" s="8"/>
      <c r="I11" s="87">
        <f t="shared" si="0"/>
        <v>32.498148800000003</v>
      </c>
      <c r="J11" s="87">
        <f t="shared" si="1"/>
        <v>1592.4092911999999</v>
      </c>
      <c r="K11" s="9"/>
      <c r="L11" s="12"/>
    </row>
    <row r="12" spans="1:12" ht="30" customHeight="1" x14ac:dyDescent="0.25">
      <c r="A12" s="15"/>
      <c r="B12" s="2" t="s">
        <v>80</v>
      </c>
      <c r="C12" s="17" t="s">
        <v>420</v>
      </c>
      <c r="D12" s="2" t="s">
        <v>408</v>
      </c>
      <c r="E12" s="1" t="s">
        <v>421</v>
      </c>
      <c r="F12" s="19">
        <v>3400</v>
      </c>
      <c r="G12" s="77"/>
      <c r="H12" s="8">
        <v>123.41827199999997</v>
      </c>
      <c r="I12" s="87">
        <f t="shared" si="0"/>
        <v>65.531634560000001</v>
      </c>
      <c r="J12" s="87">
        <f t="shared" si="1"/>
        <v>3211.0500934400002</v>
      </c>
      <c r="K12" s="9"/>
      <c r="L12" s="12"/>
    </row>
    <row r="13" spans="1:12" ht="30" customHeight="1" thickBot="1" x14ac:dyDescent="0.3">
      <c r="A13" s="5"/>
      <c r="B13" s="5"/>
      <c r="C13" s="6"/>
      <c r="D13" s="6"/>
      <c r="E13" s="6"/>
      <c r="F13" s="59">
        <f>SUM(F6:F12)</f>
        <v>21076</v>
      </c>
      <c r="G13" s="59">
        <f t="shared" ref="G13:J13" si="2">SUM(G6:G12)</f>
        <v>118.49916800000004</v>
      </c>
      <c r="H13" s="59">
        <f t="shared" si="2"/>
        <v>690.30108799999994</v>
      </c>
      <c r="I13" s="59">
        <f t="shared" si="2"/>
        <v>410.08396160000001</v>
      </c>
      <c r="J13" s="59">
        <f t="shared" si="2"/>
        <v>20094.114118400001</v>
      </c>
      <c r="K13" s="10"/>
    </row>
    <row r="14" spans="1:12" ht="30" customHeight="1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14"/>
    </row>
    <row r="15" spans="1:12" ht="30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</row>
    <row r="17" spans="1:11" x14ac:dyDescent="0.25">
      <c r="A17" s="173"/>
      <c r="B17" s="173"/>
      <c r="C17" s="173"/>
      <c r="J17" s="173"/>
      <c r="K17" s="173"/>
    </row>
    <row r="18" spans="1:11" x14ac:dyDescent="0.25">
      <c r="A18" s="168" t="s">
        <v>65</v>
      </c>
      <c r="B18" s="168"/>
      <c r="C18" s="168"/>
      <c r="J18" s="168" t="s">
        <v>66</v>
      </c>
      <c r="K18" s="168"/>
    </row>
    <row r="19" spans="1:11" x14ac:dyDescent="0.25">
      <c r="A19" s="168" t="s">
        <v>67</v>
      </c>
      <c r="B19" s="168"/>
      <c r="C19" s="168"/>
      <c r="J19" s="168" t="s">
        <v>68</v>
      </c>
      <c r="K19" s="168"/>
    </row>
    <row r="20" spans="1:11" x14ac:dyDescent="0.25">
      <c r="F20" s="37"/>
    </row>
    <row r="21" spans="1:11" x14ac:dyDescent="0.25">
      <c r="F21" s="37"/>
    </row>
    <row r="22" spans="1:11" x14ac:dyDescent="0.25">
      <c r="F22" s="37"/>
      <c r="I22" s="37"/>
    </row>
    <row r="23" spans="1:11" x14ac:dyDescent="0.25">
      <c r="F23" s="68"/>
      <c r="I23" s="37"/>
    </row>
    <row r="24" spans="1:11" x14ac:dyDescent="0.25">
      <c r="I24" s="37"/>
    </row>
    <row r="25" spans="1:11" x14ac:dyDescent="0.25">
      <c r="I25" s="37"/>
    </row>
    <row r="26" spans="1:11" x14ac:dyDescent="0.25">
      <c r="I26" s="37"/>
    </row>
    <row r="27" spans="1:11" x14ac:dyDescent="0.25">
      <c r="I27" s="68"/>
    </row>
    <row r="28" spans="1:11" x14ac:dyDescent="0.25">
      <c r="I28" s="37"/>
    </row>
    <row r="29" spans="1:11" x14ac:dyDescent="0.25">
      <c r="F29" s="37"/>
      <c r="G29" s="37"/>
      <c r="I29" s="37"/>
    </row>
    <row r="30" spans="1:11" x14ac:dyDescent="0.25">
      <c r="F30" s="37"/>
      <c r="G30" s="37"/>
    </row>
    <row r="31" spans="1:11" x14ac:dyDescent="0.25">
      <c r="F31" s="37"/>
      <c r="G31" s="37"/>
    </row>
    <row r="32" spans="1:11" x14ac:dyDescent="0.25">
      <c r="F32" s="37"/>
      <c r="G32" s="37"/>
    </row>
    <row r="33" spans="6:7" x14ac:dyDescent="0.25">
      <c r="F33" s="37"/>
      <c r="G33" s="37"/>
    </row>
  </sheetData>
  <mergeCells count="10">
    <mergeCell ref="A18:C18"/>
    <mergeCell ref="J18:K18"/>
    <mergeCell ref="A19:C19"/>
    <mergeCell ref="J19:K19"/>
    <mergeCell ref="A1:K1"/>
    <mergeCell ref="A2:K2"/>
    <mergeCell ref="A3:K3"/>
    <mergeCell ref="A4:K4"/>
    <mergeCell ref="A17:C17"/>
    <mergeCell ref="J17:K17"/>
  </mergeCells>
  <printOptions horizontalCentered="1"/>
  <pageMargins left="0.31496062992125984" right="0.39370078740157483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4" zoomScaleNormal="100" workbookViewId="0">
      <selection activeCell="I18" sqref="I18"/>
    </sheetView>
  </sheetViews>
  <sheetFormatPr baseColWidth="10" defaultColWidth="11.42578125" defaultRowHeight="15" x14ac:dyDescent="0.25"/>
  <cols>
    <col min="1" max="1" width="6" customWidth="1"/>
    <col min="2" max="2" width="16.85546875" bestFit="1" customWidth="1"/>
    <col min="3" max="3" width="29.5703125" customWidth="1"/>
    <col min="4" max="4" width="23.85546875" customWidth="1"/>
    <col min="5" max="5" width="16.28515625" customWidth="1"/>
    <col min="6" max="6" width="12.42578125" customWidth="1"/>
    <col min="7" max="7" width="11.5703125" bestFit="1" customWidth="1"/>
    <col min="8" max="8" width="11.5703125" customWidth="1"/>
    <col min="10" max="10" width="42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</row>
    <row r="2" spans="1:25" ht="15.75" x14ac:dyDescent="0.25">
      <c r="A2" s="170" t="str">
        <f>+'105-111'!A2:K2</f>
        <v>PERIODO: DEL 16 AL 31 DE ENERO DE 2019</v>
      </c>
      <c r="B2" s="170"/>
      <c r="C2" s="170"/>
      <c r="D2" s="170"/>
      <c r="E2" s="170"/>
      <c r="F2" s="170"/>
      <c r="G2" s="170"/>
      <c r="H2" s="170"/>
    </row>
    <row r="3" spans="1:25" x14ac:dyDescent="0.25">
      <c r="A3" s="171" t="s">
        <v>52</v>
      </c>
      <c r="B3" s="171"/>
      <c r="C3" s="171"/>
      <c r="D3" s="171"/>
      <c r="E3" s="171"/>
      <c r="F3" s="171"/>
      <c r="G3" s="171"/>
      <c r="H3" s="171"/>
    </row>
    <row r="4" spans="1:25" ht="19.5" customHeight="1" x14ac:dyDescent="0.25">
      <c r="A4" s="172" t="s">
        <v>69</v>
      </c>
      <c r="B4" s="172"/>
      <c r="C4" s="172"/>
      <c r="D4" s="172"/>
      <c r="E4" s="172"/>
      <c r="F4" s="172"/>
      <c r="G4" s="172"/>
      <c r="H4" s="172"/>
    </row>
    <row r="5" spans="1:25" ht="33.7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25" s="5" customFormat="1" ht="24.95" customHeight="1" x14ac:dyDescent="0.2">
      <c r="A6" s="3">
        <v>118</v>
      </c>
      <c r="B6" s="3" t="s">
        <v>80</v>
      </c>
      <c r="C6" s="17" t="s">
        <v>355</v>
      </c>
      <c r="D6" s="2" t="s">
        <v>189</v>
      </c>
      <c r="E6" s="3" t="s">
        <v>360</v>
      </c>
      <c r="F6" s="19">
        <v>2839</v>
      </c>
      <c r="G6" s="8"/>
      <c r="H6" s="8">
        <v>42.131471999999945</v>
      </c>
      <c r="I6" s="19">
        <f>+F6+G6-H6</f>
        <v>2796.868528</v>
      </c>
      <c r="J6" s="13"/>
    </row>
    <row r="7" spans="1:25" s="5" customFormat="1" ht="23.25" customHeight="1" x14ac:dyDescent="0.2">
      <c r="A7" s="3">
        <v>119</v>
      </c>
      <c r="B7" s="3" t="s">
        <v>80</v>
      </c>
      <c r="C7" s="17" t="s">
        <v>356</v>
      </c>
      <c r="D7" s="2" t="s">
        <v>190</v>
      </c>
      <c r="E7" s="15" t="s">
        <v>361</v>
      </c>
      <c r="F7" s="19">
        <v>1083</v>
      </c>
      <c r="G7" s="8">
        <v>144.10744</v>
      </c>
      <c r="H7" s="8"/>
      <c r="I7" s="19">
        <f t="shared" ref="I7:I15" si="0">+F7+G7-H7</f>
        <v>1227.10744</v>
      </c>
      <c r="J7" s="13"/>
    </row>
    <row r="8" spans="1:25" s="5" customFormat="1" ht="24.95" customHeight="1" x14ac:dyDescent="0.2">
      <c r="A8" s="3">
        <v>120</v>
      </c>
      <c r="B8" s="3" t="s">
        <v>80</v>
      </c>
      <c r="C8" s="17" t="s">
        <v>357</v>
      </c>
      <c r="D8" s="2" t="s">
        <v>191</v>
      </c>
      <c r="E8" s="3" t="s">
        <v>362</v>
      </c>
      <c r="F8" s="19">
        <v>1083</v>
      </c>
      <c r="G8" s="8">
        <v>144.10744</v>
      </c>
      <c r="H8" s="8"/>
      <c r="I8" s="19">
        <f t="shared" si="0"/>
        <v>1227.10744</v>
      </c>
      <c r="J8" s="13"/>
      <c r="K8" s="14"/>
      <c r="M8" s="112"/>
    </row>
    <row r="9" spans="1:25" s="5" customFormat="1" ht="24.95" customHeight="1" x14ac:dyDescent="0.2">
      <c r="A9" s="3">
        <v>121</v>
      </c>
      <c r="B9" s="3" t="s">
        <v>80</v>
      </c>
      <c r="C9" s="17" t="s">
        <v>358</v>
      </c>
      <c r="D9" s="2" t="s">
        <v>192</v>
      </c>
      <c r="E9" s="3" t="s">
        <v>364</v>
      </c>
      <c r="F9" s="19">
        <v>918</v>
      </c>
      <c r="G9" s="8">
        <v>154.66744</v>
      </c>
      <c r="H9" s="103"/>
      <c r="I9" s="19">
        <f t="shared" si="0"/>
        <v>1072.6674399999999</v>
      </c>
      <c r="J9" s="13"/>
    </row>
    <row r="10" spans="1:25" s="5" customFormat="1" ht="24.95" customHeight="1" x14ac:dyDescent="0.2">
      <c r="A10" s="3">
        <v>122</v>
      </c>
      <c r="B10" s="3" t="s">
        <v>80</v>
      </c>
      <c r="C10" s="143" t="s">
        <v>359</v>
      </c>
      <c r="D10" s="2" t="s">
        <v>193</v>
      </c>
      <c r="E10" s="3" t="s">
        <v>365</v>
      </c>
      <c r="F10" s="19">
        <v>987</v>
      </c>
      <c r="G10" s="8">
        <v>150.25144</v>
      </c>
      <c r="H10" s="8"/>
      <c r="I10" s="19">
        <f t="shared" si="0"/>
        <v>1137.25144</v>
      </c>
      <c r="J10" s="13"/>
    </row>
    <row r="11" spans="1:25" ht="24.75" customHeight="1" x14ac:dyDescent="0.25">
      <c r="A11" s="1">
        <v>138</v>
      </c>
      <c r="B11" s="1" t="s">
        <v>80</v>
      </c>
      <c r="C11" s="26" t="s">
        <v>379</v>
      </c>
      <c r="D11" s="16" t="s">
        <v>205</v>
      </c>
      <c r="E11" s="45" t="s">
        <v>378</v>
      </c>
      <c r="F11" s="66">
        <v>1377</v>
      </c>
      <c r="G11" s="8">
        <v>125.29143999999999</v>
      </c>
      <c r="H11" s="132"/>
      <c r="I11" s="19">
        <f t="shared" si="0"/>
        <v>1502.29144</v>
      </c>
      <c r="J11" s="105"/>
      <c r="Y11">
        <v>824.8</v>
      </c>
    </row>
    <row r="12" spans="1:25" ht="24.75" customHeight="1" x14ac:dyDescent="0.25">
      <c r="A12" s="1">
        <v>139</v>
      </c>
      <c r="B12" s="1" t="s">
        <v>80</v>
      </c>
      <c r="C12" s="27" t="s">
        <v>377</v>
      </c>
      <c r="D12" s="16" t="s">
        <v>206</v>
      </c>
      <c r="E12" s="45" t="s">
        <v>380</v>
      </c>
      <c r="F12" s="66">
        <v>2186</v>
      </c>
      <c r="G12" s="8">
        <v>61.515439999999998</v>
      </c>
      <c r="H12" s="133"/>
      <c r="I12" s="19">
        <f t="shared" si="0"/>
        <v>2247.5154400000001</v>
      </c>
      <c r="J12" s="105"/>
      <c r="U12" t="s">
        <v>270</v>
      </c>
      <c r="Y12">
        <v>1047.3499999999999</v>
      </c>
    </row>
    <row r="13" spans="1:25" ht="24.75" customHeight="1" x14ac:dyDescent="0.25">
      <c r="A13" s="1">
        <v>140</v>
      </c>
      <c r="B13" s="1" t="s">
        <v>80</v>
      </c>
      <c r="C13" s="17" t="s">
        <v>381</v>
      </c>
      <c r="D13" s="16" t="s">
        <v>207</v>
      </c>
      <c r="E13" s="15" t="s">
        <v>383</v>
      </c>
      <c r="F13" s="66">
        <v>2800</v>
      </c>
      <c r="G13" s="66"/>
      <c r="H13" s="104">
        <v>37.888271999999944</v>
      </c>
      <c r="I13" s="19">
        <f t="shared" si="0"/>
        <v>2762.1117279999999</v>
      </c>
      <c r="J13" s="105"/>
      <c r="U13" t="e">
        <f>+#REF!*4</f>
        <v>#REF!</v>
      </c>
      <c r="V13">
        <v>2500</v>
      </c>
      <c r="W13" t="e">
        <f>+U13-V13</f>
        <v>#REF!</v>
      </c>
      <c r="Y13">
        <v>1047.3499999999999</v>
      </c>
    </row>
    <row r="14" spans="1:25" ht="30" customHeight="1" x14ac:dyDescent="0.25">
      <c r="A14" s="15"/>
      <c r="B14" s="128" t="s">
        <v>80</v>
      </c>
      <c r="C14" s="152" t="s">
        <v>370</v>
      </c>
      <c r="D14" s="15" t="s">
        <v>409</v>
      </c>
      <c r="E14" s="3" t="s">
        <v>200</v>
      </c>
      <c r="F14" s="19">
        <v>2800</v>
      </c>
      <c r="G14" s="77"/>
      <c r="H14" s="8">
        <v>37.888271999999944</v>
      </c>
      <c r="I14" s="19">
        <f t="shared" si="0"/>
        <v>2762.1117279999999</v>
      </c>
      <c r="J14" s="87"/>
      <c r="K14" s="13"/>
      <c r="L14" s="106"/>
    </row>
    <row r="15" spans="1:25" s="5" customFormat="1" ht="38.25" x14ac:dyDescent="0.2">
      <c r="A15" s="3">
        <v>130</v>
      </c>
      <c r="B15" s="3" t="s">
        <v>80</v>
      </c>
      <c r="C15" s="21" t="s">
        <v>368</v>
      </c>
      <c r="D15" s="2" t="s">
        <v>407</v>
      </c>
      <c r="E15" s="45" t="s">
        <v>369</v>
      </c>
      <c r="F15" s="19">
        <v>2461</v>
      </c>
      <c r="G15" s="8">
        <v>13.994928000000044</v>
      </c>
      <c r="H15" s="8"/>
      <c r="I15" s="19">
        <f t="shared" si="0"/>
        <v>2474.9949280000001</v>
      </c>
      <c r="J15" s="13"/>
      <c r="N15" s="56"/>
      <c r="O15" s="56"/>
    </row>
    <row r="16" spans="1:25" s="5" customFormat="1" ht="12.75" x14ac:dyDescent="0.2">
      <c r="A16" s="25"/>
      <c r="B16" s="25"/>
      <c r="D16" s="25"/>
      <c r="F16" s="33">
        <f>SUM(F6:F15)</f>
        <v>18534</v>
      </c>
      <c r="G16" s="33">
        <f t="shared" ref="G16:I16" si="1">SUM(G6:G15)</f>
        <v>793.93556799999999</v>
      </c>
      <c r="H16" s="33">
        <f t="shared" si="1"/>
        <v>117.90801599999983</v>
      </c>
      <c r="I16" s="33">
        <f t="shared" si="1"/>
        <v>19210.027552</v>
      </c>
      <c r="M16" s="91"/>
      <c r="N16" s="56"/>
    </row>
    <row r="17" spans="1:12" s="5" customFormat="1" ht="12.75" x14ac:dyDescent="0.2">
      <c r="A17" s="25"/>
      <c r="B17" s="25"/>
      <c r="C17" s="32"/>
      <c r="D17" s="25"/>
      <c r="E17" s="25"/>
      <c r="F17" s="35"/>
      <c r="G17" s="35"/>
      <c r="H17" s="91"/>
      <c r="I17" s="111"/>
    </row>
    <row r="18" spans="1:12" s="5" customFormat="1" ht="12.75" x14ac:dyDescent="0.2">
      <c r="A18" s="25"/>
      <c r="B18" s="25"/>
      <c r="C18" s="32"/>
      <c r="D18" s="25"/>
      <c r="E18" s="25"/>
      <c r="F18" s="35"/>
      <c r="G18" s="35"/>
      <c r="H18" s="25"/>
      <c r="I18" s="142"/>
    </row>
    <row r="19" spans="1:12" s="5" customFormat="1" ht="12.75" x14ac:dyDescent="0.2">
      <c r="A19" s="25"/>
      <c r="B19" s="25"/>
      <c r="C19" s="32"/>
      <c r="D19" s="25"/>
      <c r="E19" s="25"/>
      <c r="F19" s="35"/>
      <c r="G19" s="35"/>
      <c r="H19" s="25"/>
      <c r="I19" s="142"/>
      <c r="K19" s="56"/>
    </row>
    <row r="20" spans="1:12" s="5" customFormat="1" ht="12.75" x14ac:dyDescent="0.2">
      <c r="A20" s="25"/>
      <c r="B20" s="25"/>
      <c r="C20" s="32"/>
      <c r="D20" s="25"/>
      <c r="E20" s="25"/>
      <c r="F20" s="35"/>
      <c r="G20" s="35"/>
      <c r="H20" s="91"/>
      <c r="I20" s="111"/>
    </row>
    <row r="21" spans="1:12" s="5" customFormat="1" ht="12.75" x14ac:dyDescent="0.2">
      <c r="C21" s="32"/>
      <c r="F21" s="56"/>
      <c r="G21" s="14"/>
      <c r="I21" s="111"/>
    </row>
    <row r="22" spans="1:12" s="5" customFormat="1" ht="12.75" x14ac:dyDescent="0.2">
      <c r="A22" s="179"/>
      <c r="B22" s="179"/>
      <c r="C22" s="179"/>
      <c r="F22" s="56"/>
      <c r="G22" s="14"/>
      <c r="I22" s="181"/>
      <c r="J22" s="181"/>
    </row>
    <row r="23" spans="1:12" s="5" customFormat="1" ht="12.75" x14ac:dyDescent="0.2">
      <c r="A23" s="178" t="s">
        <v>65</v>
      </c>
      <c r="B23" s="178"/>
      <c r="C23" s="178"/>
      <c r="F23" s="56"/>
      <c r="I23" s="180" t="s">
        <v>66</v>
      </c>
      <c r="J23" s="180"/>
    </row>
    <row r="24" spans="1:12" s="5" customFormat="1" ht="12.75" x14ac:dyDescent="0.2">
      <c r="A24" s="178" t="s">
        <v>67</v>
      </c>
      <c r="B24" s="178"/>
      <c r="C24" s="178"/>
      <c r="E24" s="56"/>
      <c r="F24" s="56"/>
      <c r="I24" s="178" t="s">
        <v>68</v>
      </c>
      <c r="J24" s="178"/>
    </row>
    <row r="25" spans="1:12" s="5" customFormat="1" ht="12.75" x14ac:dyDescent="0.2">
      <c r="A25" s="109"/>
      <c r="B25" s="109"/>
      <c r="C25" s="109"/>
      <c r="E25" s="56"/>
      <c r="F25" s="56"/>
      <c r="G25" s="109"/>
      <c r="H25" s="109"/>
      <c r="I25" s="111"/>
    </row>
    <row r="26" spans="1:12" s="5" customFormat="1" ht="12.75" x14ac:dyDescent="0.2">
      <c r="A26" s="109"/>
      <c r="B26" s="109"/>
      <c r="E26" s="56"/>
      <c r="F26" s="56"/>
      <c r="G26" s="109"/>
      <c r="H26" s="109"/>
      <c r="I26" s="111"/>
      <c r="J26" s="56"/>
    </row>
    <row r="27" spans="1:12" s="5" customFormat="1" x14ac:dyDescent="0.25">
      <c r="A27" s="109"/>
      <c r="B27" s="109"/>
      <c r="C27"/>
      <c r="E27" s="56"/>
      <c r="F27" s="56"/>
      <c r="G27" s="109"/>
      <c r="H27" s="109"/>
      <c r="I27" s="111"/>
    </row>
    <row r="28" spans="1:12" s="5" customFormat="1" x14ac:dyDescent="0.25">
      <c r="C28"/>
      <c r="E28" s="56"/>
      <c r="F28" s="56"/>
      <c r="I28" s="110"/>
    </row>
    <row r="29" spans="1:12" x14ac:dyDescent="0.25">
      <c r="E29" s="56"/>
      <c r="F29" s="37"/>
      <c r="L29" s="5"/>
    </row>
    <row r="30" spans="1:12" x14ac:dyDescent="0.25">
      <c r="E30" s="56"/>
      <c r="F30" s="37"/>
      <c r="I30" s="37"/>
    </row>
    <row r="31" spans="1:12" x14ac:dyDescent="0.25">
      <c r="E31" s="37"/>
      <c r="F31" s="37"/>
    </row>
    <row r="32" spans="1:12" x14ac:dyDescent="0.25">
      <c r="E32" s="37"/>
      <c r="F32" s="68"/>
    </row>
    <row r="33" spans="5:6" x14ac:dyDescent="0.25">
      <c r="E33" s="37"/>
      <c r="F33" s="37"/>
    </row>
    <row r="34" spans="5:6" x14ac:dyDescent="0.25">
      <c r="F34" s="68"/>
    </row>
    <row r="37" spans="5:6" x14ac:dyDescent="0.25">
      <c r="F37" s="37"/>
    </row>
    <row r="38" spans="5:6" x14ac:dyDescent="0.25">
      <c r="F38" s="37"/>
    </row>
    <row r="39" spans="5:6" x14ac:dyDescent="0.25">
      <c r="F39" s="68"/>
    </row>
    <row r="40" spans="5:6" x14ac:dyDescent="0.25">
      <c r="F40" s="37"/>
    </row>
    <row r="41" spans="5:6" x14ac:dyDescent="0.25">
      <c r="F41" s="37"/>
    </row>
    <row r="42" spans="5:6" x14ac:dyDescent="0.25">
      <c r="F42" s="37"/>
    </row>
    <row r="43" spans="5:6" x14ac:dyDescent="0.25">
      <c r="F43" s="37"/>
    </row>
    <row r="44" spans="5:6" x14ac:dyDescent="0.25">
      <c r="F44" s="37"/>
    </row>
    <row r="45" spans="5:6" x14ac:dyDescent="0.25">
      <c r="F45" s="37"/>
    </row>
    <row r="46" spans="5:6" x14ac:dyDescent="0.25">
      <c r="F46" s="37"/>
    </row>
    <row r="47" spans="5:6" x14ac:dyDescent="0.25">
      <c r="F47" s="37"/>
    </row>
    <row r="48" spans="5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68"/>
    </row>
    <row r="60" spans="6:6" x14ac:dyDescent="0.25">
      <c r="F60" s="37"/>
    </row>
  </sheetData>
  <mergeCells count="10">
    <mergeCell ref="A23:C23"/>
    <mergeCell ref="I23:J23"/>
    <mergeCell ref="A24:C24"/>
    <mergeCell ref="I24:J24"/>
    <mergeCell ref="A1:H1"/>
    <mergeCell ref="A2:H2"/>
    <mergeCell ref="A3:H3"/>
    <mergeCell ref="A4:H4"/>
    <mergeCell ref="A22:C22"/>
    <mergeCell ref="I22:J22"/>
  </mergeCells>
  <printOptions horizontalCentered="1"/>
  <pageMargins left="0.31496062992125984" right="0.11811023622047245" top="0.55118110236220474" bottom="0.55118110236220474" header="0.31496062992125984" footer="0.31496062992125984"/>
  <pageSetup paperSize="5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workbookViewId="0">
      <selection activeCell="K38" sqref="K38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  <col min="11" max="11" width="46.7109375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25" ht="15.75" x14ac:dyDescent="0.25">
      <c r="A2" s="170" t="str">
        <f>+'112-127'!A2:H2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25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25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25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  <c r="U5" s="123" t="s">
        <v>334</v>
      </c>
      <c r="V5" s="124">
        <v>43383</v>
      </c>
      <c r="W5" s="125" t="s">
        <v>335</v>
      </c>
    </row>
    <row r="6" spans="1:25" ht="24.75" customHeight="1" x14ac:dyDescent="0.25">
      <c r="A6" s="1">
        <v>136</v>
      </c>
      <c r="B6" s="1" t="s">
        <v>80</v>
      </c>
      <c r="C6" s="27" t="s">
        <v>375</v>
      </c>
      <c r="D6" s="16" t="s">
        <v>203</v>
      </c>
      <c r="E6" s="45" t="s">
        <v>376</v>
      </c>
      <c r="F6" s="66">
        <v>2500</v>
      </c>
      <c r="G6" s="66">
        <v>9.7517280000000426</v>
      </c>
      <c r="H6" s="132"/>
      <c r="I6" s="66">
        <f>+F6+G6-H6</f>
        <v>2509.7517280000002</v>
      </c>
      <c r="J6" s="105"/>
      <c r="U6" t="e">
        <f>+#REF!*2</f>
        <v>#REF!</v>
      </c>
      <c r="V6">
        <v>6500</v>
      </c>
    </row>
    <row r="7" spans="1:25" ht="24.75" customHeight="1" x14ac:dyDescent="0.25">
      <c r="A7" s="1">
        <v>137</v>
      </c>
      <c r="B7" s="1" t="s">
        <v>80</v>
      </c>
      <c r="C7" s="27" t="s">
        <v>385</v>
      </c>
      <c r="D7" s="16" t="s">
        <v>204</v>
      </c>
      <c r="E7" s="45" t="s">
        <v>386</v>
      </c>
      <c r="F7" s="66">
        <v>1090</v>
      </c>
      <c r="G7" s="66">
        <v>143.65943999999999</v>
      </c>
      <c r="H7" s="132"/>
      <c r="I7" s="66">
        <f t="shared" ref="I7:I13" si="0">+F7+G7-H7</f>
        <v>1233.6594399999999</v>
      </c>
      <c r="J7" s="105"/>
      <c r="V7" t="e">
        <f>+V6-#REF!</f>
        <v>#REF!</v>
      </c>
      <c r="Y7">
        <v>1047.3499999999999</v>
      </c>
    </row>
    <row r="8" spans="1:25" s="5" customFormat="1" ht="24.95" customHeight="1" x14ac:dyDescent="0.2">
      <c r="A8" s="3">
        <v>124</v>
      </c>
      <c r="B8" s="3" t="s">
        <v>80</v>
      </c>
      <c r="C8" s="17" t="s">
        <v>363</v>
      </c>
      <c r="D8" s="2" t="s">
        <v>194</v>
      </c>
      <c r="E8" s="3" t="s">
        <v>366</v>
      </c>
      <c r="F8" s="19">
        <v>673</v>
      </c>
      <c r="G8" s="66">
        <v>170.49743999999998</v>
      </c>
      <c r="H8" s="8"/>
      <c r="I8" s="66">
        <f t="shared" si="0"/>
        <v>843.49743999999998</v>
      </c>
      <c r="J8" s="13"/>
    </row>
    <row r="9" spans="1:25" s="5" customFormat="1" ht="24.95" customHeight="1" x14ac:dyDescent="0.2">
      <c r="A9" s="3">
        <v>125</v>
      </c>
      <c r="B9" s="3" t="s">
        <v>80</v>
      </c>
      <c r="C9" s="17" t="s">
        <v>372</v>
      </c>
      <c r="D9" s="2" t="s">
        <v>195</v>
      </c>
      <c r="E9" s="3" t="s">
        <v>367</v>
      </c>
      <c r="F9" s="19">
        <v>918</v>
      </c>
      <c r="G9" s="66">
        <v>154.66744</v>
      </c>
      <c r="H9" s="8"/>
      <c r="I9" s="66">
        <f t="shared" si="0"/>
        <v>1072.6674399999999</v>
      </c>
      <c r="J9" s="13"/>
    </row>
    <row r="10" spans="1:25" s="5" customFormat="1" ht="24.95" customHeight="1" x14ac:dyDescent="0.2">
      <c r="A10" s="3">
        <v>126</v>
      </c>
      <c r="B10" s="3" t="s">
        <v>80</v>
      </c>
      <c r="C10" s="17" t="s">
        <v>382</v>
      </c>
      <c r="D10" s="2" t="s">
        <v>196</v>
      </c>
      <c r="E10" s="3" t="s">
        <v>383</v>
      </c>
      <c r="F10" s="19">
        <v>673</v>
      </c>
      <c r="G10" s="66">
        <v>170.49743999999998</v>
      </c>
      <c r="H10" s="8"/>
      <c r="I10" s="66">
        <f t="shared" si="0"/>
        <v>843.49743999999998</v>
      </c>
      <c r="J10" s="13"/>
    </row>
    <row r="11" spans="1:25" s="5" customFormat="1" ht="24.95" customHeight="1" x14ac:dyDescent="0.2">
      <c r="A11" s="3">
        <v>127</v>
      </c>
      <c r="B11" s="3" t="s">
        <v>80</v>
      </c>
      <c r="C11" s="17" t="s">
        <v>384</v>
      </c>
      <c r="D11" s="2" t="s">
        <v>197</v>
      </c>
      <c r="E11" s="15" t="s">
        <v>373</v>
      </c>
      <c r="F11" s="19">
        <v>918</v>
      </c>
      <c r="G11" s="66">
        <v>154.66744</v>
      </c>
      <c r="H11" s="8"/>
      <c r="I11" s="66">
        <f t="shared" si="0"/>
        <v>1072.6674399999999</v>
      </c>
      <c r="J11" s="13"/>
    </row>
    <row r="12" spans="1:25" s="5" customFormat="1" ht="24.95" customHeight="1" x14ac:dyDescent="0.2">
      <c r="A12" s="3">
        <v>128</v>
      </c>
      <c r="B12" s="3" t="s">
        <v>80</v>
      </c>
      <c r="C12" s="17" t="s">
        <v>401</v>
      </c>
      <c r="D12" s="2" t="s">
        <v>198</v>
      </c>
      <c r="E12" s="3"/>
      <c r="F12" s="19">
        <v>673</v>
      </c>
      <c r="G12" s="66">
        <v>170.49743999999998</v>
      </c>
      <c r="H12" s="8"/>
      <c r="I12" s="66">
        <f t="shared" si="0"/>
        <v>843.49743999999998</v>
      </c>
      <c r="J12" s="13"/>
    </row>
    <row r="13" spans="1:25" s="5" customFormat="1" ht="24.95" customHeight="1" x14ac:dyDescent="0.2">
      <c r="A13" s="3">
        <v>129</v>
      </c>
      <c r="B13" s="3" t="s">
        <v>80</v>
      </c>
      <c r="C13" s="21" t="s">
        <v>395</v>
      </c>
      <c r="D13" s="2" t="s">
        <v>199</v>
      </c>
      <c r="E13" s="3"/>
      <c r="F13" s="19">
        <v>918</v>
      </c>
      <c r="G13" s="66">
        <v>154.66744</v>
      </c>
      <c r="H13" s="8"/>
      <c r="I13" s="66">
        <f t="shared" si="0"/>
        <v>1072.6674399999999</v>
      </c>
      <c r="J13" s="13"/>
      <c r="N13" s="56"/>
    </row>
    <row r="14" spans="1:25" ht="18.75" customHeight="1" thickBot="1" x14ac:dyDescent="0.3">
      <c r="A14" s="31"/>
      <c r="B14" s="31"/>
      <c r="C14" s="28"/>
      <c r="D14" s="29"/>
      <c r="E14" s="30"/>
      <c r="F14" s="165">
        <f>SUM(F6:F13)</f>
        <v>8363</v>
      </c>
      <c r="G14" s="165">
        <f t="shared" ref="G14:I14" si="1">SUM(G6:G13)</f>
        <v>1128.905808</v>
      </c>
      <c r="H14" s="165">
        <f t="shared" si="1"/>
        <v>0</v>
      </c>
      <c r="I14" s="165">
        <f t="shared" si="1"/>
        <v>9491.9058079999995</v>
      </c>
      <c r="J14" s="37"/>
      <c r="W14">
        <v>1500</v>
      </c>
    </row>
    <row r="15" spans="1:25" ht="24.75" customHeight="1" thickTop="1" x14ac:dyDescent="0.3">
      <c r="A15" s="31"/>
      <c r="B15" s="31"/>
      <c r="C15" s="28"/>
      <c r="D15" s="29"/>
      <c r="E15" s="30"/>
      <c r="F15" s="99"/>
      <c r="G15" s="163"/>
      <c r="H15" s="61"/>
      <c r="I15" s="12">
        <f>+'112-127'!I16</f>
        <v>19210.027552</v>
      </c>
      <c r="J15" s="12"/>
      <c r="K15" s="37"/>
      <c r="L15" s="12"/>
      <c r="U15" s="114">
        <f>+I15-J15</f>
        <v>19210.027552</v>
      </c>
      <c r="W15" s="12" t="e">
        <f>+#REF!-W14</f>
        <v>#REF!</v>
      </c>
    </row>
    <row r="16" spans="1:25" ht="24.75" customHeight="1" x14ac:dyDescent="0.25">
      <c r="A16" s="31"/>
      <c r="B16" s="31"/>
      <c r="C16" s="28"/>
      <c r="D16" s="29"/>
      <c r="E16" s="71"/>
      <c r="F16" s="100"/>
      <c r="G16" s="71"/>
      <c r="H16" s="71"/>
      <c r="I16" s="63">
        <f>+I14+I15</f>
        <v>28701.933359999999</v>
      </c>
      <c r="J16" s="12"/>
    </row>
    <row r="17" spans="1:21" x14ac:dyDescent="0.25">
      <c r="A17" s="173"/>
      <c r="B17" s="173"/>
      <c r="C17" s="173"/>
      <c r="E17" s="72"/>
      <c r="F17" s="182"/>
      <c r="G17" s="183"/>
      <c r="H17" s="183"/>
      <c r="I17" s="183"/>
      <c r="J17" s="151"/>
    </row>
    <row r="18" spans="1:21" x14ac:dyDescent="0.25">
      <c r="A18" s="168" t="s">
        <v>65</v>
      </c>
      <c r="B18" s="168"/>
      <c r="C18" s="168"/>
      <c r="F18" s="184" t="s">
        <v>66</v>
      </c>
      <c r="G18" s="184"/>
      <c r="H18" s="184"/>
      <c r="I18" s="184"/>
      <c r="J18" s="12"/>
    </row>
    <row r="19" spans="1:21" x14ac:dyDescent="0.25">
      <c r="A19" s="168" t="s">
        <v>67</v>
      </c>
      <c r="B19" s="168"/>
      <c r="C19" s="168"/>
      <c r="F19" s="168" t="s">
        <v>68</v>
      </c>
      <c r="G19" s="168"/>
      <c r="H19" s="168"/>
      <c r="I19" s="168"/>
      <c r="J19" s="12"/>
      <c r="K19" s="12"/>
    </row>
    <row r="20" spans="1:21" x14ac:dyDescent="0.25">
      <c r="F20" s="102"/>
      <c r="G20" s="102"/>
      <c r="H20" s="102"/>
      <c r="I20" s="102"/>
      <c r="J20" s="12"/>
      <c r="K20" s="12"/>
    </row>
    <row r="22" spans="1:21" x14ac:dyDescent="0.25">
      <c r="K22" s="12"/>
    </row>
    <row r="24" spans="1:21" x14ac:dyDescent="0.25">
      <c r="F24" s="115"/>
      <c r="G24" s="113"/>
      <c r="H24" s="113"/>
      <c r="I24" s="115"/>
      <c r="J24" s="113"/>
      <c r="U24" s="113"/>
    </row>
    <row r="29" spans="1:21" x14ac:dyDescent="0.25">
      <c r="B29" s="37"/>
      <c r="G29" s="37"/>
    </row>
    <row r="30" spans="1:21" x14ac:dyDescent="0.25">
      <c r="B30" s="37"/>
      <c r="E30" s="37"/>
      <c r="G30" s="37"/>
    </row>
    <row r="31" spans="1:21" x14ac:dyDescent="0.25">
      <c r="B31" s="37"/>
      <c r="E31" s="37"/>
      <c r="G31" s="37"/>
    </row>
    <row r="32" spans="1:21" x14ac:dyDescent="0.25">
      <c r="E32" s="37"/>
      <c r="F32" s="37"/>
      <c r="G32" s="37"/>
    </row>
    <row r="33" spans="5:7" x14ac:dyDescent="0.25">
      <c r="E33" s="37"/>
      <c r="F33" s="37"/>
      <c r="G33" s="37"/>
    </row>
    <row r="34" spans="5:7" x14ac:dyDescent="0.25">
      <c r="E34" s="37"/>
      <c r="F34" s="37"/>
      <c r="G34" s="37"/>
    </row>
    <row r="35" spans="5:7" x14ac:dyDescent="0.25">
      <c r="F35" s="68"/>
      <c r="G35" s="37"/>
    </row>
    <row r="36" spans="5:7" x14ac:dyDescent="0.25">
      <c r="F36" s="37"/>
      <c r="G36" s="37"/>
    </row>
    <row r="37" spans="5:7" x14ac:dyDescent="0.25">
      <c r="F37" s="37"/>
      <c r="G37" s="37"/>
    </row>
    <row r="38" spans="5:7" x14ac:dyDescent="0.25">
      <c r="G38" s="37"/>
    </row>
    <row r="39" spans="5:7" x14ac:dyDescent="0.25">
      <c r="G39" s="37"/>
    </row>
    <row r="40" spans="5:7" x14ac:dyDescent="0.25">
      <c r="G40" s="37"/>
    </row>
    <row r="41" spans="5:7" x14ac:dyDescent="0.25">
      <c r="G41" s="37"/>
    </row>
    <row r="42" spans="5:7" x14ac:dyDescent="0.25">
      <c r="G42" s="37"/>
    </row>
    <row r="43" spans="5:7" x14ac:dyDescent="0.25">
      <c r="G43" s="37"/>
    </row>
    <row r="44" spans="5:7" x14ac:dyDescent="0.25">
      <c r="G44" s="68"/>
    </row>
    <row r="47" spans="5:7" x14ac:dyDescent="0.25">
      <c r="G47" s="37"/>
    </row>
  </sheetData>
  <mergeCells count="10">
    <mergeCell ref="A1:J1"/>
    <mergeCell ref="A2:J2"/>
    <mergeCell ref="A3:J3"/>
    <mergeCell ref="A4:J4"/>
    <mergeCell ref="A18:C18"/>
    <mergeCell ref="A19:C19"/>
    <mergeCell ref="A17:C17"/>
    <mergeCell ref="F17:I17"/>
    <mergeCell ref="F18:I18"/>
    <mergeCell ref="F19:I19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R14" sqref="R14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</cols>
  <sheetData>
    <row r="1" spans="1:10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5.75" x14ac:dyDescent="0.25">
      <c r="A2" s="170" t="str">
        <f>+'112-127'!A2:H2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0" ht="32.25" customHeight="1" x14ac:dyDescent="0.25">
      <c r="A6" s="1">
        <v>131</v>
      </c>
      <c r="B6" s="1" t="s">
        <v>80</v>
      </c>
      <c r="C6" s="26" t="s">
        <v>334</v>
      </c>
      <c r="D6" s="16" t="s">
        <v>201</v>
      </c>
      <c r="E6" s="45" t="s">
        <v>374</v>
      </c>
      <c r="F6" s="66">
        <v>673</v>
      </c>
      <c r="G6" s="66">
        <v>170.49743999999998</v>
      </c>
      <c r="H6" s="66"/>
      <c r="I6" s="66">
        <f>+F6+G6-H6</f>
        <v>843.49743999999998</v>
      </c>
      <c r="J6" s="105"/>
    </row>
    <row r="7" spans="1:10" ht="31.5" customHeight="1" x14ac:dyDescent="0.25">
      <c r="A7" s="1">
        <v>132</v>
      </c>
      <c r="B7" s="1" t="s">
        <v>80</v>
      </c>
      <c r="C7" s="26" t="s">
        <v>346</v>
      </c>
      <c r="D7" s="16" t="s">
        <v>202</v>
      </c>
      <c r="E7" s="45" t="s">
        <v>263</v>
      </c>
      <c r="F7" s="19">
        <v>918</v>
      </c>
      <c r="G7" s="66">
        <v>154.66744</v>
      </c>
      <c r="H7" s="132"/>
      <c r="I7" s="66">
        <f t="shared" ref="I7:I9" si="0">+F7+G7-H7</f>
        <v>1072.6674399999999</v>
      </c>
      <c r="J7" s="105"/>
    </row>
    <row r="8" spans="1:10" ht="29.25" customHeight="1" x14ac:dyDescent="0.25">
      <c r="A8" s="1">
        <v>141</v>
      </c>
      <c r="B8" s="1" t="s">
        <v>80</v>
      </c>
      <c r="C8" s="27" t="s">
        <v>208</v>
      </c>
      <c r="D8" s="45" t="s">
        <v>371</v>
      </c>
      <c r="E8" s="45" t="s">
        <v>387</v>
      </c>
      <c r="F8" s="66">
        <v>2000</v>
      </c>
      <c r="G8" s="66">
        <v>73.419439999999994</v>
      </c>
      <c r="H8" s="132"/>
      <c r="I8" s="66">
        <f t="shared" ref="I8" si="1">+F8+G8-H8</f>
        <v>2073.4194400000001</v>
      </c>
      <c r="J8" s="105"/>
    </row>
    <row r="9" spans="1:10" ht="29.25" customHeight="1" x14ac:dyDescent="0.25">
      <c r="A9" s="1" t="e">
        <f>+#REF!+1</f>
        <v>#REF!</v>
      </c>
      <c r="B9" s="1" t="s">
        <v>80</v>
      </c>
      <c r="C9" s="27" t="s">
        <v>209</v>
      </c>
      <c r="D9" s="16" t="s">
        <v>236</v>
      </c>
      <c r="E9" s="45" t="s">
        <v>237</v>
      </c>
      <c r="F9" s="66">
        <v>2000</v>
      </c>
      <c r="G9" s="66">
        <v>73.419439999999994</v>
      </c>
      <c r="H9" s="132"/>
      <c r="I9" s="66">
        <f t="shared" si="0"/>
        <v>2073.4194400000001</v>
      </c>
      <c r="J9" s="105"/>
    </row>
    <row r="10" spans="1:10" ht="24.75" customHeight="1" x14ac:dyDescent="0.25">
      <c r="A10" s="31"/>
      <c r="B10" s="31"/>
      <c r="C10" s="28"/>
      <c r="D10" s="29"/>
      <c r="E10" s="30"/>
      <c r="F10" s="34">
        <f>SUM(F6:F9)</f>
        <v>5591</v>
      </c>
      <c r="G10" s="34">
        <f t="shared" ref="G10:I10" si="2">SUM(G6:G9)</f>
        <v>472.00376</v>
      </c>
      <c r="H10" s="34">
        <f t="shared" si="2"/>
        <v>0</v>
      </c>
      <c r="I10" s="34">
        <f t="shared" si="2"/>
        <v>6063.0037599999996</v>
      </c>
      <c r="J10" s="36"/>
    </row>
    <row r="11" spans="1:10" ht="15" customHeight="1" x14ac:dyDescent="0.25">
      <c r="A11" s="31"/>
      <c r="B11" s="31"/>
      <c r="C11" s="28"/>
      <c r="D11" s="29"/>
      <c r="E11" s="30"/>
      <c r="F11" s="36"/>
      <c r="G11" s="36"/>
      <c r="H11" s="36"/>
      <c r="I11" s="36"/>
    </row>
    <row r="12" spans="1:10" x14ac:dyDescent="0.25">
      <c r="A12" s="31"/>
      <c r="B12" s="31"/>
      <c r="C12" s="28"/>
      <c r="D12" s="29"/>
      <c r="E12" s="30"/>
      <c r="F12" s="62"/>
      <c r="G12" s="163"/>
      <c r="H12" s="163"/>
      <c r="I12" s="64"/>
      <c r="J12" s="37"/>
    </row>
    <row r="13" spans="1:10" x14ac:dyDescent="0.25">
      <c r="A13" s="31"/>
      <c r="B13" s="31"/>
      <c r="C13" s="28"/>
      <c r="D13" s="29"/>
      <c r="E13" s="30"/>
      <c r="F13" s="99"/>
      <c r="G13" s="163"/>
      <c r="H13" s="61"/>
      <c r="I13" s="12"/>
      <c r="J13" s="12"/>
    </row>
    <row r="14" spans="1:10" x14ac:dyDescent="0.25">
      <c r="A14" s="31"/>
      <c r="B14" s="31"/>
      <c r="C14" s="28"/>
      <c r="D14" s="29"/>
      <c r="E14" s="71"/>
      <c r="F14" s="100"/>
      <c r="G14" s="71"/>
      <c r="H14" s="71"/>
      <c r="I14" s="63"/>
      <c r="J14" s="12"/>
    </row>
    <row r="15" spans="1:10" x14ac:dyDescent="0.25">
      <c r="A15" s="173"/>
      <c r="B15" s="173"/>
      <c r="C15" s="173"/>
      <c r="E15" s="72"/>
      <c r="F15" s="182"/>
      <c r="G15" s="183"/>
      <c r="H15" s="183"/>
      <c r="I15" s="183"/>
      <c r="J15" s="151"/>
    </row>
    <row r="16" spans="1:10" x14ac:dyDescent="0.25">
      <c r="A16" s="168" t="s">
        <v>65</v>
      </c>
      <c r="B16" s="168"/>
      <c r="C16" s="168"/>
      <c r="F16" s="184" t="s">
        <v>66</v>
      </c>
      <c r="G16" s="184"/>
      <c r="H16" s="184"/>
      <c r="I16" s="184"/>
      <c r="J16" s="12"/>
    </row>
    <row r="17" spans="1:10" x14ac:dyDescent="0.25">
      <c r="A17" s="168" t="s">
        <v>67</v>
      </c>
      <c r="B17" s="168"/>
      <c r="C17" s="168"/>
      <c r="F17" s="168" t="s">
        <v>68</v>
      </c>
      <c r="G17" s="168"/>
      <c r="H17" s="168"/>
      <c r="I17" s="168"/>
      <c r="J17" s="12"/>
    </row>
    <row r="18" spans="1:10" x14ac:dyDescent="0.25">
      <c r="F18" s="102"/>
      <c r="G18" s="102"/>
      <c r="H18" s="102"/>
      <c r="I18" s="102"/>
      <c r="J18" s="12"/>
    </row>
    <row r="27" spans="1:10" x14ac:dyDescent="0.25">
      <c r="B27" s="37"/>
      <c r="G27" s="37"/>
    </row>
    <row r="28" spans="1:10" x14ac:dyDescent="0.25">
      <c r="B28" s="37"/>
      <c r="E28" s="37"/>
      <c r="G28" s="37"/>
    </row>
    <row r="29" spans="1:10" x14ac:dyDescent="0.25">
      <c r="B29" s="37"/>
      <c r="E29" s="37"/>
      <c r="G29" s="37"/>
    </row>
    <row r="30" spans="1:10" x14ac:dyDescent="0.25">
      <c r="E30" s="37"/>
      <c r="G30" s="37"/>
    </row>
    <row r="31" spans="1:10" x14ac:dyDescent="0.25">
      <c r="E31" s="37"/>
      <c r="G31" s="37"/>
    </row>
    <row r="32" spans="1:10" x14ac:dyDescent="0.25">
      <c r="E32" s="37"/>
      <c r="G32" s="37"/>
    </row>
    <row r="33" spans="7:7" x14ac:dyDescent="0.25">
      <c r="G33" s="37"/>
    </row>
    <row r="34" spans="7:7" x14ac:dyDescent="0.25">
      <c r="G34" s="37"/>
    </row>
    <row r="35" spans="7:7" x14ac:dyDescent="0.25">
      <c r="G35" s="37"/>
    </row>
    <row r="36" spans="7:7" x14ac:dyDescent="0.25">
      <c r="G36" s="37"/>
    </row>
    <row r="37" spans="7:7" x14ac:dyDescent="0.25">
      <c r="G37" s="37"/>
    </row>
    <row r="38" spans="7:7" x14ac:dyDescent="0.25">
      <c r="G38" s="37"/>
    </row>
    <row r="39" spans="7:7" x14ac:dyDescent="0.25">
      <c r="G39" s="37"/>
    </row>
    <row r="40" spans="7:7" x14ac:dyDescent="0.25">
      <c r="G40" s="37"/>
    </row>
    <row r="41" spans="7:7" x14ac:dyDescent="0.25">
      <c r="G41" s="37"/>
    </row>
    <row r="42" spans="7:7" x14ac:dyDescent="0.25">
      <c r="G42" s="68"/>
    </row>
    <row r="45" spans="7:7" x14ac:dyDescent="0.25">
      <c r="G45" s="37"/>
    </row>
  </sheetData>
  <mergeCells count="10">
    <mergeCell ref="A16:C16"/>
    <mergeCell ref="F16:I16"/>
    <mergeCell ref="A17:C17"/>
    <mergeCell ref="F17:I17"/>
    <mergeCell ref="A1:J1"/>
    <mergeCell ref="A2:J2"/>
    <mergeCell ref="A3:J3"/>
    <mergeCell ref="A4:J4"/>
    <mergeCell ref="A15:C15"/>
    <mergeCell ref="F15:I15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4" max="4" width="11.42578125" customWidth="1"/>
    <col min="5" max="5" width="15.28515625" customWidth="1"/>
    <col min="8" max="8" width="9.5703125" customWidth="1"/>
    <col min="9" max="9" width="12.5703125" customWidth="1"/>
    <col min="10" max="10" width="41.2851562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15.75" x14ac:dyDescent="0.25">
      <c r="A2" s="170" t="str">
        <f>+Hoja1!A2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1" ht="19.5" customHeight="1" x14ac:dyDescent="0.25">
      <c r="A4" s="172" t="s">
        <v>210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1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1" ht="30" customHeight="1" x14ac:dyDescent="0.25">
      <c r="A6" s="134">
        <v>1094</v>
      </c>
      <c r="B6" s="136" t="s">
        <v>80</v>
      </c>
      <c r="C6" s="127" t="s">
        <v>185</v>
      </c>
      <c r="D6" s="137"/>
      <c r="E6" s="127" t="s">
        <v>186</v>
      </c>
      <c r="F6" s="138">
        <v>1545</v>
      </c>
      <c r="G6" s="138"/>
      <c r="H6" s="138"/>
      <c r="I6" s="138">
        <f>+F6+G6</f>
        <v>1545</v>
      </c>
      <c r="J6" s="9"/>
      <c r="K6" s="47"/>
    </row>
    <row r="20" spans="1:10" x14ac:dyDescent="0.25">
      <c r="A20" s="173"/>
      <c r="B20" s="173"/>
      <c r="C20" s="173"/>
      <c r="I20" s="173"/>
      <c r="J20" s="173"/>
    </row>
    <row r="21" spans="1:10" x14ac:dyDescent="0.25">
      <c r="A21" s="168" t="s">
        <v>65</v>
      </c>
      <c r="B21" s="168"/>
      <c r="C21" s="168"/>
      <c r="I21" s="168" t="s">
        <v>66</v>
      </c>
      <c r="J21" s="168"/>
    </row>
    <row r="22" spans="1:10" x14ac:dyDescent="0.25">
      <c r="A22" s="168" t="s">
        <v>67</v>
      </c>
      <c r="B22" s="168"/>
      <c r="C22" s="168"/>
      <c r="I22" s="168" t="s">
        <v>68</v>
      </c>
      <c r="J22" s="168"/>
    </row>
    <row r="38" spans="6:9" x14ac:dyDescent="0.25">
      <c r="F38" s="37"/>
    </row>
    <row r="39" spans="6:9" x14ac:dyDescent="0.25">
      <c r="F39" s="37"/>
    </row>
    <row r="40" spans="6:9" x14ac:dyDescent="0.25">
      <c r="F40" s="37"/>
    </row>
    <row r="41" spans="6:9" x14ac:dyDescent="0.25">
      <c r="F41" s="37"/>
    </row>
    <row r="42" spans="6:9" x14ac:dyDescent="0.25">
      <c r="F42" s="37"/>
    </row>
    <row r="43" spans="6:9" x14ac:dyDescent="0.25">
      <c r="F43" s="37"/>
    </row>
    <row r="44" spans="6:9" x14ac:dyDescent="0.25">
      <c r="F44" s="37"/>
      <c r="I44" s="37"/>
    </row>
    <row r="45" spans="6:9" x14ac:dyDescent="0.25">
      <c r="F45" s="37"/>
      <c r="I45" s="37"/>
    </row>
    <row r="46" spans="6:9" x14ac:dyDescent="0.25">
      <c r="F46" s="37"/>
      <c r="I46" s="37"/>
    </row>
    <row r="47" spans="6:9" x14ac:dyDescent="0.25">
      <c r="F47" s="37"/>
      <c r="I47" s="37"/>
    </row>
    <row r="48" spans="6:9" x14ac:dyDescent="0.25">
      <c r="F48" s="37"/>
      <c r="I48" s="37"/>
    </row>
    <row r="49" spans="6:9" x14ac:dyDescent="0.25">
      <c r="F49" s="37"/>
      <c r="I49" s="37"/>
    </row>
    <row r="50" spans="6:9" x14ac:dyDescent="0.25">
      <c r="F50" s="37"/>
      <c r="I50" s="37"/>
    </row>
    <row r="51" spans="6:9" x14ac:dyDescent="0.25">
      <c r="I51" s="37"/>
    </row>
    <row r="52" spans="6:9" x14ac:dyDescent="0.25">
      <c r="I52" s="37"/>
    </row>
  </sheetData>
  <mergeCells count="10">
    <mergeCell ref="A3:J3"/>
    <mergeCell ref="A1:J1"/>
    <mergeCell ref="A2:J2"/>
    <mergeCell ref="A20:C20"/>
    <mergeCell ref="I20:J20"/>
    <mergeCell ref="A21:C21"/>
    <mergeCell ref="I21:J21"/>
    <mergeCell ref="A22:C22"/>
    <mergeCell ref="I22:J22"/>
    <mergeCell ref="A4:J4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Normal="100" workbookViewId="0">
      <selection activeCell="D24" sqref="D24"/>
    </sheetView>
  </sheetViews>
  <sheetFormatPr baseColWidth="10" defaultColWidth="11.42578125" defaultRowHeight="15" x14ac:dyDescent="0.25"/>
  <cols>
    <col min="1" max="1" width="5.85546875" customWidth="1"/>
    <col min="2" max="2" width="16.85546875" bestFit="1" customWidth="1"/>
    <col min="3" max="3" width="29.42578125" bestFit="1" customWidth="1"/>
    <col min="4" max="5" width="16.85546875" bestFit="1" customWidth="1"/>
    <col min="6" max="6" width="11.5703125" bestFit="1" customWidth="1"/>
    <col min="7" max="7" width="11.5703125" customWidth="1"/>
    <col min="8" max="8" width="9.85546875" bestFit="1" customWidth="1"/>
    <col min="9" max="9" width="12.5703125" customWidth="1"/>
    <col min="10" max="10" width="12.5703125" bestFit="1" customWidth="1"/>
    <col min="11" max="11" width="38" customWidth="1"/>
    <col min="14" max="14" width="12.5703125" bestFit="1" customWidth="1"/>
  </cols>
  <sheetData>
    <row r="1" spans="1:19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9" ht="15.75" x14ac:dyDescent="0.25">
      <c r="A2" s="170" t="str">
        <f>+'128'!A2:J2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9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9" ht="19.5" customHeight="1" thickBot="1" x14ac:dyDescent="0.3">
      <c r="A4" s="185" t="s">
        <v>211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9" ht="34.5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</row>
    <row r="6" spans="1:19" ht="30" customHeight="1" x14ac:dyDescent="0.25">
      <c r="A6" s="15">
        <v>145</v>
      </c>
      <c r="B6" s="15" t="s">
        <v>212</v>
      </c>
      <c r="C6" s="18" t="s">
        <v>213</v>
      </c>
      <c r="D6" s="15" t="s">
        <v>144</v>
      </c>
      <c r="E6" s="32" t="s">
        <v>21</v>
      </c>
      <c r="F6" s="154">
        <v>9000</v>
      </c>
      <c r="G6" s="154"/>
      <c r="H6" s="154">
        <v>1284.2256240000002</v>
      </c>
      <c r="I6" s="154">
        <f>+(F6-H6)*0.02</f>
        <v>154.31548752</v>
      </c>
      <c r="J6" s="154">
        <f>+F6-H6-I6</f>
        <v>7561.4588884799996</v>
      </c>
      <c r="K6" s="57"/>
      <c r="L6" s="41"/>
      <c r="M6" s="41"/>
      <c r="N6" s="41"/>
      <c r="O6" s="42"/>
      <c r="P6" s="42"/>
      <c r="Q6" s="42"/>
      <c r="R6" s="42"/>
      <c r="S6" s="42"/>
    </row>
    <row r="7" spans="1:19" ht="30" customHeight="1" x14ac:dyDescent="0.25">
      <c r="A7" s="15">
        <v>1009</v>
      </c>
      <c r="B7" s="15" t="s">
        <v>212</v>
      </c>
      <c r="C7" s="17" t="s">
        <v>214</v>
      </c>
      <c r="D7" s="15" t="s">
        <v>215</v>
      </c>
      <c r="E7" s="159" t="s">
        <v>216</v>
      </c>
      <c r="F7" s="154">
        <v>6546</v>
      </c>
      <c r="G7" s="154"/>
      <c r="H7" s="154">
        <v>760.05122400000005</v>
      </c>
      <c r="I7" s="154">
        <f t="shared" ref="I7:I21" si="0">+(F7-H7)*0.02</f>
        <v>115.71897552</v>
      </c>
      <c r="J7" s="154">
        <f t="shared" ref="J7:J21" si="1">+F7-H7-I7</f>
        <v>5670.2298004800004</v>
      </c>
      <c r="K7" s="57"/>
      <c r="L7" s="41"/>
      <c r="M7" s="41"/>
      <c r="N7" s="41"/>
      <c r="O7" s="42"/>
      <c r="P7" s="42"/>
      <c r="Q7" s="41"/>
      <c r="R7" s="42"/>
      <c r="S7" s="42"/>
    </row>
    <row r="8" spans="1:19" ht="30" customHeight="1" x14ac:dyDescent="0.25">
      <c r="A8" s="15">
        <v>1011</v>
      </c>
      <c r="B8" s="15" t="s">
        <v>212</v>
      </c>
      <c r="C8" s="17" t="s">
        <v>222</v>
      </c>
      <c r="D8" s="15" t="s">
        <v>217</v>
      </c>
      <c r="E8" s="159" t="s">
        <v>223</v>
      </c>
      <c r="F8" s="154">
        <v>6546</v>
      </c>
      <c r="G8" s="154"/>
      <c r="H8" s="154">
        <v>760.05122400000005</v>
      </c>
      <c r="I8" s="154">
        <f t="shared" si="0"/>
        <v>115.71897552</v>
      </c>
      <c r="J8" s="154">
        <f t="shared" si="1"/>
        <v>5670.2298004800004</v>
      </c>
      <c r="K8" s="57"/>
      <c r="L8" s="41"/>
      <c r="M8" s="41"/>
      <c r="N8" s="41"/>
      <c r="O8" s="42"/>
      <c r="P8" s="42"/>
      <c r="Q8" s="41"/>
      <c r="R8" s="42"/>
      <c r="S8" s="42"/>
    </row>
    <row r="9" spans="1:19" ht="30" customHeight="1" x14ac:dyDescent="0.25">
      <c r="A9" s="15">
        <v>1004</v>
      </c>
      <c r="B9" s="15" t="s">
        <v>212</v>
      </c>
      <c r="C9" s="17" t="s">
        <v>218</v>
      </c>
      <c r="D9" s="15" t="s">
        <v>217</v>
      </c>
      <c r="E9" s="159" t="s">
        <v>219</v>
      </c>
      <c r="F9" s="154">
        <v>4503</v>
      </c>
      <c r="G9" s="154"/>
      <c r="H9" s="154">
        <v>381.06440000000003</v>
      </c>
      <c r="I9" s="154">
        <f t="shared" si="0"/>
        <v>82.438711999999995</v>
      </c>
      <c r="J9" s="154">
        <f t="shared" si="1"/>
        <v>4039.4968879999997</v>
      </c>
      <c r="K9" s="57"/>
      <c r="L9" s="41"/>
      <c r="M9" s="41"/>
      <c r="N9" s="41"/>
      <c r="O9" s="42"/>
      <c r="P9" s="42"/>
      <c r="Q9" s="41"/>
      <c r="R9" s="42"/>
      <c r="S9" s="42"/>
    </row>
    <row r="10" spans="1:19" ht="30" customHeight="1" x14ac:dyDescent="0.25">
      <c r="A10" s="15">
        <v>1006</v>
      </c>
      <c r="B10" s="15" t="s">
        <v>212</v>
      </c>
      <c r="C10" s="17" t="s">
        <v>220</v>
      </c>
      <c r="D10" s="15" t="s">
        <v>217</v>
      </c>
      <c r="E10" s="159" t="s">
        <v>221</v>
      </c>
      <c r="F10" s="154">
        <v>4503</v>
      </c>
      <c r="G10" s="154"/>
      <c r="H10" s="154">
        <v>381.06440000000003</v>
      </c>
      <c r="I10" s="154">
        <f t="shared" si="0"/>
        <v>82.438711999999995</v>
      </c>
      <c r="J10" s="154">
        <f t="shared" si="1"/>
        <v>4039.4968879999997</v>
      </c>
      <c r="K10" s="57"/>
      <c r="L10" s="41"/>
      <c r="M10" s="41"/>
      <c r="N10" s="41"/>
      <c r="O10" s="42"/>
      <c r="P10" s="42"/>
      <c r="Q10" s="41"/>
      <c r="R10" s="42"/>
      <c r="S10" s="42"/>
    </row>
    <row r="11" spans="1:19" ht="30" customHeight="1" x14ac:dyDescent="0.25">
      <c r="A11" s="15">
        <v>155</v>
      </c>
      <c r="B11" s="15" t="s">
        <v>212</v>
      </c>
      <c r="C11" s="17" t="s">
        <v>232</v>
      </c>
      <c r="D11" s="15" t="s">
        <v>217</v>
      </c>
      <c r="E11" s="159" t="s">
        <v>234</v>
      </c>
      <c r="F11" s="154">
        <v>4503</v>
      </c>
      <c r="G11" s="154"/>
      <c r="H11" s="154">
        <v>381.06440000000003</v>
      </c>
      <c r="I11" s="154">
        <f t="shared" si="0"/>
        <v>82.438711999999995</v>
      </c>
      <c r="J11" s="154">
        <f t="shared" si="1"/>
        <v>4039.4968879999997</v>
      </c>
      <c r="K11" s="57"/>
      <c r="L11" s="41"/>
      <c r="M11" s="41"/>
      <c r="N11" s="41"/>
      <c r="O11" s="42"/>
      <c r="P11" s="42"/>
      <c r="Q11" s="41"/>
      <c r="R11" s="42"/>
      <c r="S11" s="42"/>
    </row>
    <row r="12" spans="1:19" ht="30" customHeight="1" x14ac:dyDescent="0.25">
      <c r="A12" s="15">
        <v>1115</v>
      </c>
      <c r="B12" s="15" t="s">
        <v>212</v>
      </c>
      <c r="C12" s="17" t="s">
        <v>224</v>
      </c>
      <c r="D12" s="15" t="s">
        <v>217</v>
      </c>
      <c r="E12" s="159" t="s">
        <v>225</v>
      </c>
      <c r="F12" s="154">
        <v>4503</v>
      </c>
      <c r="G12" s="154"/>
      <c r="H12" s="154">
        <v>381.06440000000003</v>
      </c>
      <c r="I12" s="154">
        <f t="shared" si="0"/>
        <v>82.438711999999995</v>
      </c>
      <c r="J12" s="154">
        <f t="shared" si="1"/>
        <v>4039.4968879999997</v>
      </c>
      <c r="K12" s="57"/>
      <c r="L12" s="41"/>
      <c r="M12" s="41"/>
      <c r="N12" s="41"/>
      <c r="O12" s="42"/>
      <c r="P12" s="42"/>
      <c r="Q12" s="41"/>
      <c r="R12" s="42"/>
      <c r="S12" s="42"/>
    </row>
    <row r="13" spans="1:19" ht="30" customHeight="1" x14ac:dyDescent="0.25">
      <c r="A13" s="15">
        <v>157</v>
      </c>
      <c r="B13" s="15" t="s">
        <v>212</v>
      </c>
      <c r="C13" s="17" t="s">
        <v>226</v>
      </c>
      <c r="D13" s="15" t="s">
        <v>217</v>
      </c>
      <c r="E13" s="159"/>
      <c r="F13" s="154">
        <v>4503</v>
      </c>
      <c r="G13" s="154"/>
      <c r="H13" s="154">
        <v>381.06440000000003</v>
      </c>
      <c r="I13" s="154">
        <f t="shared" si="0"/>
        <v>82.438711999999995</v>
      </c>
      <c r="J13" s="154">
        <f t="shared" si="1"/>
        <v>4039.4968879999997</v>
      </c>
      <c r="K13" s="57"/>
      <c r="L13" s="41"/>
      <c r="M13" s="41"/>
      <c r="N13" s="41"/>
      <c r="O13" s="42"/>
      <c r="P13" s="42"/>
      <c r="Q13" s="41"/>
      <c r="R13" s="42"/>
      <c r="S13" s="42"/>
    </row>
    <row r="14" spans="1:19" ht="30" customHeight="1" x14ac:dyDescent="0.25">
      <c r="A14" s="15">
        <v>159</v>
      </c>
      <c r="B14" s="15" t="s">
        <v>212</v>
      </c>
      <c r="C14" s="17" t="s">
        <v>233</v>
      </c>
      <c r="D14" s="15" t="s">
        <v>217</v>
      </c>
      <c r="E14" s="159" t="s">
        <v>235</v>
      </c>
      <c r="F14" s="154">
        <v>4503</v>
      </c>
      <c r="G14" s="154"/>
      <c r="H14" s="154">
        <v>381.06440000000003</v>
      </c>
      <c r="I14" s="154">
        <f t="shared" si="0"/>
        <v>82.438711999999995</v>
      </c>
      <c r="J14" s="154">
        <f t="shared" si="1"/>
        <v>4039.4968879999997</v>
      </c>
      <c r="K14" s="57"/>
      <c r="L14" s="41"/>
      <c r="M14" s="41"/>
      <c r="N14" s="41"/>
      <c r="O14" s="42"/>
      <c r="P14" s="42"/>
      <c r="Q14" s="41"/>
      <c r="R14" s="42"/>
      <c r="S14" s="42"/>
    </row>
    <row r="15" spans="1:19" ht="30" customHeight="1" x14ac:dyDescent="0.25">
      <c r="A15" s="15">
        <v>170</v>
      </c>
      <c r="B15" s="15" t="s">
        <v>212</v>
      </c>
      <c r="C15" s="17" t="s">
        <v>252</v>
      </c>
      <c r="D15" s="15" t="s">
        <v>217</v>
      </c>
      <c r="E15" s="15" t="s">
        <v>253</v>
      </c>
      <c r="F15" s="154">
        <v>4503</v>
      </c>
      <c r="G15" s="154"/>
      <c r="H15" s="154">
        <v>381.06440000000003</v>
      </c>
      <c r="I15" s="154">
        <f>+(F15-H15)*0.02</f>
        <v>82.438711999999995</v>
      </c>
      <c r="J15" s="154">
        <f t="shared" si="1"/>
        <v>4039.4968879999997</v>
      </c>
      <c r="K15" s="57"/>
      <c r="L15" s="41"/>
      <c r="M15" s="41"/>
      <c r="N15" s="41"/>
      <c r="O15" s="42"/>
      <c r="P15" s="42"/>
      <c r="Q15" s="41"/>
      <c r="R15" s="42"/>
      <c r="S15" s="42"/>
    </row>
    <row r="16" spans="1:19" ht="30" customHeight="1" x14ac:dyDescent="0.25">
      <c r="A16" s="15">
        <v>171</v>
      </c>
      <c r="B16" s="15" t="s">
        <v>212</v>
      </c>
      <c r="C16" s="17" t="s">
        <v>258</v>
      </c>
      <c r="D16" s="15" t="s">
        <v>217</v>
      </c>
      <c r="E16" s="15" t="s">
        <v>259</v>
      </c>
      <c r="F16" s="154">
        <v>4503</v>
      </c>
      <c r="G16" s="154"/>
      <c r="H16" s="154">
        <v>381.06440000000003</v>
      </c>
      <c r="I16" s="154">
        <f t="shared" si="0"/>
        <v>82.438711999999995</v>
      </c>
      <c r="J16" s="154">
        <f t="shared" si="1"/>
        <v>4039.4968879999997</v>
      </c>
      <c r="K16" s="57"/>
      <c r="L16" s="41"/>
      <c r="M16" s="41"/>
      <c r="N16" s="41"/>
      <c r="O16" s="42"/>
      <c r="P16" s="42"/>
      <c r="Q16" s="41"/>
      <c r="R16" s="42"/>
      <c r="S16" s="42"/>
    </row>
    <row r="17" spans="1:19" ht="30" customHeight="1" x14ac:dyDescent="0.25">
      <c r="A17" s="15">
        <v>158</v>
      </c>
      <c r="B17" s="15" t="s">
        <v>212</v>
      </c>
      <c r="C17" s="17" t="s">
        <v>265</v>
      </c>
      <c r="D17" s="15" t="s">
        <v>217</v>
      </c>
      <c r="E17" s="15" t="s">
        <v>266</v>
      </c>
      <c r="F17" s="154">
        <v>4503</v>
      </c>
      <c r="G17" s="154"/>
      <c r="H17" s="154">
        <v>381.06440000000003</v>
      </c>
      <c r="I17" s="154">
        <f t="shared" si="0"/>
        <v>82.438711999999995</v>
      </c>
      <c r="J17" s="154">
        <f t="shared" si="1"/>
        <v>4039.4968879999997</v>
      </c>
      <c r="K17" s="57"/>
      <c r="L17" s="41"/>
      <c r="M17" s="41"/>
      <c r="N17" s="41"/>
      <c r="O17" s="42"/>
      <c r="P17" s="42"/>
      <c r="Q17" s="41"/>
      <c r="R17" s="42"/>
      <c r="S17" s="42"/>
    </row>
    <row r="18" spans="1:19" ht="30" customHeight="1" x14ac:dyDescent="0.25">
      <c r="A18" s="15">
        <v>240</v>
      </c>
      <c r="B18" s="15" t="s">
        <v>212</v>
      </c>
      <c r="C18" s="150" t="s">
        <v>391</v>
      </c>
      <c r="D18" s="15" t="s">
        <v>217</v>
      </c>
      <c r="E18" s="3" t="s">
        <v>392</v>
      </c>
      <c r="F18" s="154">
        <v>4503</v>
      </c>
      <c r="G18" s="154"/>
      <c r="H18" s="154">
        <v>381.06440000000003</v>
      </c>
      <c r="I18" s="154">
        <f t="shared" si="0"/>
        <v>82.438711999999995</v>
      </c>
      <c r="J18" s="154">
        <f t="shared" si="1"/>
        <v>4039.4968879999997</v>
      </c>
      <c r="K18" s="57"/>
      <c r="L18" s="41"/>
      <c r="M18" s="41"/>
      <c r="N18" s="41"/>
      <c r="O18" s="42"/>
      <c r="P18" s="42"/>
      <c r="Q18" s="41"/>
      <c r="R18" s="42"/>
      <c r="S18" s="42"/>
    </row>
    <row r="19" spans="1:19" ht="30" customHeight="1" x14ac:dyDescent="0.25">
      <c r="A19" s="15">
        <v>241</v>
      </c>
      <c r="B19" s="15" t="s">
        <v>212</v>
      </c>
      <c r="C19" s="150" t="s">
        <v>393</v>
      </c>
      <c r="D19" s="15" t="s">
        <v>217</v>
      </c>
      <c r="E19" s="3" t="s">
        <v>394</v>
      </c>
      <c r="F19" s="154">
        <v>4503</v>
      </c>
      <c r="G19" s="154"/>
      <c r="H19" s="154">
        <v>381.06440000000003</v>
      </c>
      <c r="I19" s="154">
        <f t="shared" si="0"/>
        <v>82.438711999999995</v>
      </c>
      <c r="J19" s="154">
        <f t="shared" si="1"/>
        <v>4039.4968879999997</v>
      </c>
      <c r="K19" s="57"/>
      <c r="L19" s="41"/>
      <c r="M19" s="41"/>
      <c r="N19" s="41"/>
      <c r="O19" s="42"/>
      <c r="P19" s="42"/>
      <c r="Q19" s="41"/>
      <c r="R19" s="42"/>
      <c r="S19" s="42"/>
    </row>
    <row r="20" spans="1:19" ht="30" customHeight="1" x14ac:dyDescent="0.25">
      <c r="A20" s="15">
        <v>243</v>
      </c>
      <c r="B20" s="15" t="s">
        <v>212</v>
      </c>
      <c r="C20" s="150" t="s">
        <v>396</v>
      </c>
      <c r="D20" s="15" t="s">
        <v>217</v>
      </c>
      <c r="E20" s="3" t="s">
        <v>397</v>
      </c>
      <c r="F20" s="154">
        <v>4503</v>
      </c>
      <c r="G20" s="154"/>
      <c r="H20" s="154">
        <v>381.06440000000003</v>
      </c>
      <c r="I20" s="154">
        <f t="shared" si="0"/>
        <v>82.438711999999995</v>
      </c>
      <c r="J20" s="154">
        <f t="shared" si="1"/>
        <v>4039.4968879999997</v>
      </c>
      <c r="K20" s="57"/>
      <c r="L20" s="41"/>
      <c r="M20" s="41"/>
      <c r="N20" s="41"/>
      <c r="O20" s="42"/>
      <c r="P20" s="42"/>
      <c r="Q20" s="41"/>
      <c r="R20" s="42"/>
      <c r="S20" s="42"/>
    </row>
    <row r="21" spans="1:19" ht="30" customHeight="1" x14ac:dyDescent="0.25">
      <c r="A21" s="15">
        <v>244</v>
      </c>
      <c r="B21" s="15" t="s">
        <v>212</v>
      </c>
      <c r="C21" s="150" t="s">
        <v>405</v>
      </c>
      <c r="D21" s="15" t="s">
        <v>217</v>
      </c>
      <c r="E21" s="3" t="s">
        <v>406</v>
      </c>
      <c r="F21" s="154">
        <v>4503</v>
      </c>
      <c r="G21" s="154"/>
      <c r="H21" s="154">
        <v>381.06440000000003</v>
      </c>
      <c r="I21" s="154">
        <f t="shared" si="0"/>
        <v>82.438711999999995</v>
      </c>
      <c r="J21" s="154">
        <f t="shared" si="1"/>
        <v>4039.4968879999997</v>
      </c>
      <c r="K21" s="57"/>
      <c r="L21" s="41"/>
      <c r="M21" s="41"/>
      <c r="N21" s="41"/>
      <c r="O21" s="42"/>
      <c r="P21" s="42"/>
      <c r="Q21" s="41"/>
      <c r="R21" s="42"/>
      <c r="S21" s="42"/>
    </row>
    <row r="22" spans="1:19" x14ac:dyDescent="0.25">
      <c r="A22" s="153"/>
      <c r="F22" s="37"/>
      <c r="G22" s="37"/>
      <c r="H22" s="37"/>
      <c r="I22" s="37"/>
      <c r="J22" s="37"/>
    </row>
    <row r="23" spans="1:19" x14ac:dyDescent="0.25">
      <c r="A23" s="6"/>
      <c r="B23" s="6"/>
      <c r="C23" s="6"/>
      <c r="D23" s="6"/>
      <c r="E23" s="6"/>
      <c r="F23" s="155">
        <f>SUM(F6:F22)</f>
        <v>80631</v>
      </c>
      <c r="G23" s="155"/>
      <c r="H23" s="155">
        <f t="shared" ref="H23" si="2">SUM(H6:H22)</f>
        <v>7758.1652720000029</v>
      </c>
      <c r="I23" s="155">
        <f>SUM(I6:I22)</f>
        <v>1457.4566945599995</v>
      </c>
      <c r="J23" s="155">
        <f>SUM(J6:J22)</f>
        <v>71415.378033440007</v>
      </c>
      <c r="K23" s="24"/>
      <c r="L23" s="42"/>
      <c r="M23" s="42"/>
      <c r="N23" s="43"/>
      <c r="O23" s="43"/>
      <c r="P23" s="43"/>
      <c r="Q23" s="41"/>
      <c r="R23" s="42"/>
      <c r="S23" s="42"/>
    </row>
    <row r="24" spans="1:19" x14ac:dyDescent="0.25">
      <c r="I24" s="37"/>
      <c r="J24" s="47"/>
      <c r="L24" s="42"/>
      <c r="M24" s="42"/>
      <c r="N24" s="44"/>
      <c r="O24" s="42"/>
      <c r="P24" s="42"/>
      <c r="Q24" s="42"/>
      <c r="R24" s="42"/>
      <c r="S24" s="42"/>
    </row>
    <row r="25" spans="1:19" x14ac:dyDescent="0.25">
      <c r="F25" s="37"/>
      <c r="G25" s="37"/>
      <c r="J25" s="47"/>
      <c r="K25" s="47"/>
      <c r="L25" s="42"/>
      <c r="M25" s="42"/>
      <c r="N25" s="44"/>
      <c r="O25" s="42"/>
      <c r="P25" s="42"/>
      <c r="Q25" s="42"/>
      <c r="R25" s="42"/>
      <c r="S25" s="42"/>
    </row>
    <row r="26" spans="1:19" x14ac:dyDescent="0.25">
      <c r="E26" s="158"/>
      <c r="F26" s="96"/>
      <c r="G26" s="96"/>
      <c r="H26" s="96"/>
      <c r="I26" s="96"/>
      <c r="J26" s="47"/>
      <c r="L26" s="42"/>
      <c r="M26" s="42"/>
      <c r="N26" s="44"/>
      <c r="O26" s="42"/>
      <c r="P26" s="42"/>
      <c r="Q26" s="42"/>
      <c r="R26" s="42"/>
      <c r="S26" s="42"/>
    </row>
    <row r="27" spans="1:19" x14ac:dyDescent="0.25">
      <c r="A27" s="173"/>
      <c r="B27" s="173"/>
      <c r="C27" s="173"/>
      <c r="E27" s="96"/>
      <c r="F27" s="39"/>
      <c r="G27" s="39"/>
      <c r="H27" s="39"/>
      <c r="I27" s="39"/>
      <c r="J27" s="186"/>
      <c r="K27" s="186"/>
      <c r="L27" s="42"/>
      <c r="M27" s="42"/>
      <c r="N27" s="42"/>
      <c r="O27" s="42"/>
      <c r="P27" s="42"/>
      <c r="Q27" s="42"/>
      <c r="R27" s="42"/>
      <c r="S27" s="42"/>
    </row>
    <row r="28" spans="1:19" x14ac:dyDescent="0.25">
      <c r="A28" s="168" t="s">
        <v>65</v>
      </c>
      <c r="B28" s="168"/>
      <c r="C28" s="168"/>
      <c r="E28" s="96"/>
      <c r="F28" s="39"/>
      <c r="G28" s="39"/>
      <c r="H28" s="39"/>
      <c r="I28" s="39"/>
      <c r="J28" s="168" t="s">
        <v>66</v>
      </c>
      <c r="K28" s="168"/>
      <c r="L28" s="42"/>
      <c r="M28" s="42"/>
      <c r="N28" s="42"/>
      <c r="O28" s="42"/>
      <c r="P28" s="42"/>
      <c r="Q28" s="42"/>
      <c r="R28" s="42"/>
      <c r="S28" s="42"/>
    </row>
    <row r="29" spans="1:19" x14ac:dyDescent="0.25">
      <c r="A29" s="168" t="s">
        <v>67</v>
      </c>
      <c r="B29" s="168"/>
      <c r="C29" s="168"/>
      <c r="E29" s="96"/>
      <c r="F29" s="39"/>
      <c r="G29" s="39"/>
      <c r="H29" s="39"/>
      <c r="I29" s="39"/>
      <c r="J29" s="168" t="s">
        <v>68</v>
      </c>
      <c r="K29" s="168"/>
    </row>
    <row r="30" spans="1:19" x14ac:dyDescent="0.25">
      <c r="E30" s="96"/>
      <c r="F30" s="39"/>
      <c r="G30" s="39"/>
      <c r="H30" s="39"/>
      <c r="I30" s="39"/>
    </row>
    <row r="31" spans="1:19" x14ac:dyDescent="0.25">
      <c r="E31" s="96"/>
      <c r="F31" s="101"/>
      <c r="G31" s="101"/>
      <c r="H31" s="39"/>
      <c r="I31" s="39"/>
    </row>
    <row r="32" spans="1:19" x14ac:dyDescent="0.25">
      <c r="E32" s="96"/>
      <c r="F32" s="39"/>
      <c r="G32" s="39"/>
      <c r="H32" s="39"/>
      <c r="I32" s="39"/>
    </row>
    <row r="33" spans="4:9" x14ac:dyDescent="0.25">
      <c r="E33" s="97"/>
      <c r="F33" s="39"/>
      <c r="G33" s="39"/>
      <c r="H33" s="40"/>
      <c r="I33" s="40"/>
    </row>
    <row r="34" spans="4:9" x14ac:dyDescent="0.25">
      <c r="E34" s="96"/>
      <c r="F34" s="39"/>
      <c r="G34" s="39"/>
      <c r="H34" s="40"/>
      <c r="I34" s="40"/>
    </row>
    <row r="35" spans="4:9" x14ac:dyDescent="0.25">
      <c r="E35" s="97"/>
      <c r="F35" s="39"/>
      <c r="G35" s="39"/>
      <c r="H35" s="40"/>
      <c r="I35" s="40"/>
    </row>
    <row r="36" spans="4:9" x14ac:dyDescent="0.25">
      <c r="E36" s="97"/>
      <c r="F36" s="39"/>
      <c r="G36" s="39"/>
      <c r="H36" s="42"/>
      <c r="I36" s="42"/>
    </row>
    <row r="37" spans="4:9" x14ac:dyDescent="0.25">
      <c r="F37" s="37"/>
      <c r="G37" s="37"/>
    </row>
    <row r="38" spans="4:9" x14ac:dyDescent="0.25">
      <c r="F38" s="37"/>
      <c r="G38" s="37"/>
    </row>
    <row r="39" spans="4:9" x14ac:dyDescent="0.25">
      <c r="F39" s="37"/>
      <c r="G39" s="37"/>
    </row>
    <row r="40" spans="4:9" x14ac:dyDescent="0.25">
      <c r="F40" s="37"/>
      <c r="G40" s="37"/>
    </row>
    <row r="41" spans="4:9" x14ac:dyDescent="0.25">
      <c r="F41" s="37"/>
      <c r="G41" s="37"/>
    </row>
    <row r="42" spans="4:9" x14ac:dyDescent="0.25">
      <c r="F42" s="68"/>
      <c r="G42" s="68"/>
    </row>
    <row r="43" spans="4:9" x14ac:dyDescent="0.25">
      <c r="F43" s="37"/>
      <c r="G43" s="37"/>
    </row>
    <row r="44" spans="4:9" x14ac:dyDescent="0.25">
      <c r="F44" s="37"/>
      <c r="G44" s="37"/>
    </row>
    <row r="45" spans="4:9" x14ac:dyDescent="0.25">
      <c r="F45" s="37"/>
      <c r="G45" s="37"/>
    </row>
    <row r="46" spans="4:9" x14ac:dyDescent="0.25">
      <c r="E46" s="37"/>
    </row>
    <row r="47" spans="4:9" x14ac:dyDescent="0.25">
      <c r="D47" s="30"/>
      <c r="E47" s="69"/>
      <c r="F47" s="30"/>
      <c r="G47" s="30"/>
      <c r="H47" s="30"/>
      <c r="I47" s="30"/>
    </row>
    <row r="48" spans="4:9" x14ac:dyDescent="0.25">
      <c r="D48" s="30"/>
      <c r="E48" s="69"/>
      <c r="F48" s="30"/>
      <c r="G48" s="30"/>
      <c r="H48" s="30"/>
      <c r="I48" s="30"/>
    </row>
    <row r="49" spans="4:9" x14ac:dyDescent="0.25">
      <c r="D49" s="30"/>
      <c r="E49" s="69"/>
      <c r="F49" s="30"/>
      <c r="G49" s="30"/>
      <c r="H49" s="30"/>
      <c r="I49" s="30"/>
    </row>
    <row r="50" spans="4:9" x14ac:dyDescent="0.25">
      <c r="D50" s="30"/>
      <c r="E50" s="69"/>
      <c r="F50" s="30"/>
      <c r="G50" s="30"/>
      <c r="H50" s="30"/>
      <c r="I50" s="30"/>
    </row>
    <row r="51" spans="4:9" x14ac:dyDescent="0.25">
      <c r="D51" s="30"/>
      <c r="E51" s="69"/>
      <c r="F51" s="30"/>
      <c r="G51" s="30"/>
      <c r="H51" s="30"/>
      <c r="I51" s="30"/>
    </row>
    <row r="52" spans="4:9" x14ac:dyDescent="0.25">
      <c r="D52" s="30"/>
      <c r="E52" s="69"/>
      <c r="F52" s="69"/>
      <c r="G52" s="69"/>
      <c r="H52" s="30"/>
      <c r="I52" s="30"/>
    </row>
    <row r="53" spans="4:9" x14ac:dyDescent="0.25">
      <c r="D53" s="30"/>
      <c r="E53" s="69"/>
      <c r="F53" s="69"/>
      <c r="G53" s="69"/>
      <c r="H53" s="30"/>
      <c r="I53" s="30"/>
    </row>
    <row r="54" spans="4:9" x14ac:dyDescent="0.25">
      <c r="D54" s="30"/>
      <c r="E54" s="69"/>
      <c r="F54" s="69"/>
      <c r="G54" s="69"/>
      <c r="H54" s="30"/>
      <c r="I54" s="30"/>
    </row>
    <row r="55" spans="4:9" x14ac:dyDescent="0.25">
      <c r="D55" s="30"/>
      <c r="E55" s="95"/>
      <c r="F55" s="69"/>
      <c r="G55" s="69"/>
      <c r="H55" s="30"/>
      <c r="I55" s="30"/>
    </row>
    <row r="56" spans="4:9" x14ac:dyDescent="0.25">
      <c r="D56" s="30"/>
      <c r="E56" s="95"/>
      <c r="F56" s="69"/>
      <c r="G56" s="69"/>
      <c r="H56" s="30"/>
      <c r="I56" s="30"/>
    </row>
    <row r="57" spans="4:9" x14ac:dyDescent="0.25">
      <c r="D57" s="30"/>
      <c r="E57" s="69"/>
      <c r="F57" s="30"/>
      <c r="G57" s="30"/>
      <c r="H57" s="30"/>
      <c r="I57" s="30"/>
    </row>
  </sheetData>
  <mergeCells count="10">
    <mergeCell ref="A28:C28"/>
    <mergeCell ref="J28:K28"/>
    <mergeCell ref="A29:C29"/>
    <mergeCell ref="J29:K29"/>
    <mergeCell ref="A1:K1"/>
    <mergeCell ref="A2:K2"/>
    <mergeCell ref="A3:K3"/>
    <mergeCell ref="A4:K4"/>
    <mergeCell ref="A27:C27"/>
    <mergeCell ref="J27:K27"/>
  </mergeCells>
  <printOptions horizontalCentered="1"/>
  <pageMargins left="0.51181102362204722" right="0.31496062992125984" top="0.35433070866141736" bottom="0.15748031496062992" header="0.31496062992125984" footer="0.31496062992125984"/>
  <pageSetup paperSize="5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0.7109375" customWidth="1"/>
    <col min="4" max="4" width="21.42578125" customWidth="1"/>
    <col min="5" max="5" width="16.140625" bestFit="1" customWidth="1"/>
    <col min="6" max="6" width="11.7109375" customWidth="1"/>
    <col min="7" max="7" width="12.28515625" customWidth="1"/>
    <col min="8" max="9" width="11.5703125" customWidth="1"/>
    <col min="10" max="10" width="11.5703125" bestFit="1" customWidth="1"/>
    <col min="11" max="11" width="40.28515625" customWidth="1"/>
    <col min="12" max="13" width="11.5703125" bestFit="1" customWidth="1"/>
  </cols>
  <sheetData>
    <row r="1" spans="1:13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3" ht="15.75" x14ac:dyDescent="0.25">
      <c r="A2" s="170" t="str">
        <f>+'1-11'!A2:K2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3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3" ht="19.5" customHeight="1" thickBot="1" x14ac:dyDescent="0.3">
      <c r="A4" s="174" t="s">
        <v>69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3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3" ht="30" customHeight="1" x14ac:dyDescent="0.25">
      <c r="A6" s="119">
        <v>209</v>
      </c>
      <c r="B6" s="128" t="s">
        <v>70</v>
      </c>
      <c r="C6" s="118" t="s">
        <v>283</v>
      </c>
      <c r="D6" s="128" t="s">
        <v>71</v>
      </c>
      <c r="E6" s="119" t="s">
        <v>29</v>
      </c>
      <c r="F6" s="87">
        <v>3506</v>
      </c>
      <c r="G6" s="87"/>
      <c r="H6" s="87">
        <v>134.95107199999998</v>
      </c>
      <c r="I6" s="87">
        <f>+(F6-H6)*0.02</f>
        <v>67.420978560000009</v>
      </c>
      <c r="J6" s="87">
        <f>+F6+G6-H6-I6</f>
        <v>3303.6279494400001</v>
      </c>
      <c r="K6" s="86"/>
      <c r="L6" s="12"/>
    </row>
    <row r="7" spans="1:13" ht="30" customHeight="1" x14ac:dyDescent="0.25">
      <c r="A7" s="15">
        <v>14</v>
      </c>
      <c r="B7" s="16" t="s">
        <v>70</v>
      </c>
      <c r="C7" s="17" t="s">
        <v>73</v>
      </c>
      <c r="D7" s="16" t="s">
        <v>241</v>
      </c>
      <c r="E7" s="15" t="s">
        <v>37</v>
      </c>
      <c r="F7" s="19">
        <v>4354</v>
      </c>
      <c r="G7" s="87"/>
      <c r="H7" s="19">
        <v>357.22440000000006</v>
      </c>
      <c r="I7" s="87">
        <f t="shared" ref="I7:I17" si="0">+(F7-H7)*0.02</f>
        <v>79.935512000000003</v>
      </c>
      <c r="J7" s="87">
        <f t="shared" ref="J7:J17" si="1">+F7+G7-H7-I7</f>
        <v>3916.8400879999999</v>
      </c>
      <c r="K7" s="86"/>
      <c r="L7" s="12"/>
    </row>
    <row r="8" spans="1:13" ht="30" customHeight="1" x14ac:dyDescent="0.25">
      <c r="A8" s="15">
        <v>210</v>
      </c>
      <c r="B8" s="16" t="s">
        <v>70</v>
      </c>
      <c r="C8" s="17" t="s">
        <v>284</v>
      </c>
      <c r="D8" s="16" t="s">
        <v>242</v>
      </c>
      <c r="E8" s="156" t="s">
        <v>289</v>
      </c>
      <c r="F8" s="87">
        <v>3015</v>
      </c>
      <c r="G8" s="87"/>
      <c r="H8" s="77">
        <v>61.28027199999994</v>
      </c>
      <c r="I8" s="87">
        <f t="shared" si="0"/>
        <v>59.074394560000002</v>
      </c>
      <c r="J8" s="87">
        <f t="shared" si="1"/>
        <v>2894.6453334399998</v>
      </c>
      <c r="K8" s="86"/>
      <c r="L8" s="12"/>
    </row>
    <row r="9" spans="1:13" ht="30" customHeight="1" x14ac:dyDescent="0.25">
      <c r="A9" s="15">
        <v>82</v>
      </c>
      <c r="B9" s="16" t="s">
        <v>74</v>
      </c>
      <c r="C9" s="17" t="s">
        <v>152</v>
      </c>
      <c r="D9" s="16" t="s">
        <v>75</v>
      </c>
      <c r="E9" s="15" t="s">
        <v>43</v>
      </c>
      <c r="F9" s="19">
        <v>3506</v>
      </c>
      <c r="G9" s="87"/>
      <c r="H9" s="19">
        <v>134.95107199999998</v>
      </c>
      <c r="I9" s="87">
        <f t="shared" si="0"/>
        <v>67.420978560000009</v>
      </c>
      <c r="J9" s="87">
        <f t="shared" si="1"/>
        <v>3303.6279494400001</v>
      </c>
      <c r="K9" s="86"/>
      <c r="L9" s="12"/>
      <c r="M9" s="12"/>
    </row>
    <row r="10" spans="1:13" ht="30" customHeight="1" x14ac:dyDescent="0.25">
      <c r="A10" s="15">
        <v>2</v>
      </c>
      <c r="B10" s="16" t="s">
        <v>76</v>
      </c>
      <c r="C10" s="17" t="s">
        <v>48</v>
      </c>
      <c r="D10" s="16" t="s">
        <v>76</v>
      </c>
      <c r="E10" s="15" t="s">
        <v>50</v>
      </c>
      <c r="F10" s="19">
        <v>10009</v>
      </c>
      <c r="G10" s="87"/>
      <c r="H10" s="19">
        <v>1499.748024</v>
      </c>
      <c r="I10" s="87">
        <f t="shared" si="0"/>
        <v>170.18503952</v>
      </c>
      <c r="J10" s="87">
        <f t="shared" si="1"/>
        <v>8339.0669364799996</v>
      </c>
      <c r="K10" s="86"/>
      <c r="L10" s="12"/>
    </row>
    <row r="11" spans="1:13" ht="30" customHeight="1" x14ac:dyDescent="0.25">
      <c r="A11" s="15">
        <v>18</v>
      </c>
      <c r="B11" s="16" t="s">
        <v>76</v>
      </c>
      <c r="C11" s="17" t="s">
        <v>311</v>
      </c>
      <c r="D11" s="16" t="s">
        <v>72</v>
      </c>
      <c r="E11" s="15" t="s">
        <v>25</v>
      </c>
      <c r="F11" s="19">
        <v>3000</v>
      </c>
      <c r="G11" s="87"/>
      <c r="H11" s="19">
        <v>59.648271999999963</v>
      </c>
      <c r="I11" s="87">
        <f t="shared" si="0"/>
        <v>58.807034560000005</v>
      </c>
      <c r="J11" s="87">
        <f t="shared" si="1"/>
        <v>2881.5446934400002</v>
      </c>
      <c r="K11" s="86"/>
      <c r="L11" s="12"/>
    </row>
    <row r="12" spans="1:13" ht="30" customHeight="1" x14ac:dyDescent="0.25">
      <c r="A12" s="15">
        <v>1137</v>
      </c>
      <c r="B12" s="16" t="s">
        <v>77</v>
      </c>
      <c r="C12" s="17" t="s">
        <v>290</v>
      </c>
      <c r="D12" s="16" t="s">
        <v>77</v>
      </c>
      <c r="E12" s="15" t="s">
        <v>78</v>
      </c>
      <c r="F12" s="19">
        <v>6842</v>
      </c>
      <c r="G12" s="87"/>
      <c r="H12" s="19">
        <v>823.27682400000003</v>
      </c>
      <c r="I12" s="87">
        <f t="shared" si="0"/>
        <v>120.37446351999999</v>
      </c>
      <c r="J12" s="87">
        <f t="shared" si="1"/>
        <v>5898.3487124799994</v>
      </c>
      <c r="K12" s="86"/>
      <c r="L12" s="12"/>
    </row>
    <row r="13" spans="1:13" ht="30" customHeight="1" x14ac:dyDescent="0.25">
      <c r="A13" s="15">
        <v>20</v>
      </c>
      <c r="B13" s="16" t="s">
        <v>79</v>
      </c>
      <c r="C13" s="17" t="s">
        <v>291</v>
      </c>
      <c r="D13" s="16" t="s">
        <v>79</v>
      </c>
      <c r="E13" s="15" t="s">
        <v>267</v>
      </c>
      <c r="F13" s="19">
        <v>3159</v>
      </c>
      <c r="G13" s="87"/>
      <c r="H13" s="19">
        <v>97.197471999999976</v>
      </c>
      <c r="I13" s="87">
        <f t="shared" si="0"/>
        <v>61.236050560000002</v>
      </c>
      <c r="J13" s="87">
        <f t="shared" si="1"/>
        <v>3000.5664774400002</v>
      </c>
      <c r="K13" s="86"/>
      <c r="L13" s="12"/>
    </row>
    <row r="14" spans="1:13" ht="30" customHeight="1" x14ac:dyDescent="0.25">
      <c r="A14" s="15">
        <v>211</v>
      </c>
      <c r="B14" s="16" t="s">
        <v>80</v>
      </c>
      <c r="C14" s="17" t="s">
        <v>287</v>
      </c>
      <c r="D14" s="16" t="s">
        <v>81</v>
      </c>
      <c r="E14" s="15" t="s">
        <v>82</v>
      </c>
      <c r="F14" s="19">
        <v>9314</v>
      </c>
      <c r="G14" s="87"/>
      <c r="H14" s="19">
        <v>1351.296024</v>
      </c>
      <c r="I14" s="87">
        <f t="shared" si="0"/>
        <v>159.25407952</v>
      </c>
      <c r="J14" s="87">
        <f t="shared" si="1"/>
        <v>7803.4498964799996</v>
      </c>
      <c r="K14" s="86"/>
      <c r="L14" s="12"/>
    </row>
    <row r="15" spans="1:13" ht="30" customHeight="1" x14ac:dyDescent="0.25">
      <c r="A15" s="15">
        <v>212</v>
      </c>
      <c r="B15" s="16" t="s">
        <v>80</v>
      </c>
      <c r="C15" s="17" t="s">
        <v>288</v>
      </c>
      <c r="D15" s="15" t="s">
        <v>72</v>
      </c>
      <c r="E15" s="15" t="s">
        <v>23</v>
      </c>
      <c r="F15" s="19">
        <v>2800</v>
      </c>
      <c r="G15" s="87"/>
      <c r="H15" s="8">
        <v>37.888271999999944</v>
      </c>
      <c r="I15" s="87">
        <f t="shared" si="0"/>
        <v>55.24223456</v>
      </c>
      <c r="J15" s="87">
        <f t="shared" si="1"/>
        <v>2706.86949344</v>
      </c>
      <c r="K15" s="86"/>
      <c r="L15" s="12"/>
    </row>
    <row r="16" spans="1:13" ht="30" customHeight="1" x14ac:dyDescent="0.25">
      <c r="A16" s="15">
        <v>213</v>
      </c>
      <c r="B16" s="16" t="s">
        <v>80</v>
      </c>
      <c r="C16" s="17" t="s">
        <v>285</v>
      </c>
      <c r="D16" s="16" t="s">
        <v>327</v>
      </c>
      <c r="E16" s="15" t="s">
        <v>326</v>
      </c>
      <c r="F16" s="19">
        <v>7447</v>
      </c>
      <c r="G16" s="87"/>
      <c r="H16" s="19">
        <v>952.5048240000001</v>
      </c>
      <c r="I16" s="87">
        <f t="shared" si="0"/>
        <v>129.88990352000002</v>
      </c>
      <c r="J16" s="87">
        <f t="shared" si="1"/>
        <v>6364.6052724800002</v>
      </c>
      <c r="K16" s="38"/>
      <c r="L16" s="12"/>
    </row>
    <row r="17" spans="1:12" ht="30" customHeight="1" x14ac:dyDescent="0.25">
      <c r="A17" s="15">
        <v>215</v>
      </c>
      <c r="B17" s="16" t="s">
        <v>80</v>
      </c>
      <c r="C17" s="17" t="s">
        <v>286</v>
      </c>
      <c r="D17" s="16" t="s">
        <v>328</v>
      </c>
      <c r="E17" s="157" t="s">
        <v>329</v>
      </c>
      <c r="F17" s="19">
        <v>3014</v>
      </c>
      <c r="G17" s="87"/>
      <c r="H17" s="19">
        <v>61.171471999999966</v>
      </c>
      <c r="I17" s="87">
        <f t="shared" si="0"/>
        <v>59.056570560000004</v>
      </c>
      <c r="J17" s="87">
        <f t="shared" si="1"/>
        <v>2893.7719574399998</v>
      </c>
      <c r="K17" s="38"/>
      <c r="L17" s="12"/>
    </row>
    <row r="18" spans="1:12" ht="15.75" thickBot="1" x14ac:dyDescent="0.3">
      <c r="A18" s="5"/>
      <c r="B18" s="5"/>
      <c r="C18" s="5"/>
      <c r="D18" s="5"/>
      <c r="E18" s="5"/>
      <c r="F18" s="139">
        <f>SUM(F6:F17)</f>
        <v>59966</v>
      </c>
      <c r="G18" s="139">
        <f t="shared" ref="G18:J18" si="2">SUM(G6:G17)</f>
        <v>0</v>
      </c>
      <c r="H18" s="139">
        <f t="shared" si="2"/>
        <v>5571.1380000000008</v>
      </c>
      <c r="I18" s="139">
        <f t="shared" si="2"/>
        <v>1087.89724</v>
      </c>
      <c r="J18" s="139">
        <f t="shared" si="2"/>
        <v>53306.964760000003</v>
      </c>
      <c r="K18" s="14"/>
    </row>
    <row r="19" spans="1:12" ht="15.75" thickTop="1" x14ac:dyDescent="0.25">
      <c r="A19" s="5"/>
      <c r="B19" s="5"/>
      <c r="C19" s="5"/>
      <c r="D19" s="5"/>
      <c r="E19" s="5"/>
      <c r="F19" s="5"/>
      <c r="G19" s="5"/>
      <c r="H19" s="5"/>
      <c r="I19" s="5"/>
      <c r="J19" s="14"/>
      <c r="K19" s="5"/>
    </row>
    <row r="20" spans="1:12" x14ac:dyDescent="0.25">
      <c r="A20" s="5"/>
      <c r="B20" s="5"/>
      <c r="C20" s="5"/>
      <c r="D20" s="112"/>
      <c r="E20" s="5"/>
      <c r="F20" s="5"/>
      <c r="G20" s="5"/>
      <c r="H20" s="5"/>
      <c r="I20" s="5"/>
      <c r="J20" s="14"/>
      <c r="K20" s="5"/>
    </row>
    <row r="21" spans="1:12" x14ac:dyDescent="0.25">
      <c r="A21" s="5"/>
      <c r="B21" s="5"/>
      <c r="C21" s="5"/>
      <c r="D21" s="112"/>
      <c r="E21" s="5"/>
      <c r="F21" s="5"/>
      <c r="G21" s="5"/>
      <c r="H21" s="5"/>
      <c r="I21" s="5"/>
      <c r="J21" s="5"/>
      <c r="K21" s="5"/>
    </row>
    <row r="22" spans="1:12" x14ac:dyDescent="0.25">
      <c r="A22" s="5"/>
      <c r="B22" s="5"/>
      <c r="C22" s="5"/>
      <c r="D22" s="112"/>
      <c r="E22" s="5"/>
      <c r="F22" s="5"/>
      <c r="G22" s="5"/>
      <c r="H22" s="5"/>
      <c r="I22" s="5"/>
      <c r="J22" s="5"/>
      <c r="K22" s="5"/>
    </row>
    <row r="23" spans="1:12" x14ac:dyDescent="0.25">
      <c r="A23" s="173"/>
      <c r="B23" s="173"/>
      <c r="C23" s="173"/>
      <c r="J23" s="173"/>
      <c r="K23" s="173"/>
    </row>
    <row r="24" spans="1:12" x14ac:dyDescent="0.25">
      <c r="A24" s="168" t="s">
        <v>65</v>
      </c>
      <c r="B24" s="168"/>
      <c r="C24" s="168"/>
      <c r="J24" s="168" t="s">
        <v>66</v>
      </c>
      <c r="K24" s="168"/>
    </row>
    <row r="25" spans="1:12" x14ac:dyDescent="0.25">
      <c r="A25" s="168" t="s">
        <v>67</v>
      </c>
      <c r="B25" s="168"/>
      <c r="C25" s="168"/>
      <c r="J25" s="168" t="s">
        <v>83</v>
      </c>
      <c r="K25" s="168"/>
    </row>
    <row r="30" spans="1:12" x14ac:dyDescent="0.25">
      <c r="H30" s="37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mergeCells count="10">
    <mergeCell ref="A1:K1"/>
    <mergeCell ref="A2:K2"/>
    <mergeCell ref="A3:K3"/>
    <mergeCell ref="A23:C23"/>
    <mergeCell ref="J23:K23"/>
    <mergeCell ref="A24:C24"/>
    <mergeCell ref="J24:K24"/>
    <mergeCell ref="A25:C25"/>
    <mergeCell ref="J25:K25"/>
    <mergeCell ref="A4:K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67"/>
  <sheetViews>
    <sheetView topLeftCell="D1" zoomScale="90" zoomScaleNormal="90" workbookViewId="0">
      <selection activeCell="Q11" sqref="Q11"/>
    </sheetView>
  </sheetViews>
  <sheetFormatPr baseColWidth="10" defaultColWidth="11.42578125" defaultRowHeight="15" x14ac:dyDescent="0.25"/>
  <cols>
    <col min="1" max="1" width="6.140625" customWidth="1"/>
    <col min="2" max="2" width="17.5703125" customWidth="1"/>
    <col min="3" max="3" width="29.5703125" customWidth="1"/>
    <col min="4" max="4" width="22.140625" customWidth="1"/>
    <col min="5" max="5" width="15.7109375" customWidth="1"/>
    <col min="6" max="6" width="13.28515625" customWidth="1"/>
    <col min="7" max="7" width="12.85546875" customWidth="1"/>
    <col min="8" max="9" width="11.5703125" customWidth="1"/>
    <col min="10" max="10" width="11.5703125" bestFit="1" customWidth="1"/>
    <col min="11" max="11" width="41.5703125" customWidth="1"/>
  </cols>
  <sheetData>
    <row r="1" spans="1:18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8" ht="15.75" x14ac:dyDescent="0.25">
      <c r="A2" s="170" t="str">
        <f>+'12-22'!A2:K2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8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8" ht="33" customHeight="1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8" ht="30" customHeight="1" x14ac:dyDescent="0.25">
      <c r="A6" s="119">
        <v>44</v>
      </c>
      <c r="B6" s="119" t="s">
        <v>80</v>
      </c>
      <c r="C6" s="118" t="s">
        <v>108</v>
      </c>
      <c r="D6" s="160" t="s">
        <v>84</v>
      </c>
      <c r="E6" s="119" t="s">
        <v>28</v>
      </c>
      <c r="F6" s="87">
        <v>3015</v>
      </c>
      <c r="G6" s="87"/>
      <c r="H6" s="87">
        <v>61.28</v>
      </c>
      <c r="I6" s="87">
        <f>+(F6+G6-H6)*0.02</f>
        <v>59.074399999999997</v>
      </c>
      <c r="J6" s="87">
        <f>+F6+G6-H6-I6</f>
        <v>2894.6455999999998</v>
      </c>
      <c r="K6" s="122"/>
      <c r="L6" s="12"/>
      <c r="M6" s="12"/>
    </row>
    <row r="7" spans="1:18" ht="30" customHeight="1" x14ac:dyDescent="0.25">
      <c r="A7" s="15">
        <v>242</v>
      </c>
      <c r="B7" s="15" t="s">
        <v>80</v>
      </c>
      <c r="C7" s="17" t="s">
        <v>318</v>
      </c>
      <c r="D7" s="126" t="s">
        <v>85</v>
      </c>
      <c r="E7" s="161" t="s">
        <v>319</v>
      </c>
      <c r="F7" s="19">
        <v>3015</v>
      </c>
      <c r="G7" s="87"/>
      <c r="H7" s="87">
        <v>61.28</v>
      </c>
      <c r="I7" s="87">
        <f t="shared" ref="I7:I17" si="0">+(F7+G7-H7)*0.02</f>
        <v>59.074399999999997</v>
      </c>
      <c r="J7" s="87">
        <f t="shared" ref="J7:J16" si="1">+F7+G7-H7-I7</f>
        <v>2894.6455999999998</v>
      </c>
      <c r="K7" s="57"/>
      <c r="L7" s="12"/>
      <c r="M7" s="12"/>
      <c r="R7" s="37"/>
    </row>
    <row r="8" spans="1:18" ht="30" customHeight="1" x14ac:dyDescent="0.25">
      <c r="A8" s="15">
        <v>25</v>
      </c>
      <c r="B8" s="15" t="s">
        <v>80</v>
      </c>
      <c r="C8" s="17" t="s">
        <v>86</v>
      </c>
      <c r="D8" s="126" t="s">
        <v>87</v>
      </c>
      <c r="E8" s="15" t="s">
        <v>41</v>
      </c>
      <c r="F8" s="19">
        <v>4525</v>
      </c>
      <c r="G8" s="87"/>
      <c r="H8" s="19">
        <v>384.58440000000007</v>
      </c>
      <c r="I8" s="87">
        <f t="shared" si="0"/>
        <v>82.808312000000001</v>
      </c>
      <c r="J8" s="87">
        <f t="shared" si="1"/>
        <v>4057.6072880000002</v>
      </c>
      <c r="K8" s="57"/>
      <c r="L8" s="12"/>
      <c r="M8" s="12"/>
      <c r="R8" s="37"/>
    </row>
    <row r="9" spans="1:18" ht="30" customHeight="1" x14ac:dyDescent="0.25">
      <c r="A9" s="15">
        <v>26</v>
      </c>
      <c r="B9" s="15" t="s">
        <v>80</v>
      </c>
      <c r="C9" s="17" t="s">
        <v>88</v>
      </c>
      <c r="D9" s="126" t="s">
        <v>241</v>
      </c>
      <c r="E9" s="15" t="s">
        <v>16</v>
      </c>
      <c r="F9" s="19">
        <v>4354</v>
      </c>
      <c r="G9" s="87"/>
      <c r="H9" s="19">
        <v>357.22440000000006</v>
      </c>
      <c r="I9" s="87">
        <f t="shared" si="0"/>
        <v>79.935512000000003</v>
      </c>
      <c r="J9" s="87">
        <f t="shared" si="1"/>
        <v>3916.8400879999999</v>
      </c>
      <c r="K9" s="57"/>
      <c r="L9" s="12"/>
      <c r="M9" s="12"/>
      <c r="R9" s="37"/>
    </row>
    <row r="10" spans="1:18" ht="30" customHeight="1" x14ac:dyDescent="0.25">
      <c r="A10" s="15">
        <v>91</v>
      </c>
      <c r="B10" s="15" t="s">
        <v>80</v>
      </c>
      <c r="C10" s="17" t="s">
        <v>243</v>
      </c>
      <c r="D10" s="126" t="s">
        <v>89</v>
      </c>
      <c r="E10" s="17" t="s">
        <v>246</v>
      </c>
      <c r="F10" s="19">
        <v>3383</v>
      </c>
      <c r="G10" s="87"/>
      <c r="H10" s="19">
        <v>121.56867199999996</v>
      </c>
      <c r="I10" s="87">
        <f t="shared" si="0"/>
        <v>65.228626560000009</v>
      </c>
      <c r="J10" s="87">
        <f t="shared" si="1"/>
        <v>3196.2027014400001</v>
      </c>
      <c r="K10" s="57"/>
      <c r="L10" s="12"/>
      <c r="M10" s="12"/>
      <c r="R10" s="37"/>
    </row>
    <row r="11" spans="1:18" ht="30" customHeight="1" x14ac:dyDescent="0.25">
      <c r="A11" s="15"/>
      <c r="B11" s="15" t="s">
        <v>80</v>
      </c>
      <c r="C11" s="17" t="s">
        <v>422</v>
      </c>
      <c r="D11" s="126" t="s">
        <v>89</v>
      </c>
      <c r="E11" s="17" t="s">
        <v>423</v>
      </c>
      <c r="F11" s="19">
        <v>3383</v>
      </c>
      <c r="G11" s="87"/>
      <c r="H11" s="19">
        <v>121.56867199999996</v>
      </c>
      <c r="I11" s="87">
        <f t="shared" ref="I11" si="2">+(F11+G11-H11)*0.02</f>
        <v>65.228626560000009</v>
      </c>
      <c r="J11" s="87">
        <f t="shared" ref="J11" si="3">+F11+G11-H11-I11</f>
        <v>3196.2027014400001</v>
      </c>
      <c r="K11" s="57"/>
      <c r="L11" s="12"/>
      <c r="M11" s="12"/>
      <c r="R11" s="37"/>
    </row>
    <row r="12" spans="1:18" ht="30" customHeight="1" x14ac:dyDescent="0.25">
      <c r="A12" s="15">
        <v>216</v>
      </c>
      <c r="B12" s="15" t="s">
        <v>80</v>
      </c>
      <c r="C12" s="17" t="s">
        <v>314</v>
      </c>
      <c r="D12" s="126" t="s">
        <v>90</v>
      </c>
      <c r="E12" s="15" t="s">
        <v>315</v>
      </c>
      <c r="F12" s="19">
        <v>1683</v>
      </c>
      <c r="G12" s="87">
        <v>105.70743999999999</v>
      </c>
      <c r="H12" s="19"/>
      <c r="I12" s="87">
        <f t="shared" si="0"/>
        <v>35.774148799999999</v>
      </c>
      <c r="J12" s="87">
        <f t="shared" si="1"/>
        <v>1752.9332912</v>
      </c>
      <c r="K12" s="57"/>
      <c r="L12" s="12"/>
      <c r="M12" s="12"/>
      <c r="R12" s="37"/>
    </row>
    <row r="13" spans="1:18" ht="30" customHeight="1" x14ac:dyDescent="0.25">
      <c r="A13" s="15">
        <v>217</v>
      </c>
      <c r="B13" s="15" t="s">
        <v>80</v>
      </c>
      <c r="C13" s="17" t="s">
        <v>316</v>
      </c>
      <c r="D13" s="126" t="s">
        <v>91</v>
      </c>
      <c r="E13" s="15" t="s">
        <v>317</v>
      </c>
      <c r="F13" s="19">
        <v>1683</v>
      </c>
      <c r="G13" s="87">
        <v>105.70743999999999</v>
      </c>
      <c r="H13" s="19"/>
      <c r="I13" s="87">
        <f t="shared" si="0"/>
        <v>35.774148799999999</v>
      </c>
      <c r="J13" s="87">
        <f t="shared" si="1"/>
        <v>1752.9332912</v>
      </c>
      <c r="K13" s="57"/>
      <c r="L13" s="12"/>
      <c r="M13" s="12"/>
      <c r="R13" s="68"/>
    </row>
    <row r="14" spans="1:18" ht="30" customHeight="1" x14ac:dyDescent="0.25">
      <c r="A14" s="15">
        <v>218</v>
      </c>
      <c r="B14" s="15" t="s">
        <v>80</v>
      </c>
      <c r="C14" s="17" t="s">
        <v>338</v>
      </c>
      <c r="D14" s="126" t="s">
        <v>92</v>
      </c>
      <c r="E14" s="15" t="s">
        <v>337</v>
      </c>
      <c r="F14" s="19">
        <v>1683</v>
      </c>
      <c r="G14" s="87">
        <v>105.70743999999999</v>
      </c>
      <c r="H14" s="19"/>
      <c r="I14" s="87">
        <f t="shared" si="0"/>
        <v>35.774148799999999</v>
      </c>
      <c r="J14" s="87">
        <f t="shared" si="1"/>
        <v>1752.9332912</v>
      </c>
      <c r="K14" s="57"/>
      <c r="L14" s="12"/>
      <c r="M14" s="12"/>
      <c r="R14" s="37"/>
    </row>
    <row r="15" spans="1:18" ht="30" customHeight="1" x14ac:dyDescent="0.25">
      <c r="A15" s="15">
        <v>219</v>
      </c>
      <c r="B15" s="15" t="s">
        <v>80</v>
      </c>
      <c r="C15" s="17" t="s">
        <v>312</v>
      </c>
      <c r="D15" s="126" t="s">
        <v>92</v>
      </c>
      <c r="E15" s="15" t="s">
        <v>313</v>
      </c>
      <c r="F15" s="19">
        <v>1683</v>
      </c>
      <c r="G15" s="87">
        <v>105.70743999999999</v>
      </c>
      <c r="H15" s="19"/>
      <c r="I15" s="87">
        <f t="shared" si="0"/>
        <v>35.774148799999999</v>
      </c>
      <c r="J15" s="87">
        <f t="shared" si="1"/>
        <v>1752.9332912</v>
      </c>
      <c r="K15" s="57"/>
      <c r="L15" s="12"/>
      <c r="M15" s="12"/>
    </row>
    <row r="16" spans="1:18" ht="30" customHeight="1" x14ac:dyDescent="0.25">
      <c r="A16" s="15">
        <v>28</v>
      </c>
      <c r="B16" s="15" t="s">
        <v>80</v>
      </c>
      <c r="C16" s="4" t="s">
        <v>349</v>
      </c>
      <c r="D16" s="126" t="s">
        <v>92</v>
      </c>
      <c r="E16" s="3" t="s">
        <v>350</v>
      </c>
      <c r="F16" s="19">
        <v>1683</v>
      </c>
      <c r="G16" s="87">
        <v>105.70743999999999</v>
      </c>
      <c r="H16" s="19"/>
      <c r="I16" s="87">
        <f t="shared" si="0"/>
        <v>35.774148799999999</v>
      </c>
      <c r="J16" s="87">
        <f t="shared" si="1"/>
        <v>1752.9332912</v>
      </c>
      <c r="K16" s="57"/>
      <c r="L16" s="12"/>
      <c r="M16" s="12"/>
    </row>
    <row r="17" spans="1:13" ht="30" customHeight="1" x14ac:dyDescent="0.25">
      <c r="A17" s="15">
        <v>246</v>
      </c>
      <c r="B17" s="15" t="s">
        <v>80</v>
      </c>
      <c r="C17" s="4" t="s">
        <v>414</v>
      </c>
      <c r="D17" s="126" t="s">
        <v>92</v>
      </c>
      <c r="E17" s="3"/>
      <c r="F17" s="19">
        <v>1683</v>
      </c>
      <c r="G17" s="87">
        <v>105.70743999999999</v>
      </c>
      <c r="H17" s="19"/>
      <c r="I17" s="87">
        <f t="shared" si="0"/>
        <v>35.774148799999999</v>
      </c>
      <c r="J17" s="87">
        <f>+F17+G17-H17-I17</f>
        <v>1752.9332912</v>
      </c>
      <c r="K17" s="57"/>
      <c r="L17" s="12"/>
      <c r="M17" s="12"/>
    </row>
    <row r="18" spans="1:13" ht="30" customHeight="1" x14ac:dyDescent="0.25">
      <c r="A18" s="15">
        <v>33</v>
      </c>
      <c r="B18" s="15" t="s">
        <v>80</v>
      </c>
      <c r="C18" s="17" t="s">
        <v>230</v>
      </c>
      <c r="D18" s="126" t="s">
        <v>94</v>
      </c>
      <c r="E18" s="117" t="s">
        <v>5</v>
      </c>
      <c r="F18" s="19">
        <v>3999</v>
      </c>
      <c r="G18" s="87"/>
      <c r="H18" s="19">
        <v>313.69</v>
      </c>
      <c r="I18" s="87">
        <f>+(F18+G18-H18)*0.02</f>
        <v>73.706199999999995</v>
      </c>
      <c r="J18" s="87">
        <f>+F18+G18-H18-I18</f>
        <v>3611.6037999999999</v>
      </c>
      <c r="K18" s="57"/>
      <c r="L18" s="12"/>
      <c r="M18" s="12"/>
    </row>
    <row r="19" spans="1:13" ht="15.75" thickBot="1" x14ac:dyDescent="0.3">
      <c r="A19" s="5"/>
      <c r="B19" s="5"/>
      <c r="C19" s="5"/>
      <c r="D19" s="5"/>
      <c r="E19" s="46"/>
      <c r="F19" s="54">
        <f>SUM(F6:F18)</f>
        <v>35772</v>
      </c>
      <c r="G19" s="54">
        <f>SUM(G6:G18)</f>
        <v>634.24464</v>
      </c>
      <c r="H19" s="54">
        <f t="shared" ref="H19:J19" si="4">SUM(H6:H18)</f>
        <v>1421.1961440000002</v>
      </c>
      <c r="I19" s="54">
        <f t="shared" si="4"/>
        <v>699.70096992000003</v>
      </c>
      <c r="J19" s="54">
        <f t="shared" si="4"/>
        <v>34285.347526079997</v>
      </c>
      <c r="K19" s="65"/>
    </row>
    <row r="20" spans="1:13" ht="15.75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14"/>
      <c r="K20" s="37"/>
    </row>
    <row r="21" spans="1:13" x14ac:dyDescent="0.25">
      <c r="J21" s="12"/>
    </row>
    <row r="23" spans="1:13" x14ac:dyDescent="0.25">
      <c r="A23" s="173"/>
      <c r="B23" s="173"/>
      <c r="C23" s="173"/>
      <c r="J23" s="173"/>
      <c r="K23" s="173"/>
    </row>
    <row r="24" spans="1:13" x14ac:dyDescent="0.25">
      <c r="A24" s="168" t="s">
        <v>65</v>
      </c>
      <c r="B24" s="168"/>
      <c r="C24" s="168"/>
      <c r="J24" s="168" t="s">
        <v>66</v>
      </c>
      <c r="K24" s="168"/>
    </row>
    <row r="25" spans="1:13" x14ac:dyDescent="0.25">
      <c r="A25" s="168" t="s">
        <v>67</v>
      </c>
      <c r="B25" s="168"/>
      <c r="C25" s="168"/>
      <c r="J25" s="168" t="s">
        <v>68</v>
      </c>
      <c r="K25" s="168"/>
    </row>
    <row r="26" spans="1:13" x14ac:dyDescent="0.25">
      <c r="G26" s="37"/>
    </row>
    <row r="27" spans="1:13" x14ac:dyDescent="0.25">
      <c r="G27" s="37"/>
    </row>
    <row r="28" spans="1:13" x14ac:dyDescent="0.25">
      <c r="G28" s="37"/>
    </row>
    <row r="29" spans="1:13" x14ac:dyDescent="0.25">
      <c r="F29" s="37"/>
      <c r="G29" s="37"/>
    </row>
    <row r="30" spans="1:13" x14ac:dyDescent="0.25">
      <c r="F30" s="37"/>
      <c r="G30" s="37"/>
    </row>
    <row r="31" spans="1:13" x14ac:dyDescent="0.25">
      <c r="F31" s="37"/>
      <c r="G31" s="37"/>
    </row>
    <row r="32" spans="1:13" x14ac:dyDescent="0.25">
      <c r="F32" s="37"/>
      <c r="G32" s="37"/>
    </row>
    <row r="33" spans="6:9" x14ac:dyDescent="0.25">
      <c r="F33" s="37"/>
      <c r="G33" s="37"/>
    </row>
    <row r="34" spans="6:9" x14ac:dyDescent="0.25">
      <c r="G34" s="37"/>
    </row>
    <row r="35" spans="6:9" x14ac:dyDescent="0.25">
      <c r="G35" s="68"/>
    </row>
    <row r="36" spans="6:9" x14ac:dyDescent="0.25">
      <c r="G36" s="37"/>
    </row>
    <row r="37" spans="6:9" x14ac:dyDescent="0.25">
      <c r="H37" s="37"/>
      <c r="I37" s="37"/>
    </row>
    <row r="38" spans="6:9" x14ac:dyDescent="0.25">
      <c r="H38" s="37"/>
      <c r="I38" s="37"/>
    </row>
    <row r="39" spans="6:9" x14ac:dyDescent="0.25">
      <c r="H39" s="37"/>
      <c r="I39" s="37"/>
    </row>
    <row r="40" spans="6:9" x14ac:dyDescent="0.25">
      <c r="H40" s="37"/>
      <c r="I40" s="37"/>
    </row>
    <row r="41" spans="6:9" x14ac:dyDescent="0.25">
      <c r="H41" s="37"/>
      <c r="I41" s="37"/>
    </row>
    <row r="42" spans="6:9" x14ac:dyDescent="0.25">
      <c r="H42" s="37"/>
      <c r="I42" s="37"/>
    </row>
    <row r="43" spans="6:9" x14ac:dyDescent="0.25">
      <c r="H43" s="37"/>
      <c r="I43" s="37"/>
    </row>
    <row r="44" spans="6:9" x14ac:dyDescent="0.25">
      <c r="H44" s="37"/>
      <c r="I44" s="37"/>
    </row>
    <row r="63" spans="8:8" x14ac:dyDescent="0.25">
      <c r="H63" s="37"/>
    </row>
    <row r="64" spans="8:8" x14ac:dyDescent="0.25">
      <c r="H64" s="37"/>
    </row>
    <row r="65" spans="8:8" x14ac:dyDescent="0.25">
      <c r="H65" s="37"/>
    </row>
    <row r="66" spans="8:8" x14ac:dyDescent="0.25">
      <c r="H66" s="37"/>
    </row>
    <row r="67" spans="8:8" x14ac:dyDescent="0.25">
      <c r="H67" s="37"/>
    </row>
  </sheetData>
  <mergeCells count="10">
    <mergeCell ref="A24:C24"/>
    <mergeCell ref="J24:K24"/>
    <mergeCell ref="A25:C25"/>
    <mergeCell ref="J25:K25"/>
    <mergeCell ref="A1:K1"/>
    <mergeCell ref="A2:K2"/>
    <mergeCell ref="A3:K3"/>
    <mergeCell ref="A4:K4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58"/>
  <sheetViews>
    <sheetView workbookViewId="0">
      <selection activeCell="G10" sqref="G10"/>
    </sheetView>
  </sheetViews>
  <sheetFormatPr baseColWidth="10" defaultColWidth="11.42578125" defaultRowHeight="15" x14ac:dyDescent="0.25"/>
  <cols>
    <col min="1" max="1" width="6" customWidth="1"/>
    <col min="2" max="2" width="15.7109375" customWidth="1"/>
    <col min="3" max="3" width="31" bestFit="1" customWidth="1"/>
    <col min="4" max="4" width="14.28515625" customWidth="1"/>
    <col min="5" max="5" width="16" customWidth="1"/>
    <col min="6" max="7" width="11.5703125" bestFit="1" customWidth="1"/>
    <col min="8" max="8" width="11.140625" customWidth="1"/>
    <col min="9" max="9" width="11.42578125" customWidth="1"/>
    <col min="10" max="10" width="12.5703125" bestFit="1" customWidth="1"/>
    <col min="11" max="11" width="51.8554687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+'23-33'!A2:K2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144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4" ht="30" customHeight="1" x14ac:dyDescent="0.25">
      <c r="A6" s="15">
        <v>34</v>
      </c>
      <c r="B6" s="128" t="s">
        <v>80</v>
      </c>
      <c r="C6" s="118" t="s">
        <v>95</v>
      </c>
      <c r="D6" s="128" t="s">
        <v>96</v>
      </c>
      <c r="E6" s="118" t="s">
        <v>97</v>
      </c>
      <c r="F6" s="87">
        <v>1670</v>
      </c>
      <c r="G6" s="87">
        <v>106.53944</v>
      </c>
      <c r="H6" s="87"/>
      <c r="I6" s="87">
        <f>+(F6+G6-H6)*0.02</f>
        <v>35.530788800000003</v>
      </c>
      <c r="J6" s="87">
        <f>+F6+G6-H6-I6</f>
        <v>1741.0086512</v>
      </c>
      <c r="K6" s="94"/>
      <c r="L6" s="12"/>
      <c r="M6" s="12"/>
    </row>
    <row r="7" spans="1:14" ht="30" customHeight="1" x14ac:dyDescent="0.25">
      <c r="A7" s="15">
        <v>69</v>
      </c>
      <c r="B7" s="16" t="s">
        <v>2</v>
      </c>
      <c r="C7" s="118" t="s">
        <v>138</v>
      </c>
      <c r="D7" s="16" t="s">
        <v>98</v>
      </c>
      <c r="E7" s="118" t="s">
        <v>46</v>
      </c>
      <c r="F7" s="19">
        <v>3958</v>
      </c>
      <c r="G7" s="87"/>
      <c r="H7" s="19">
        <v>309.22867199999996</v>
      </c>
      <c r="I7" s="87">
        <f t="shared" ref="I7:I18" si="0">+(F7+G7-H7)*0.02</f>
        <v>72.975426560000002</v>
      </c>
      <c r="J7" s="87">
        <f t="shared" ref="J7:J18" si="1">+F7+G7-H7-I7</f>
        <v>3575.7959014399999</v>
      </c>
      <c r="K7" s="67"/>
      <c r="L7" s="12"/>
      <c r="M7" s="12"/>
    </row>
    <row r="8" spans="1:14" ht="30" customHeight="1" x14ac:dyDescent="0.25">
      <c r="A8" s="15">
        <v>36</v>
      </c>
      <c r="B8" s="16" t="s">
        <v>2</v>
      </c>
      <c r="C8" s="21" t="s">
        <v>99</v>
      </c>
      <c r="D8" s="16" t="s">
        <v>2</v>
      </c>
      <c r="E8" s="117" t="s">
        <v>33</v>
      </c>
      <c r="F8" s="19">
        <v>2940</v>
      </c>
      <c r="G8" s="87"/>
      <c r="H8" s="19">
        <v>53.120271999999972</v>
      </c>
      <c r="I8" s="87">
        <f t="shared" si="0"/>
        <v>57.737594559999998</v>
      </c>
      <c r="J8" s="87">
        <f t="shared" si="1"/>
        <v>2829.1421334399997</v>
      </c>
      <c r="K8" s="67"/>
      <c r="L8" s="12"/>
      <c r="M8" s="12"/>
    </row>
    <row r="9" spans="1:14" ht="30" customHeight="1" x14ac:dyDescent="0.25">
      <c r="A9" s="15">
        <v>37</v>
      </c>
      <c r="B9" s="16" t="s">
        <v>2</v>
      </c>
      <c r="C9" s="17" t="s">
        <v>100</v>
      </c>
      <c r="D9" s="16" t="s">
        <v>2</v>
      </c>
      <c r="E9" s="17" t="s">
        <v>42</v>
      </c>
      <c r="F9" s="19">
        <v>2940</v>
      </c>
      <c r="G9" s="87"/>
      <c r="H9" s="19">
        <v>53.120271999999972</v>
      </c>
      <c r="I9" s="87">
        <f t="shared" si="0"/>
        <v>57.737594559999998</v>
      </c>
      <c r="J9" s="87">
        <f t="shared" si="1"/>
        <v>2829.1421334399997</v>
      </c>
      <c r="K9" s="67"/>
      <c r="L9" s="12"/>
      <c r="M9" s="12"/>
    </row>
    <row r="10" spans="1:14" ht="30" customHeight="1" x14ac:dyDescent="0.25">
      <c r="A10" s="15">
        <v>220</v>
      </c>
      <c r="B10" s="16" t="s">
        <v>2</v>
      </c>
      <c r="C10" s="17" t="s">
        <v>339</v>
      </c>
      <c r="D10" s="16" t="s">
        <v>2</v>
      </c>
      <c r="E10" s="17" t="s">
        <v>340</v>
      </c>
      <c r="F10" s="19">
        <v>2940</v>
      </c>
      <c r="G10" s="87"/>
      <c r="H10" s="19">
        <v>53.120271999999972</v>
      </c>
      <c r="I10" s="87">
        <f t="shared" si="0"/>
        <v>57.737594559999998</v>
      </c>
      <c r="J10" s="87">
        <f t="shared" si="1"/>
        <v>2829.1421334399997</v>
      </c>
      <c r="K10" s="74"/>
      <c r="L10" s="12"/>
      <c r="M10" s="12"/>
    </row>
    <row r="11" spans="1:14" ht="30" customHeight="1" x14ac:dyDescent="0.25">
      <c r="A11" s="15">
        <v>39</v>
      </c>
      <c r="B11" s="16" t="s">
        <v>2</v>
      </c>
      <c r="C11" s="17" t="s">
        <v>101</v>
      </c>
      <c r="D11" s="16" t="s">
        <v>2</v>
      </c>
      <c r="E11" s="17" t="s">
        <v>18</v>
      </c>
      <c r="F11" s="19">
        <v>2940</v>
      </c>
      <c r="G11" s="87"/>
      <c r="H11" s="19">
        <v>53.120271999999972</v>
      </c>
      <c r="I11" s="87">
        <f t="shared" si="0"/>
        <v>57.737594559999998</v>
      </c>
      <c r="J11" s="87">
        <f t="shared" si="1"/>
        <v>2829.1421334399997</v>
      </c>
      <c r="K11" s="67"/>
      <c r="L11" s="12"/>
      <c r="M11" s="12"/>
      <c r="N11" s="12"/>
    </row>
    <row r="12" spans="1:14" ht="30" customHeight="1" x14ac:dyDescent="0.25">
      <c r="A12" s="15">
        <v>63</v>
      </c>
      <c r="B12" s="16" t="s">
        <v>2</v>
      </c>
      <c r="C12" s="17" t="s">
        <v>130</v>
      </c>
      <c r="D12" s="16" t="s">
        <v>2</v>
      </c>
      <c r="E12" s="17" t="s">
        <v>7</v>
      </c>
      <c r="F12" s="19">
        <v>3014</v>
      </c>
      <c r="G12" s="77"/>
      <c r="H12" s="19">
        <v>61.171471999999966</v>
      </c>
      <c r="I12" s="87">
        <f t="shared" si="0"/>
        <v>59.056570560000004</v>
      </c>
      <c r="J12" s="87">
        <f t="shared" si="1"/>
        <v>2893.7719574399998</v>
      </c>
      <c r="K12" s="74"/>
      <c r="L12" s="12"/>
      <c r="M12" s="12"/>
    </row>
    <row r="13" spans="1:14" ht="30" customHeight="1" x14ac:dyDescent="0.25">
      <c r="A13" s="15">
        <v>41</v>
      </c>
      <c r="B13" s="16" t="s">
        <v>2</v>
      </c>
      <c r="C13" s="17" t="s">
        <v>102</v>
      </c>
      <c r="D13" s="16" t="s">
        <v>103</v>
      </c>
      <c r="E13" s="17" t="s">
        <v>34</v>
      </c>
      <c r="F13" s="19">
        <v>2574</v>
      </c>
      <c r="G13" s="87">
        <v>1.7005280000000482</v>
      </c>
      <c r="H13" s="19"/>
      <c r="I13" s="87">
        <f t="shared" si="0"/>
        <v>51.514010559999996</v>
      </c>
      <c r="J13" s="87">
        <f t="shared" si="1"/>
        <v>2524.18651744</v>
      </c>
      <c r="K13" s="67"/>
      <c r="L13" s="12"/>
      <c r="M13" s="12"/>
      <c r="N13" s="12"/>
    </row>
    <row r="14" spans="1:14" ht="30" customHeight="1" x14ac:dyDescent="0.25">
      <c r="A14" s="15">
        <v>31</v>
      </c>
      <c r="B14" s="16" t="s">
        <v>2</v>
      </c>
      <c r="C14" s="17" t="s">
        <v>93</v>
      </c>
      <c r="D14" s="16" t="s">
        <v>104</v>
      </c>
      <c r="E14" s="15" t="s">
        <v>15</v>
      </c>
      <c r="F14" s="19">
        <v>2574</v>
      </c>
      <c r="G14" s="87">
        <v>1.7005280000000482</v>
      </c>
      <c r="H14" s="19"/>
      <c r="I14" s="87">
        <f t="shared" si="0"/>
        <v>51.514010559999996</v>
      </c>
      <c r="J14" s="87">
        <f t="shared" si="1"/>
        <v>2524.18651744</v>
      </c>
      <c r="K14" s="74"/>
      <c r="L14" s="12"/>
      <c r="M14" s="12"/>
    </row>
    <row r="15" spans="1:14" ht="30" customHeight="1" x14ac:dyDescent="0.25">
      <c r="A15" s="15">
        <v>221</v>
      </c>
      <c r="B15" s="16" t="s">
        <v>105</v>
      </c>
      <c r="C15" s="17" t="s">
        <v>307</v>
      </c>
      <c r="D15" s="16" t="s">
        <v>107</v>
      </c>
      <c r="E15" s="15" t="s">
        <v>309</v>
      </c>
      <c r="F15" s="19">
        <v>2927</v>
      </c>
      <c r="G15" s="87"/>
      <c r="H15" s="19">
        <v>51.705871999999971</v>
      </c>
      <c r="I15" s="87">
        <f t="shared" si="0"/>
        <v>57.505882560000003</v>
      </c>
      <c r="J15" s="87">
        <f t="shared" si="1"/>
        <v>2817.7882454400001</v>
      </c>
      <c r="K15" s="67"/>
      <c r="L15" s="12"/>
      <c r="M15" s="12"/>
    </row>
    <row r="16" spans="1:14" ht="30" customHeight="1" x14ac:dyDescent="0.25">
      <c r="A16" s="15">
        <v>222</v>
      </c>
      <c r="B16" s="16" t="s">
        <v>105</v>
      </c>
      <c r="C16" s="17" t="s">
        <v>308</v>
      </c>
      <c r="D16" s="16" t="s">
        <v>107</v>
      </c>
      <c r="E16" s="19" t="s">
        <v>310</v>
      </c>
      <c r="F16" s="19">
        <v>2927</v>
      </c>
      <c r="G16" s="87"/>
      <c r="H16" s="19">
        <v>51.705871999999971</v>
      </c>
      <c r="I16" s="87">
        <f t="shared" si="0"/>
        <v>57.505882560000003</v>
      </c>
      <c r="J16" s="87">
        <f t="shared" si="1"/>
        <v>2817.7882454400001</v>
      </c>
      <c r="K16" s="74"/>
      <c r="L16" s="12"/>
      <c r="M16" s="12"/>
    </row>
    <row r="17" spans="1:13" ht="30" customHeight="1" x14ac:dyDescent="0.25">
      <c r="A17" s="15">
        <v>223</v>
      </c>
      <c r="B17" s="16" t="s">
        <v>105</v>
      </c>
      <c r="C17" s="18" t="s">
        <v>305</v>
      </c>
      <c r="D17" s="16" t="s">
        <v>109</v>
      </c>
      <c r="E17" s="32" t="s">
        <v>306</v>
      </c>
      <c r="F17" s="19">
        <v>1854</v>
      </c>
      <c r="G17" s="87">
        <v>82.763439999999989</v>
      </c>
      <c r="H17" s="19"/>
      <c r="I17" s="87">
        <f t="shared" si="0"/>
        <v>38.7352688</v>
      </c>
      <c r="J17" s="87">
        <f t="shared" si="1"/>
        <v>1898.0281711999999</v>
      </c>
      <c r="K17" s="74"/>
      <c r="L17" s="12"/>
      <c r="M17" s="12"/>
    </row>
    <row r="18" spans="1:13" ht="30" customHeight="1" x14ac:dyDescent="0.25">
      <c r="A18" s="15">
        <v>47</v>
      </c>
      <c r="B18" s="16" t="s">
        <v>105</v>
      </c>
      <c r="C18" s="17" t="s">
        <v>110</v>
      </c>
      <c r="D18" s="129" t="s">
        <v>111</v>
      </c>
      <c r="E18" s="17" t="s">
        <v>17</v>
      </c>
      <c r="F18" s="19">
        <v>962</v>
      </c>
      <c r="G18" s="87">
        <v>151.85144</v>
      </c>
      <c r="H18" s="19"/>
      <c r="I18" s="87">
        <f t="shared" si="0"/>
        <v>22.2770288</v>
      </c>
      <c r="J18" s="87">
        <f t="shared" si="1"/>
        <v>1091.5744112</v>
      </c>
      <c r="K18" s="67"/>
      <c r="L18" s="12"/>
      <c r="M18" s="12"/>
    </row>
    <row r="19" spans="1:13" ht="15.75" thickBot="1" x14ac:dyDescent="0.3">
      <c r="F19" s="55">
        <f>SUM(F6:F18)</f>
        <v>34220</v>
      </c>
      <c r="G19" s="55">
        <f t="shared" ref="G19:J19" si="2">SUM(G6:G18)</f>
        <v>344.55537600000008</v>
      </c>
      <c r="H19" s="55">
        <f t="shared" si="2"/>
        <v>686.29297599999995</v>
      </c>
      <c r="I19" s="55">
        <f t="shared" si="2"/>
        <v>677.565248</v>
      </c>
      <c r="J19" s="55">
        <f t="shared" si="2"/>
        <v>33200.697152000001</v>
      </c>
    </row>
    <row r="20" spans="1:13" ht="15.75" thickTop="1" x14ac:dyDescent="0.25">
      <c r="C20" s="10"/>
      <c r="D20" s="10"/>
      <c r="E20" s="10"/>
      <c r="F20" s="10"/>
      <c r="G20" s="10"/>
      <c r="H20" s="10"/>
      <c r="I20" s="10"/>
      <c r="J20" s="73"/>
    </row>
    <row r="21" spans="1:13" x14ac:dyDescent="0.25">
      <c r="C21" s="10"/>
      <c r="D21" s="10"/>
      <c r="E21" s="10"/>
      <c r="F21" s="10"/>
      <c r="G21" s="10"/>
      <c r="H21" s="10"/>
      <c r="I21" s="10"/>
      <c r="J21" s="73"/>
    </row>
    <row r="22" spans="1:13" x14ac:dyDescent="0.25">
      <c r="C22" s="10"/>
      <c r="D22" s="10"/>
      <c r="E22" s="10"/>
      <c r="F22" s="10"/>
      <c r="G22" s="10"/>
      <c r="H22" s="10"/>
      <c r="I22" s="10"/>
      <c r="J22" s="73"/>
    </row>
    <row r="23" spans="1:13" x14ac:dyDescent="0.25">
      <c r="C23" s="10"/>
      <c r="D23" s="10"/>
      <c r="E23" s="10"/>
      <c r="F23" s="10"/>
      <c r="G23" s="10"/>
      <c r="H23" s="10"/>
      <c r="I23" s="10"/>
      <c r="J23" s="73"/>
    </row>
    <row r="24" spans="1:13" x14ac:dyDescent="0.25">
      <c r="A24" s="173"/>
      <c r="B24" s="173"/>
      <c r="C24" s="173"/>
      <c r="J24" s="173"/>
      <c r="K24" s="173"/>
    </row>
    <row r="25" spans="1:13" x14ac:dyDescent="0.25">
      <c r="A25" s="168" t="s">
        <v>65</v>
      </c>
      <c r="B25" s="168"/>
      <c r="C25" s="168"/>
      <c r="J25" s="168" t="s">
        <v>66</v>
      </c>
      <c r="K25" s="168"/>
    </row>
    <row r="26" spans="1:13" x14ac:dyDescent="0.25">
      <c r="A26" s="168" t="s">
        <v>67</v>
      </c>
      <c r="B26" s="168"/>
      <c r="C26" s="168"/>
      <c r="J26" s="168" t="s">
        <v>68</v>
      </c>
      <c r="K26" s="168"/>
    </row>
    <row r="28" spans="1:13" x14ac:dyDescent="0.25">
      <c r="F28" s="37"/>
    </row>
    <row r="29" spans="1:13" x14ac:dyDescent="0.25">
      <c r="F29" s="37"/>
    </row>
    <row r="30" spans="1:13" x14ac:dyDescent="0.25">
      <c r="F30" s="68"/>
    </row>
    <row r="32" spans="1:13" x14ac:dyDescent="0.25">
      <c r="C32" s="11"/>
      <c r="D32" s="10"/>
      <c r="E32" s="11"/>
    </row>
    <row r="33" spans="3:8" x14ac:dyDescent="0.25">
      <c r="C33" s="10"/>
      <c r="D33" s="10"/>
      <c r="E33" s="10"/>
    </row>
    <row r="34" spans="3:8" x14ac:dyDescent="0.25">
      <c r="C34" s="10"/>
      <c r="D34" s="10"/>
      <c r="E34" s="10"/>
    </row>
    <row r="35" spans="3:8" x14ac:dyDescent="0.25">
      <c r="C35" s="10"/>
      <c r="D35" s="10"/>
      <c r="E35" s="10"/>
      <c r="H35" s="37"/>
    </row>
    <row r="36" spans="3:8" x14ac:dyDescent="0.25">
      <c r="C36" s="10"/>
      <c r="D36" s="10"/>
      <c r="E36" s="10"/>
      <c r="H36" s="37"/>
    </row>
    <row r="37" spans="3:8" x14ac:dyDescent="0.25">
      <c r="C37" s="10"/>
      <c r="D37" s="10"/>
      <c r="E37" s="10"/>
      <c r="H37" s="37"/>
    </row>
    <row r="38" spans="3:8" x14ac:dyDescent="0.25">
      <c r="H38" s="68"/>
    </row>
    <row r="45" spans="3:8" x14ac:dyDescent="0.25">
      <c r="F45" s="37"/>
      <c r="G45" s="37"/>
    </row>
    <row r="46" spans="3:8" x14ac:dyDescent="0.25">
      <c r="F46" s="37"/>
      <c r="G46" s="37"/>
    </row>
    <row r="47" spans="3:8" x14ac:dyDescent="0.25">
      <c r="F47" s="37"/>
      <c r="G47" s="37"/>
    </row>
    <row r="48" spans="3:8" x14ac:dyDescent="0.25">
      <c r="F48" s="37"/>
      <c r="G48" s="37"/>
    </row>
    <row r="49" spans="4:7" x14ac:dyDescent="0.25">
      <c r="D49" s="37"/>
      <c r="F49" s="37"/>
      <c r="G49" s="37"/>
    </row>
    <row r="50" spans="4:7" x14ac:dyDescent="0.25">
      <c r="D50" s="37"/>
      <c r="F50" s="37"/>
      <c r="G50" s="37"/>
    </row>
    <row r="51" spans="4:7" x14ac:dyDescent="0.25">
      <c r="D51" s="37"/>
      <c r="F51" s="37"/>
      <c r="G51" s="37"/>
    </row>
    <row r="52" spans="4:7" x14ac:dyDescent="0.25">
      <c r="D52" s="37"/>
      <c r="F52" s="37"/>
      <c r="G52" s="37"/>
    </row>
    <row r="53" spans="4:7" x14ac:dyDescent="0.25">
      <c r="F53" s="37"/>
      <c r="G53" s="37"/>
    </row>
    <row r="54" spans="4:7" x14ac:dyDescent="0.25">
      <c r="F54" s="37"/>
      <c r="G54" s="37"/>
    </row>
    <row r="55" spans="4:7" x14ac:dyDescent="0.25">
      <c r="F55" s="37"/>
      <c r="G55" s="37"/>
    </row>
    <row r="56" spans="4:7" x14ac:dyDescent="0.25">
      <c r="F56" s="37"/>
      <c r="G56" s="37"/>
    </row>
    <row r="57" spans="4:7" x14ac:dyDescent="0.25">
      <c r="F57" s="37"/>
      <c r="G57" s="37"/>
    </row>
    <row r="58" spans="4:7" x14ac:dyDescent="0.25">
      <c r="F58" s="37"/>
      <c r="G58" s="37"/>
    </row>
  </sheetData>
  <mergeCells count="10">
    <mergeCell ref="A25:C25"/>
    <mergeCell ref="J25:K25"/>
    <mergeCell ref="A26:C26"/>
    <mergeCell ref="J26:K26"/>
    <mergeCell ref="A1:K1"/>
    <mergeCell ref="A2:K2"/>
    <mergeCell ref="A3:K3"/>
    <mergeCell ref="A4:K4"/>
    <mergeCell ref="A24:C24"/>
    <mergeCell ref="J24:K2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0"/>
  <sheetViews>
    <sheetView topLeftCell="A4" workbookViewId="0">
      <selection activeCell="I10" sqref="I10"/>
    </sheetView>
  </sheetViews>
  <sheetFormatPr baseColWidth="10" defaultColWidth="11.42578125" defaultRowHeight="15" x14ac:dyDescent="0.25"/>
  <cols>
    <col min="1" max="1" width="5.7109375" customWidth="1"/>
    <col min="2" max="2" width="19" customWidth="1"/>
    <col min="3" max="3" width="29.42578125" bestFit="1" customWidth="1"/>
    <col min="4" max="4" width="21.5703125" customWidth="1"/>
    <col min="5" max="5" width="15" bestFit="1" customWidth="1"/>
    <col min="6" max="6" width="11.85546875" customWidth="1"/>
    <col min="7" max="7" width="12.28515625" customWidth="1"/>
    <col min="10" max="10" width="11.5703125" bestFit="1" customWidth="1"/>
    <col min="11" max="11" width="42.2851562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+'34-47'!A2:K2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  <c r="N5" s="145"/>
    </row>
    <row r="6" spans="1:14" ht="30" customHeight="1" x14ac:dyDescent="0.25">
      <c r="A6" s="15">
        <v>48</v>
      </c>
      <c r="B6" s="16" t="s">
        <v>105</v>
      </c>
      <c r="C6" s="21" t="s">
        <v>268</v>
      </c>
      <c r="D6" s="16" t="s">
        <v>107</v>
      </c>
      <c r="E6" s="116" t="s">
        <v>269</v>
      </c>
      <c r="F6" s="19">
        <v>2927</v>
      </c>
      <c r="G6" s="19"/>
      <c r="H6" s="19">
        <v>51.705871999999971</v>
      </c>
      <c r="I6" s="19">
        <f>+(F6+G6-H6)*0.02</f>
        <v>57.505882560000003</v>
      </c>
      <c r="J6" s="19">
        <f>+F6+G6-H6-I6</f>
        <v>2817.7882454400001</v>
      </c>
      <c r="K6" s="98"/>
      <c r="L6" s="12"/>
      <c r="N6" s="146"/>
    </row>
    <row r="7" spans="1:14" ht="30" customHeight="1" x14ac:dyDescent="0.25">
      <c r="A7" s="15">
        <v>224</v>
      </c>
      <c r="B7" s="16" t="s">
        <v>112</v>
      </c>
      <c r="C7" s="17" t="s">
        <v>330</v>
      </c>
      <c r="D7" s="16" t="s">
        <v>114</v>
      </c>
      <c r="E7" s="17" t="s">
        <v>331</v>
      </c>
      <c r="F7" s="19">
        <v>2574</v>
      </c>
      <c r="G7" s="19">
        <v>1.7005280000000482</v>
      </c>
      <c r="H7" s="19"/>
      <c r="I7" s="19">
        <f t="shared" ref="I7:I15" si="0">+(F7+G7-H7)*0.02</f>
        <v>51.514010559999996</v>
      </c>
      <c r="J7" s="19">
        <f t="shared" ref="J7:J15" si="1">+F7+G7-H7-I7</f>
        <v>2524.18651744</v>
      </c>
      <c r="K7" s="9"/>
      <c r="L7" s="12"/>
      <c r="N7" s="145"/>
    </row>
    <row r="8" spans="1:14" ht="30" customHeight="1" x14ac:dyDescent="0.25">
      <c r="A8" s="15">
        <v>225</v>
      </c>
      <c r="B8" s="16" t="s">
        <v>115</v>
      </c>
      <c r="C8" s="17" t="s">
        <v>303</v>
      </c>
      <c r="D8" s="16" t="s">
        <v>116</v>
      </c>
      <c r="E8" s="17" t="s">
        <v>304</v>
      </c>
      <c r="F8" s="19">
        <v>5836</v>
      </c>
      <c r="G8" s="19"/>
      <c r="H8" s="19">
        <v>611.40004799999997</v>
      </c>
      <c r="I8" s="19">
        <f t="shared" si="0"/>
        <v>104.49199904000001</v>
      </c>
      <c r="J8" s="19">
        <f t="shared" si="1"/>
        <v>5120.1079529600001</v>
      </c>
      <c r="K8" s="9"/>
      <c r="N8" s="147"/>
    </row>
    <row r="9" spans="1:14" ht="30" customHeight="1" x14ac:dyDescent="0.25">
      <c r="A9" s="75">
        <v>12</v>
      </c>
      <c r="B9" s="16" t="s">
        <v>115</v>
      </c>
      <c r="C9" s="118" t="s">
        <v>415</v>
      </c>
      <c r="D9" s="16" t="s">
        <v>411</v>
      </c>
      <c r="E9" s="76" t="s">
        <v>29</v>
      </c>
      <c r="F9" s="19">
        <v>3200</v>
      </c>
      <c r="G9" s="19"/>
      <c r="H9" s="19">
        <v>101.66</v>
      </c>
      <c r="I9" s="19">
        <f>+(F9+G9-H9)*0.02</f>
        <v>61.966800000000006</v>
      </c>
      <c r="J9" s="19">
        <f t="shared" si="1"/>
        <v>3036.3732</v>
      </c>
      <c r="K9" s="9"/>
      <c r="N9" s="147"/>
    </row>
    <row r="10" spans="1:14" ht="30" customHeight="1" x14ac:dyDescent="0.25">
      <c r="A10" s="15">
        <v>53</v>
      </c>
      <c r="B10" s="16" t="s">
        <v>118</v>
      </c>
      <c r="C10" s="17" t="s">
        <v>119</v>
      </c>
      <c r="D10" s="16" t="s">
        <v>120</v>
      </c>
      <c r="E10" s="17" t="s">
        <v>121</v>
      </c>
      <c r="F10" s="19">
        <v>13641</v>
      </c>
      <c r="G10" s="19"/>
      <c r="H10" s="19">
        <v>2312.0357279999998</v>
      </c>
      <c r="I10" s="19">
        <f t="shared" si="0"/>
        <v>226.57928544000004</v>
      </c>
      <c r="J10" s="19">
        <f t="shared" si="1"/>
        <v>11102.38498656</v>
      </c>
      <c r="K10" s="98"/>
      <c r="N10" s="147"/>
    </row>
    <row r="11" spans="1:14" ht="30" customHeight="1" x14ac:dyDescent="0.25">
      <c r="A11" s="15">
        <v>54</v>
      </c>
      <c r="B11" s="16" t="s">
        <v>118</v>
      </c>
      <c r="C11" s="17" t="s">
        <v>238</v>
      </c>
      <c r="D11" s="16" t="s">
        <v>122</v>
      </c>
      <c r="E11" s="17" t="s">
        <v>239</v>
      </c>
      <c r="F11" s="19">
        <v>6000</v>
      </c>
      <c r="G11" s="19"/>
      <c r="H11" s="19">
        <v>643.42562400000008</v>
      </c>
      <c r="I11" s="19">
        <f t="shared" si="0"/>
        <v>107.13148751999999</v>
      </c>
      <c r="J11" s="19">
        <f t="shared" si="1"/>
        <v>5249.44288848</v>
      </c>
      <c r="K11" s="9"/>
      <c r="L11" s="12"/>
      <c r="N11" s="148"/>
    </row>
    <row r="12" spans="1:14" ht="30" customHeight="1" x14ac:dyDescent="0.25">
      <c r="A12" s="15">
        <v>55</v>
      </c>
      <c r="B12" s="16" t="s">
        <v>118</v>
      </c>
      <c r="C12" s="17" t="s">
        <v>123</v>
      </c>
      <c r="D12" s="16" t="s">
        <v>124</v>
      </c>
      <c r="E12" s="15" t="s">
        <v>27</v>
      </c>
      <c r="F12" s="19">
        <v>3506</v>
      </c>
      <c r="G12" s="19"/>
      <c r="H12" s="19">
        <v>134.95107199999998</v>
      </c>
      <c r="I12" s="19">
        <f t="shared" si="0"/>
        <v>67.420978560000009</v>
      </c>
      <c r="J12" s="19">
        <f t="shared" si="1"/>
        <v>3303.6279494400001</v>
      </c>
      <c r="K12" s="9"/>
      <c r="L12" s="12"/>
      <c r="N12" s="145"/>
    </row>
    <row r="13" spans="1:14" ht="30" customHeight="1" x14ac:dyDescent="0.25">
      <c r="A13" s="15">
        <v>52</v>
      </c>
      <c r="B13" s="16" t="s">
        <v>118</v>
      </c>
      <c r="C13" s="17" t="s">
        <v>117</v>
      </c>
      <c r="D13" s="16" t="s">
        <v>125</v>
      </c>
      <c r="E13" s="17" t="s">
        <v>11</v>
      </c>
      <c r="F13" s="19">
        <v>3506</v>
      </c>
      <c r="G13" s="19"/>
      <c r="H13" s="19">
        <v>134.95107199999998</v>
      </c>
      <c r="I13" s="19">
        <f t="shared" si="0"/>
        <v>67.420978560000009</v>
      </c>
      <c r="J13" s="19">
        <f t="shared" si="1"/>
        <v>3303.6279494400001</v>
      </c>
      <c r="K13" s="9"/>
      <c r="L13" s="12"/>
      <c r="N13" s="147"/>
    </row>
    <row r="14" spans="1:14" ht="30" customHeight="1" x14ac:dyDescent="0.25">
      <c r="A14" s="15">
        <v>57</v>
      </c>
      <c r="B14" s="16" t="s">
        <v>118</v>
      </c>
      <c r="C14" s="21" t="s">
        <v>231</v>
      </c>
      <c r="D14" s="16" t="s">
        <v>3</v>
      </c>
      <c r="E14" s="117" t="s">
        <v>4</v>
      </c>
      <c r="F14" s="19">
        <v>1478</v>
      </c>
      <c r="G14" s="19">
        <v>118.82744</v>
      </c>
      <c r="H14" s="19"/>
      <c r="I14" s="19">
        <f t="shared" si="0"/>
        <v>31.936548800000001</v>
      </c>
      <c r="J14" s="19">
        <f t="shared" si="1"/>
        <v>1564.8908911999999</v>
      </c>
      <c r="K14" s="9"/>
      <c r="L14" s="12"/>
      <c r="N14" s="147"/>
    </row>
    <row r="15" spans="1:14" ht="30" customHeight="1" x14ac:dyDescent="0.25">
      <c r="A15" s="119">
        <v>90</v>
      </c>
      <c r="B15" s="16" t="s">
        <v>162</v>
      </c>
      <c r="C15" s="17" t="s">
        <v>163</v>
      </c>
      <c r="D15" s="16" t="s">
        <v>164</v>
      </c>
      <c r="E15" s="167" t="s">
        <v>247</v>
      </c>
      <c r="F15" s="19">
        <v>6500</v>
      </c>
      <c r="G15" s="19"/>
      <c r="H15" s="87">
        <v>750.22562400000004</v>
      </c>
      <c r="I15" s="19">
        <f t="shared" si="0"/>
        <v>114.99548752000001</v>
      </c>
      <c r="J15" s="19">
        <f t="shared" si="1"/>
        <v>5634.7788884800002</v>
      </c>
      <c r="K15" s="9"/>
      <c r="N15" s="148"/>
    </row>
    <row r="16" spans="1:14" ht="15.75" thickBot="1" x14ac:dyDescent="0.3">
      <c r="A16" s="22"/>
      <c r="B16" s="22"/>
      <c r="C16" s="18"/>
      <c r="D16" s="18"/>
      <c r="E16" s="18"/>
      <c r="F16" s="166">
        <f>SUM(F6:F15)</f>
        <v>49168</v>
      </c>
      <c r="G16" s="166">
        <f t="shared" ref="G16:J16" si="2">SUM(G6:G15)</f>
        <v>120.52796800000004</v>
      </c>
      <c r="H16" s="58">
        <f t="shared" si="2"/>
        <v>4740.3550399999995</v>
      </c>
      <c r="I16" s="58">
        <f t="shared" si="2"/>
        <v>890.96345855999994</v>
      </c>
      <c r="J16" s="58">
        <f t="shared" si="2"/>
        <v>43657.20946944</v>
      </c>
      <c r="N16" s="147"/>
    </row>
    <row r="17" spans="1:14" ht="15.75" thickTop="1" x14ac:dyDescent="0.25">
      <c r="A17" s="5"/>
      <c r="B17" s="5"/>
      <c r="C17" s="6"/>
      <c r="D17" s="6"/>
      <c r="E17" s="6"/>
      <c r="F17" s="6"/>
      <c r="G17" s="6"/>
      <c r="H17" s="6"/>
      <c r="I17" s="6"/>
      <c r="J17" s="14"/>
      <c r="N17" s="148"/>
    </row>
    <row r="18" spans="1:14" x14ac:dyDescent="0.25">
      <c r="A18" s="5"/>
      <c r="B18" s="5"/>
      <c r="C18" s="6"/>
      <c r="D18" s="6"/>
      <c r="E18" s="6"/>
      <c r="F18" s="20"/>
      <c r="G18" s="6"/>
      <c r="H18" s="6"/>
      <c r="I18" s="6"/>
      <c r="J18" s="14"/>
      <c r="N18" s="145"/>
    </row>
    <row r="19" spans="1:14" x14ac:dyDescent="0.25">
      <c r="G19" s="37"/>
      <c r="I19" s="37"/>
      <c r="L19" s="37"/>
      <c r="N19" s="145"/>
    </row>
    <row r="20" spans="1:14" x14ac:dyDescent="0.25">
      <c r="G20" s="37"/>
      <c r="H20" s="37"/>
      <c r="I20" s="37"/>
      <c r="L20" s="37"/>
      <c r="N20" s="145"/>
    </row>
    <row r="21" spans="1:14" x14ac:dyDescent="0.25">
      <c r="A21" s="173"/>
      <c r="B21" s="173"/>
      <c r="C21" s="173"/>
      <c r="G21" s="68"/>
      <c r="H21" s="37"/>
      <c r="I21" s="37"/>
      <c r="J21" s="173"/>
      <c r="K21" s="173"/>
      <c r="L21" s="68"/>
      <c r="M21" s="68"/>
      <c r="N21" s="148"/>
    </row>
    <row r="22" spans="1:14" x14ac:dyDescent="0.25">
      <c r="A22" s="168" t="s">
        <v>65</v>
      </c>
      <c r="B22" s="168"/>
      <c r="C22" s="168"/>
      <c r="G22" s="37"/>
      <c r="H22" s="37"/>
      <c r="I22" s="37"/>
      <c r="J22" s="168" t="s">
        <v>66</v>
      </c>
      <c r="K22" s="168"/>
      <c r="N22" s="145"/>
    </row>
    <row r="23" spans="1:14" x14ac:dyDescent="0.25">
      <c r="A23" s="168" t="s">
        <v>67</v>
      </c>
      <c r="B23" s="168"/>
      <c r="C23" s="168"/>
      <c r="G23" s="37"/>
      <c r="H23" s="37"/>
      <c r="J23" s="168" t="s">
        <v>68</v>
      </c>
      <c r="K23" s="168"/>
      <c r="N23" s="145"/>
    </row>
    <row r="24" spans="1:14" x14ac:dyDescent="0.25">
      <c r="G24" s="37"/>
      <c r="H24" s="37"/>
      <c r="N24" s="145"/>
    </row>
    <row r="25" spans="1:14" x14ac:dyDescent="0.25">
      <c r="G25" s="37"/>
      <c r="H25" s="37"/>
      <c r="N25" s="145"/>
    </row>
    <row r="26" spans="1:14" x14ac:dyDescent="0.25">
      <c r="G26" s="37"/>
      <c r="H26" s="37"/>
      <c r="N26" s="145"/>
    </row>
    <row r="27" spans="1:14" x14ac:dyDescent="0.25">
      <c r="G27" s="37"/>
      <c r="H27" s="37"/>
      <c r="N27" s="145"/>
    </row>
    <row r="28" spans="1:14" x14ac:dyDescent="0.25">
      <c r="G28" s="37"/>
      <c r="H28" s="37"/>
      <c r="N28" s="145"/>
    </row>
    <row r="29" spans="1:14" x14ac:dyDescent="0.25">
      <c r="G29" s="37"/>
    </row>
    <row r="30" spans="1:14" x14ac:dyDescent="0.25">
      <c r="I30" s="37"/>
    </row>
  </sheetData>
  <mergeCells count="10">
    <mergeCell ref="A22:C22"/>
    <mergeCell ref="J22:K22"/>
    <mergeCell ref="A23:C23"/>
    <mergeCell ref="J23:K23"/>
    <mergeCell ref="A1:K1"/>
    <mergeCell ref="A2:K2"/>
    <mergeCell ref="A3:K3"/>
    <mergeCell ref="A4:K4"/>
    <mergeCell ref="A21:C21"/>
    <mergeCell ref="J21:K21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E32" sqref="E32"/>
    </sheetView>
  </sheetViews>
  <sheetFormatPr baseColWidth="10" defaultColWidth="11.42578125" defaultRowHeight="15" x14ac:dyDescent="0.25"/>
  <cols>
    <col min="1" max="1" width="6.28515625" customWidth="1"/>
    <col min="2" max="2" width="16.85546875" customWidth="1"/>
    <col min="3" max="3" width="33.85546875" bestFit="1" customWidth="1"/>
    <col min="4" max="4" width="18" customWidth="1"/>
    <col min="5" max="5" width="14.85546875" bestFit="1" customWidth="1"/>
    <col min="6" max="6" width="11.42578125" customWidth="1"/>
    <col min="7" max="7" width="10.7109375" customWidth="1"/>
    <col min="8" max="9" width="10.5703125" customWidth="1"/>
    <col min="10" max="10" width="11.42578125" customWidth="1"/>
    <col min="11" max="11" width="46.85546875" customWidth="1"/>
    <col min="12" max="12" width="11.5703125" bestFit="1" customWidth="1"/>
  </cols>
  <sheetData>
    <row r="1" spans="1:12" ht="23.25" x14ac:dyDescent="0.35">
      <c r="A1" s="175" t="s">
        <v>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2" ht="15.75" x14ac:dyDescent="0.25">
      <c r="A2" s="176" t="str">
        <f>+'44-54'!A2:K2</f>
        <v>PERIODO: DEL 16 AL 31 DE ENERO DE 2019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x14ac:dyDescent="0.25">
      <c r="A3" s="177" t="s">
        <v>52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58</v>
      </c>
      <c r="B6" s="16" t="s">
        <v>126</v>
      </c>
      <c r="C6" s="17" t="s">
        <v>127</v>
      </c>
      <c r="D6" s="16" t="s">
        <v>128</v>
      </c>
      <c r="E6" s="15" t="s">
        <v>24</v>
      </c>
      <c r="F6" s="19">
        <v>8595</v>
      </c>
      <c r="G6" s="19"/>
      <c r="H6" s="19">
        <v>1197.7176239999999</v>
      </c>
      <c r="I6" s="19">
        <f>+(F6+G6-H6)*0.02</f>
        <v>147.94564751999999</v>
      </c>
      <c r="J6" s="19">
        <f>+F6+G6-H6-I6</f>
        <v>7249.3367284799997</v>
      </c>
      <c r="K6" s="85"/>
      <c r="L6" s="12"/>
    </row>
    <row r="7" spans="1:12" ht="30" customHeight="1" x14ac:dyDescent="0.25">
      <c r="A7" s="119">
        <v>103</v>
      </c>
      <c r="B7" s="128" t="s">
        <v>126</v>
      </c>
      <c r="C7" s="118" t="s">
        <v>174</v>
      </c>
      <c r="D7" s="119" t="s">
        <v>75</v>
      </c>
      <c r="E7" s="119" t="s">
        <v>38</v>
      </c>
      <c r="F7" s="87">
        <v>4332</v>
      </c>
      <c r="G7" s="87"/>
      <c r="H7" s="87">
        <v>353.70440000000002</v>
      </c>
      <c r="I7" s="19">
        <f t="shared" ref="I7:I15" si="0">+(F7+G7-H7)*0.02</f>
        <v>79.565911999999997</v>
      </c>
      <c r="J7" s="19">
        <f t="shared" ref="J7:J15" si="1">+F7+G7-H7-I7</f>
        <v>3898.7296879999999</v>
      </c>
      <c r="K7" s="13"/>
      <c r="L7" s="106"/>
    </row>
    <row r="8" spans="1:12" ht="30" customHeight="1" x14ac:dyDescent="0.25">
      <c r="A8" s="15">
        <v>214</v>
      </c>
      <c r="B8" s="128" t="s">
        <v>126</v>
      </c>
      <c r="C8" s="17" t="s">
        <v>400</v>
      </c>
      <c r="D8" s="16" t="s">
        <v>398</v>
      </c>
      <c r="E8" s="15" t="s">
        <v>399</v>
      </c>
      <c r="F8" s="19">
        <v>2800</v>
      </c>
      <c r="G8" s="87"/>
      <c r="H8" s="8">
        <v>37.888271999999944</v>
      </c>
      <c r="I8" s="19">
        <f t="shared" si="0"/>
        <v>55.24223456</v>
      </c>
      <c r="J8" s="19">
        <f t="shared" si="1"/>
        <v>2706.86949344</v>
      </c>
      <c r="K8" s="13"/>
      <c r="L8" s="106"/>
    </row>
    <row r="9" spans="1:12" ht="30" customHeight="1" x14ac:dyDescent="0.25">
      <c r="A9" s="15">
        <v>85</v>
      </c>
      <c r="B9" s="16" t="s">
        <v>129</v>
      </c>
      <c r="C9" s="17" t="s">
        <v>154</v>
      </c>
      <c r="D9" s="16" t="s">
        <v>144</v>
      </c>
      <c r="E9" s="21" t="s">
        <v>39</v>
      </c>
      <c r="F9" s="19">
        <v>7500</v>
      </c>
      <c r="G9" s="87"/>
      <c r="H9" s="8">
        <v>963.82562400000006</v>
      </c>
      <c r="I9" s="19">
        <f t="shared" si="0"/>
        <v>130.72348751999999</v>
      </c>
      <c r="J9" s="19">
        <f t="shared" si="1"/>
        <v>6405.4508884799998</v>
      </c>
      <c r="K9" s="13"/>
      <c r="L9" s="106"/>
    </row>
    <row r="10" spans="1:12" ht="30" customHeight="1" x14ac:dyDescent="0.25">
      <c r="A10" s="15">
        <v>68</v>
      </c>
      <c r="B10" s="16" t="s">
        <v>129</v>
      </c>
      <c r="C10" s="17" t="s">
        <v>137</v>
      </c>
      <c r="D10" s="15" t="s">
        <v>75</v>
      </c>
      <c r="E10" s="17" t="s">
        <v>26</v>
      </c>
      <c r="F10" s="19">
        <v>4332</v>
      </c>
      <c r="G10" s="87"/>
      <c r="H10" s="19">
        <v>353.70440000000002</v>
      </c>
      <c r="I10" s="19">
        <f t="shared" si="0"/>
        <v>79.565911999999997</v>
      </c>
      <c r="J10" s="19">
        <f t="shared" si="1"/>
        <v>3898.7296879999999</v>
      </c>
      <c r="K10" s="13"/>
    </row>
    <row r="11" spans="1:12" ht="30" customHeight="1" x14ac:dyDescent="0.25">
      <c r="A11" s="15">
        <v>64</v>
      </c>
      <c r="B11" s="16" t="s">
        <v>129</v>
      </c>
      <c r="C11" s="17" t="s">
        <v>131</v>
      </c>
      <c r="D11" s="15" t="s">
        <v>72</v>
      </c>
      <c r="E11" s="15" t="s">
        <v>19</v>
      </c>
      <c r="F11" s="19">
        <v>2800</v>
      </c>
      <c r="G11" s="87"/>
      <c r="H11" s="19">
        <v>37.888271999999944</v>
      </c>
      <c r="I11" s="19">
        <f t="shared" si="0"/>
        <v>55.24223456</v>
      </c>
      <c r="J11" s="19">
        <f t="shared" si="1"/>
        <v>2706.86949344</v>
      </c>
      <c r="K11" s="38"/>
      <c r="L11" s="12"/>
    </row>
    <row r="12" spans="1:12" ht="30" customHeight="1" x14ac:dyDescent="0.25">
      <c r="A12" s="15">
        <v>226</v>
      </c>
      <c r="B12" s="16" t="s">
        <v>129</v>
      </c>
      <c r="C12" s="17" t="s">
        <v>353</v>
      </c>
      <c r="D12" s="15" t="s">
        <v>132</v>
      </c>
      <c r="E12" s="15" t="s">
        <v>354</v>
      </c>
      <c r="F12" s="19">
        <v>3090</v>
      </c>
      <c r="G12" s="87"/>
      <c r="H12" s="19">
        <v>89.690271999999965</v>
      </c>
      <c r="I12" s="19">
        <f t="shared" si="0"/>
        <v>60.006194560000004</v>
      </c>
      <c r="J12" s="19">
        <f t="shared" si="1"/>
        <v>2940.3035334400001</v>
      </c>
      <c r="K12" s="38"/>
      <c r="L12" s="12"/>
    </row>
    <row r="13" spans="1:12" ht="30" customHeight="1" x14ac:dyDescent="0.25">
      <c r="A13" s="15">
        <v>67</v>
      </c>
      <c r="B13" s="16" t="s">
        <v>129</v>
      </c>
      <c r="C13" s="17" t="s">
        <v>254</v>
      </c>
      <c r="D13" s="15" t="s">
        <v>133</v>
      </c>
      <c r="E13" s="17" t="s">
        <v>255</v>
      </c>
      <c r="F13" s="19">
        <v>5203</v>
      </c>
      <c r="G13" s="87"/>
      <c r="H13" s="19">
        <v>497.96644799999996</v>
      </c>
      <c r="I13" s="19">
        <f t="shared" si="0"/>
        <v>94.100671039999995</v>
      </c>
      <c r="J13" s="19">
        <f t="shared" si="1"/>
        <v>4610.9328809600001</v>
      </c>
      <c r="K13" s="92"/>
    </row>
    <row r="14" spans="1:12" ht="30" customHeight="1" x14ac:dyDescent="0.25">
      <c r="A14" s="15">
        <v>1099</v>
      </c>
      <c r="B14" s="16" t="s">
        <v>129</v>
      </c>
      <c r="C14" s="17" t="s">
        <v>134</v>
      </c>
      <c r="D14" s="15" t="s">
        <v>135</v>
      </c>
      <c r="E14" s="17" t="s">
        <v>136</v>
      </c>
      <c r="F14" s="19">
        <v>700</v>
      </c>
      <c r="G14" s="87">
        <v>168.76944</v>
      </c>
      <c r="H14" s="19"/>
      <c r="I14" s="19">
        <f t="shared" si="0"/>
        <v>17.3753888</v>
      </c>
      <c r="J14" s="19">
        <f t="shared" si="1"/>
        <v>851.39405120000004</v>
      </c>
      <c r="K14" s="92"/>
      <c r="L14" s="12"/>
    </row>
    <row r="15" spans="1:12" ht="30" customHeight="1" x14ac:dyDescent="0.25">
      <c r="A15" s="15">
        <v>43</v>
      </c>
      <c r="B15" s="16" t="s">
        <v>129</v>
      </c>
      <c r="C15" s="17" t="s">
        <v>106</v>
      </c>
      <c r="D15" s="16" t="s">
        <v>40</v>
      </c>
      <c r="E15" s="17" t="s">
        <v>22</v>
      </c>
      <c r="F15" s="19">
        <v>3811.1235999999999</v>
      </c>
      <c r="G15" s="87"/>
      <c r="H15" s="19">
        <v>293.24851967999996</v>
      </c>
      <c r="I15" s="19">
        <f t="shared" si="0"/>
        <v>70.357501606400007</v>
      </c>
      <c r="J15" s="19">
        <f t="shared" si="1"/>
        <v>3447.5175787136</v>
      </c>
      <c r="K15" s="92"/>
      <c r="L15" s="12"/>
    </row>
    <row r="16" spans="1:12" ht="20.25" customHeight="1" thickBot="1" x14ac:dyDescent="0.3">
      <c r="A16" s="5"/>
      <c r="B16" s="5"/>
      <c r="C16" s="5"/>
      <c r="D16" s="5"/>
      <c r="E16" s="5"/>
      <c r="F16" s="54">
        <f>SUM(F6:F15)</f>
        <v>43163.123599999999</v>
      </c>
      <c r="G16" s="54">
        <f t="shared" ref="G16:J16" si="2">SUM(G6:G15)</f>
        <v>168.76944</v>
      </c>
      <c r="H16" s="54">
        <f t="shared" si="2"/>
        <v>3825.6338316799997</v>
      </c>
      <c r="I16" s="54">
        <f t="shared" si="2"/>
        <v>790.1251841664</v>
      </c>
      <c r="J16" s="54">
        <f t="shared" si="2"/>
        <v>38716.134024153602</v>
      </c>
      <c r="K16" s="93"/>
      <c r="L16" s="65"/>
    </row>
    <row r="17" spans="1:14" ht="15.75" thickTop="1" x14ac:dyDescent="0.25">
      <c r="A17" s="5"/>
      <c r="B17" s="5"/>
      <c r="C17" s="5"/>
      <c r="D17" s="5"/>
      <c r="E17" s="5"/>
      <c r="F17" s="22"/>
      <c r="G17" s="22"/>
      <c r="H17" s="22"/>
      <c r="I17" s="22"/>
      <c r="J17" s="14"/>
      <c r="K17" s="93"/>
      <c r="L17" s="12"/>
    </row>
    <row r="18" spans="1:14" x14ac:dyDescent="0.25">
      <c r="A18" s="5"/>
      <c r="B18" s="5"/>
      <c r="G18" s="22"/>
      <c r="H18" s="22"/>
      <c r="I18" s="22"/>
      <c r="K18" s="93"/>
      <c r="L18" s="12"/>
      <c r="N18" s="12"/>
    </row>
    <row r="19" spans="1:14" x14ac:dyDescent="0.25">
      <c r="A19" s="5"/>
      <c r="B19" s="5"/>
      <c r="G19" s="22"/>
      <c r="H19" s="22"/>
      <c r="I19" s="22"/>
      <c r="K19" s="93"/>
      <c r="L19" s="12"/>
      <c r="N19" s="12"/>
    </row>
    <row r="20" spans="1:14" x14ac:dyDescent="0.25">
      <c r="A20" s="5"/>
      <c r="B20" s="5"/>
      <c r="G20" s="22"/>
      <c r="H20" s="22"/>
      <c r="I20" s="22"/>
      <c r="K20" s="93"/>
      <c r="L20" s="12"/>
      <c r="N20" s="12"/>
    </row>
    <row r="21" spans="1:14" x14ac:dyDescent="0.25">
      <c r="A21" s="5"/>
      <c r="B21" s="5"/>
      <c r="G21" s="22"/>
      <c r="H21" s="22"/>
      <c r="I21" s="22"/>
      <c r="K21" s="93"/>
      <c r="L21" s="12"/>
      <c r="N21" s="12"/>
    </row>
    <row r="22" spans="1:14" x14ac:dyDescent="0.25">
      <c r="A22" s="173"/>
      <c r="B22" s="173"/>
      <c r="C22" s="173"/>
      <c r="F22" s="48"/>
      <c r="G22" s="50"/>
      <c r="H22" s="50"/>
      <c r="I22" s="50"/>
      <c r="J22" s="173"/>
      <c r="K22" s="173"/>
    </row>
    <row r="23" spans="1:14" x14ac:dyDescent="0.25">
      <c r="A23" s="168" t="s">
        <v>65</v>
      </c>
      <c r="B23" s="168"/>
      <c r="C23" s="168"/>
      <c r="F23" s="49"/>
      <c r="G23" s="50"/>
      <c r="H23" s="50"/>
      <c r="I23" s="50"/>
      <c r="J23" s="168" t="s">
        <v>66</v>
      </c>
      <c r="K23" s="168"/>
    </row>
    <row r="24" spans="1:14" x14ac:dyDescent="0.25">
      <c r="A24" s="168" t="s">
        <v>67</v>
      </c>
      <c r="B24" s="168"/>
      <c r="C24" s="168"/>
      <c r="F24" s="49"/>
      <c r="G24" s="50"/>
      <c r="H24" s="50"/>
      <c r="I24" s="50"/>
      <c r="J24" s="168" t="s">
        <v>68</v>
      </c>
      <c r="K24" s="168"/>
    </row>
    <row r="25" spans="1:14" x14ac:dyDescent="0.25">
      <c r="F25" s="50"/>
      <c r="G25" s="50"/>
      <c r="H25" s="50"/>
      <c r="I25" s="50"/>
    </row>
    <row r="26" spans="1:14" x14ac:dyDescent="0.25">
      <c r="F26" s="50"/>
      <c r="G26" s="50"/>
      <c r="H26" s="50"/>
      <c r="I26" s="50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4" workbookViewId="0">
      <selection activeCell="C10" sqref="C10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227</v>
      </c>
      <c r="B6" s="16" t="s">
        <v>129</v>
      </c>
      <c r="C6" s="17" t="s">
        <v>301</v>
      </c>
      <c r="D6" s="16" t="s">
        <v>139</v>
      </c>
      <c r="E6" s="17" t="s">
        <v>302</v>
      </c>
      <c r="F6" s="87">
        <v>3374</v>
      </c>
      <c r="G6" s="87"/>
      <c r="H6" s="19">
        <v>120.58947199999997</v>
      </c>
      <c r="I6" s="87">
        <f>+(F6+G6-H6)*0.02</f>
        <v>65.068210559999997</v>
      </c>
      <c r="J6" s="87">
        <f>+F6+G6-H6-I6</f>
        <v>3188.34231744</v>
      </c>
      <c r="K6" s="4"/>
      <c r="L6" s="12"/>
    </row>
    <row r="7" spans="1:12" ht="30" customHeight="1" x14ac:dyDescent="0.25">
      <c r="A7" s="15">
        <v>166</v>
      </c>
      <c r="B7" s="16" t="s">
        <v>129</v>
      </c>
      <c r="C7" s="17" t="s">
        <v>320</v>
      </c>
      <c r="D7" s="15" t="s">
        <v>31</v>
      </c>
      <c r="E7" s="15" t="s">
        <v>321</v>
      </c>
      <c r="F7" s="19">
        <v>3014</v>
      </c>
      <c r="G7" s="87"/>
      <c r="H7" s="19">
        <v>61.171471999999966</v>
      </c>
      <c r="I7" s="87">
        <f t="shared" ref="I7:I10" si="0">+(F7+G7-H7)*0.02</f>
        <v>59.056570560000004</v>
      </c>
      <c r="J7" s="87">
        <f t="shared" ref="J7:J10" si="1">+F7+G7-H7-I7</f>
        <v>2893.7719574399998</v>
      </c>
      <c r="K7" s="4"/>
      <c r="L7" s="12"/>
    </row>
    <row r="8" spans="1:12" ht="30" customHeight="1" x14ac:dyDescent="0.25">
      <c r="A8" s="15">
        <v>109</v>
      </c>
      <c r="B8" s="16" t="s">
        <v>140</v>
      </c>
      <c r="C8" s="17" t="s">
        <v>300</v>
      </c>
      <c r="D8" s="16" t="s">
        <v>141</v>
      </c>
      <c r="E8" s="15" t="s">
        <v>14</v>
      </c>
      <c r="F8" s="19">
        <v>3278</v>
      </c>
      <c r="G8" s="87"/>
      <c r="H8" s="19">
        <v>110.14467199999996</v>
      </c>
      <c r="I8" s="87">
        <f t="shared" si="0"/>
        <v>63.357106560000005</v>
      </c>
      <c r="J8" s="87">
        <f t="shared" si="1"/>
        <v>3104.4982214400002</v>
      </c>
      <c r="K8" s="4"/>
      <c r="L8" s="12"/>
    </row>
    <row r="9" spans="1:12" ht="30" customHeight="1" x14ac:dyDescent="0.25">
      <c r="A9" s="15">
        <v>74</v>
      </c>
      <c r="B9" s="16" t="s">
        <v>140</v>
      </c>
      <c r="C9" s="17" t="s">
        <v>142</v>
      </c>
      <c r="D9" s="16" t="s">
        <v>75</v>
      </c>
      <c r="E9" s="17" t="s">
        <v>10</v>
      </c>
      <c r="F9" s="19">
        <v>3005</v>
      </c>
      <c r="G9" s="87"/>
      <c r="H9" s="19">
        <v>60.192271999999946</v>
      </c>
      <c r="I9" s="87">
        <f t="shared" si="0"/>
        <v>58.896154560000006</v>
      </c>
      <c r="J9" s="87">
        <f t="shared" si="1"/>
        <v>2885.9115734400002</v>
      </c>
      <c r="K9" s="4"/>
      <c r="L9" s="12"/>
    </row>
    <row r="10" spans="1:12" ht="30" customHeight="1" x14ac:dyDescent="0.25">
      <c r="A10" s="15">
        <v>80</v>
      </c>
      <c r="B10" s="16" t="s">
        <v>143</v>
      </c>
      <c r="C10" s="140" t="s">
        <v>150</v>
      </c>
      <c r="D10" s="15" t="s">
        <v>144</v>
      </c>
      <c r="E10" s="141" t="s">
        <v>13</v>
      </c>
      <c r="F10" s="19">
        <v>6405</v>
      </c>
      <c r="G10" s="87"/>
      <c r="H10" s="19">
        <v>729.93362400000001</v>
      </c>
      <c r="I10" s="87">
        <f t="shared" si="0"/>
        <v>113.50132752</v>
      </c>
      <c r="J10" s="87">
        <f t="shared" si="1"/>
        <v>5561.5650484799999</v>
      </c>
      <c r="K10" s="4"/>
      <c r="L10" s="12"/>
    </row>
    <row r="11" spans="1:12" ht="22.5" customHeight="1" thickBot="1" x14ac:dyDescent="0.3">
      <c r="A11" s="5"/>
      <c r="B11" s="5"/>
      <c r="C11" s="5"/>
      <c r="D11" s="5"/>
      <c r="E11" s="5"/>
      <c r="F11" s="54">
        <f>SUM(F6:F10)</f>
        <v>19076</v>
      </c>
      <c r="G11" s="54">
        <f t="shared" ref="G11:J11" si="2">SUM(G6:G10)</f>
        <v>0</v>
      </c>
      <c r="H11" s="54">
        <f t="shared" si="2"/>
        <v>1082.0315119999998</v>
      </c>
      <c r="I11" s="54">
        <f t="shared" si="2"/>
        <v>359.87936976000003</v>
      </c>
      <c r="J11" s="54">
        <f t="shared" si="2"/>
        <v>17634.089118240001</v>
      </c>
      <c r="K11" s="5"/>
    </row>
    <row r="12" spans="1:12" ht="15.75" thickTop="1" x14ac:dyDescent="0.25">
      <c r="A12" s="5"/>
      <c r="B12" s="5"/>
      <c r="C12" s="5"/>
      <c r="D12" s="5"/>
      <c r="E12" s="5"/>
      <c r="F12" s="5"/>
      <c r="G12" s="5"/>
      <c r="H12" s="5"/>
      <c r="I12" s="5"/>
      <c r="J12" s="14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  <c r="K15" s="5"/>
    </row>
    <row r="16" spans="1:12" x14ac:dyDescent="0.25">
      <c r="A16" s="179"/>
      <c r="B16" s="179"/>
      <c r="C16" s="179"/>
      <c r="D16" s="5"/>
      <c r="E16" s="5"/>
      <c r="F16" s="5"/>
      <c r="G16" s="5"/>
      <c r="H16" s="5"/>
      <c r="I16" s="5"/>
      <c r="J16" s="179"/>
      <c r="K16" s="179"/>
    </row>
    <row r="17" spans="1:11" x14ac:dyDescent="0.25">
      <c r="A17" s="178" t="s">
        <v>65</v>
      </c>
      <c r="B17" s="178"/>
      <c r="C17" s="178"/>
      <c r="D17" s="5"/>
      <c r="E17" s="5"/>
      <c r="F17" s="5"/>
      <c r="G17" s="5"/>
      <c r="H17" s="5"/>
      <c r="I17" s="5"/>
      <c r="J17" s="178" t="s">
        <v>66</v>
      </c>
      <c r="K17" s="178"/>
    </row>
    <row r="18" spans="1:11" x14ac:dyDescent="0.25">
      <c r="A18" s="168" t="s">
        <v>67</v>
      </c>
      <c r="B18" s="168"/>
      <c r="C18" s="168"/>
      <c r="J18" s="168" t="s">
        <v>68</v>
      </c>
      <c r="K18" s="168"/>
    </row>
    <row r="36" spans="5:11" x14ac:dyDescent="0.25">
      <c r="I36" s="37"/>
    </row>
    <row r="37" spans="5:11" x14ac:dyDescent="0.25">
      <c r="E37" s="50"/>
      <c r="F37" s="50"/>
      <c r="G37" s="50"/>
      <c r="H37" s="50"/>
      <c r="I37" s="49"/>
      <c r="J37" s="50"/>
      <c r="K37" s="50"/>
    </row>
    <row r="38" spans="5:11" x14ac:dyDescent="0.25">
      <c r="E38" s="50"/>
      <c r="F38" s="50"/>
      <c r="G38" s="50"/>
      <c r="H38" s="50"/>
      <c r="I38" s="49"/>
      <c r="J38" s="50"/>
      <c r="K38" s="50"/>
    </row>
    <row r="39" spans="5:11" x14ac:dyDescent="0.25">
      <c r="E39" s="50"/>
      <c r="F39" s="50"/>
      <c r="G39" s="50"/>
      <c r="H39" s="50"/>
      <c r="I39" s="49"/>
      <c r="J39" s="50"/>
      <c r="K39" s="50"/>
    </row>
    <row r="40" spans="5:11" x14ac:dyDescent="0.25">
      <c r="E40" s="50"/>
      <c r="F40" s="50"/>
      <c r="G40" s="50"/>
      <c r="H40" s="50"/>
      <c r="I40" s="49"/>
      <c r="J40" s="50"/>
      <c r="K40" s="50"/>
    </row>
    <row r="41" spans="5:11" x14ac:dyDescent="0.25">
      <c r="E41" s="50"/>
      <c r="F41" s="50"/>
      <c r="G41" s="50"/>
      <c r="H41" s="50"/>
      <c r="I41" s="49"/>
      <c r="J41" s="50"/>
      <c r="K41" s="50"/>
    </row>
    <row r="42" spans="5:11" x14ac:dyDescent="0.25">
      <c r="E42" s="50"/>
      <c r="F42" s="50"/>
      <c r="G42" s="50"/>
      <c r="H42" s="50"/>
      <c r="I42" s="49"/>
      <c r="J42" s="50"/>
      <c r="K42" s="50"/>
    </row>
    <row r="43" spans="5:11" x14ac:dyDescent="0.25">
      <c r="E43" s="50"/>
      <c r="F43" s="50"/>
      <c r="G43" s="50"/>
      <c r="H43" s="50"/>
      <c r="I43" s="49"/>
      <c r="J43" s="50"/>
      <c r="K43" s="50"/>
    </row>
    <row r="44" spans="5:11" x14ac:dyDescent="0.25">
      <c r="E44" s="50"/>
      <c r="F44" s="50"/>
      <c r="G44" s="50"/>
      <c r="H44" s="50"/>
      <c r="I44" s="49"/>
      <c r="J44" s="49"/>
      <c r="K44" s="50"/>
    </row>
    <row r="45" spans="5:11" x14ac:dyDescent="0.25">
      <c r="E45" s="50"/>
      <c r="F45" s="50"/>
      <c r="G45" s="50"/>
      <c r="H45" s="50"/>
      <c r="I45" s="49"/>
      <c r="J45" s="49"/>
      <c r="K45" s="50"/>
    </row>
    <row r="46" spans="5:11" x14ac:dyDescent="0.25">
      <c r="E46" s="50"/>
      <c r="F46" s="50"/>
      <c r="G46" s="50"/>
      <c r="H46" s="50"/>
      <c r="I46" s="162"/>
      <c r="J46" s="49"/>
      <c r="K46" s="50"/>
    </row>
    <row r="47" spans="5:11" x14ac:dyDescent="0.25">
      <c r="E47" s="50"/>
      <c r="F47" s="50"/>
      <c r="G47" s="50"/>
      <c r="H47" s="50"/>
      <c r="I47" s="50"/>
      <c r="J47" s="49"/>
      <c r="K47" s="50"/>
    </row>
    <row r="48" spans="5:11" x14ac:dyDescent="0.25">
      <c r="E48" s="50"/>
      <c r="F48" s="50"/>
      <c r="G48" s="50"/>
      <c r="H48" s="50"/>
      <c r="I48" s="50"/>
      <c r="J48" s="50"/>
      <c r="K48" s="50"/>
    </row>
    <row r="49" spans="5:11" x14ac:dyDescent="0.25">
      <c r="E49" s="50"/>
      <c r="F49" s="50"/>
      <c r="G49" s="50"/>
      <c r="H49" s="50"/>
      <c r="I49" s="50"/>
      <c r="J49" s="50"/>
      <c r="K49" s="50"/>
    </row>
    <row r="50" spans="5:11" x14ac:dyDescent="0.25">
      <c r="E50" s="50"/>
      <c r="F50" s="50"/>
      <c r="G50" s="50"/>
      <c r="H50" s="50"/>
      <c r="I50" s="50"/>
      <c r="J50" s="50"/>
      <c r="K50" s="50"/>
    </row>
    <row r="51" spans="5:11" x14ac:dyDescent="0.25">
      <c r="E51" s="50"/>
      <c r="F51" s="50"/>
      <c r="G51" s="50"/>
      <c r="H51" s="50"/>
      <c r="I51" s="50"/>
      <c r="J51" s="50"/>
      <c r="K51" s="50"/>
    </row>
    <row r="52" spans="5:11" x14ac:dyDescent="0.25">
      <c r="E52" s="50"/>
      <c r="F52" s="50"/>
      <c r="G52" s="50"/>
      <c r="H52" s="50"/>
      <c r="I52" s="50"/>
      <c r="J52" s="50"/>
      <c r="K52" s="50"/>
    </row>
    <row r="53" spans="5:11" x14ac:dyDescent="0.25">
      <c r="E53" s="50"/>
      <c r="F53" s="49"/>
      <c r="G53" s="49"/>
      <c r="H53" s="50"/>
      <c r="I53" s="50"/>
      <c r="J53" s="50"/>
      <c r="K53" s="50"/>
    </row>
    <row r="54" spans="5:11" x14ac:dyDescent="0.25">
      <c r="E54" s="50"/>
      <c r="F54" s="49"/>
      <c r="G54" s="49"/>
      <c r="H54" s="50"/>
      <c r="I54" s="50"/>
      <c r="J54" s="50"/>
      <c r="K54" s="50"/>
    </row>
    <row r="55" spans="5:11" x14ac:dyDescent="0.25">
      <c r="E55" s="50"/>
      <c r="F55" s="49"/>
      <c r="G55" s="49"/>
      <c r="H55" s="50"/>
      <c r="I55" s="50"/>
      <c r="J55" s="50"/>
      <c r="K55" s="50"/>
    </row>
    <row r="56" spans="5:11" x14ac:dyDescent="0.25">
      <c r="E56" s="50"/>
      <c r="F56" s="49"/>
      <c r="G56" s="49"/>
      <c r="H56" s="50"/>
      <c r="I56" s="50"/>
      <c r="J56" s="50"/>
      <c r="K56" s="50"/>
    </row>
    <row r="57" spans="5:11" x14ac:dyDescent="0.25">
      <c r="E57" s="50"/>
      <c r="F57" s="49"/>
      <c r="G57" s="49"/>
      <c r="H57" s="50"/>
      <c r="I57" s="50"/>
      <c r="J57" s="50"/>
      <c r="K57" s="50"/>
    </row>
    <row r="58" spans="5:11" x14ac:dyDescent="0.25">
      <c r="E58" s="50"/>
      <c r="F58" s="49"/>
      <c r="G58" s="49"/>
      <c r="H58" s="50"/>
      <c r="I58" s="50"/>
      <c r="J58" s="50"/>
      <c r="K58" s="50"/>
    </row>
    <row r="59" spans="5:11" x14ac:dyDescent="0.25">
      <c r="E59" s="50"/>
      <c r="F59" s="49"/>
      <c r="G59" s="49"/>
      <c r="H59" s="50"/>
      <c r="I59" s="50"/>
      <c r="J59" s="50"/>
      <c r="K59" s="50"/>
    </row>
    <row r="60" spans="5:11" x14ac:dyDescent="0.25">
      <c r="E60" s="50"/>
      <c r="F60" s="49"/>
      <c r="G60" s="49"/>
      <c r="H60" s="50"/>
      <c r="I60" s="50"/>
      <c r="J60" s="50"/>
      <c r="K60" s="50"/>
    </row>
    <row r="61" spans="5:11" x14ac:dyDescent="0.25">
      <c r="E61" s="50"/>
      <c r="F61" s="49"/>
      <c r="G61" s="49"/>
      <c r="H61" s="50"/>
      <c r="I61" s="50"/>
      <c r="J61" s="50"/>
      <c r="K61" s="50"/>
    </row>
    <row r="62" spans="5:11" x14ac:dyDescent="0.25">
      <c r="E62" s="50"/>
      <c r="F62" s="49"/>
      <c r="G62" s="49"/>
      <c r="H62" s="50"/>
      <c r="I62" s="50"/>
      <c r="J62" s="50"/>
      <c r="K62" s="50"/>
    </row>
    <row r="63" spans="5:11" x14ac:dyDescent="0.25">
      <c r="E63" s="50"/>
      <c r="F63" s="49"/>
      <c r="G63" s="49"/>
      <c r="H63" s="50"/>
      <c r="I63" s="50"/>
      <c r="J63" s="50"/>
      <c r="K63" s="50"/>
    </row>
    <row r="64" spans="5:11" x14ac:dyDescent="0.25">
      <c r="E64" s="50"/>
      <c r="F64" s="49"/>
      <c r="G64" s="49"/>
      <c r="H64" s="50"/>
      <c r="I64" s="50"/>
      <c r="J64" s="50"/>
      <c r="K64" s="50"/>
    </row>
    <row r="65" spans="5:11" x14ac:dyDescent="0.25">
      <c r="E65" s="50"/>
      <c r="F65" s="49"/>
      <c r="G65" s="49"/>
      <c r="H65" s="50"/>
      <c r="I65" s="50"/>
      <c r="J65" s="50"/>
      <c r="K65" s="50"/>
    </row>
    <row r="66" spans="5:11" x14ac:dyDescent="0.25">
      <c r="E66" s="50"/>
      <c r="F66" s="50"/>
      <c r="G66" s="49"/>
      <c r="H66" s="50"/>
      <c r="I66" s="50"/>
      <c r="J66" s="50"/>
      <c r="K66" s="50"/>
    </row>
  </sheetData>
  <mergeCells count="10">
    <mergeCell ref="A17:C17"/>
    <mergeCell ref="J17:K17"/>
    <mergeCell ref="A18:C18"/>
    <mergeCell ref="J18:K18"/>
    <mergeCell ref="A1:K1"/>
    <mergeCell ref="A2:K2"/>
    <mergeCell ref="A3:K3"/>
    <mergeCell ref="A4:K4"/>
    <mergeCell ref="A16:C16"/>
    <mergeCell ref="J16:K16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75">
        <v>76</v>
      </c>
      <c r="B6" s="84" t="s">
        <v>143</v>
      </c>
      <c r="C6" s="118" t="s">
        <v>145</v>
      </c>
      <c r="D6" s="128" t="s">
        <v>244</v>
      </c>
      <c r="E6" s="118" t="s">
        <v>146</v>
      </c>
      <c r="F6" s="87">
        <v>1442</v>
      </c>
      <c r="G6" s="87">
        <v>121.13</v>
      </c>
      <c r="H6" s="87"/>
      <c r="I6" s="87">
        <f>+(F6+G6-H6)*0.02</f>
        <v>31.262600000000003</v>
      </c>
      <c r="J6" s="87">
        <f>+F6+G6-H6-I6</f>
        <v>1531.8674000000001</v>
      </c>
      <c r="K6" s="76"/>
      <c r="L6" s="12"/>
    </row>
    <row r="7" spans="1:12" ht="30" customHeight="1" x14ac:dyDescent="0.25">
      <c r="A7" s="3">
        <v>77</v>
      </c>
      <c r="B7" s="2" t="s">
        <v>143</v>
      </c>
      <c r="C7" s="17" t="s">
        <v>147</v>
      </c>
      <c r="D7" s="16" t="s">
        <v>244</v>
      </c>
      <c r="E7" s="17" t="s">
        <v>9</v>
      </c>
      <c r="F7" s="87">
        <v>1442</v>
      </c>
      <c r="G7" s="87">
        <v>121.13</v>
      </c>
      <c r="H7" s="19"/>
      <c r="I7" s="87">
        <f>+(F7+G7-H7)*0.02</f>
        <v>31.262600000000003</v>
      </c>
      <c r="J7" s="87">
        <f t="shared" ref="J7:J8" si="0">+F7+G7-H7-I7</f>
        <v>1531.8674000000001</v>
      </c>
      <c r="K7" s="4"/>
      <c r="L7" s="12"/>
    </row>
    <row r="8" spans="1:12" ht="30" customHeight="1" x14ac:dyDescent="0.25">
      <c r="A8" s="3">
        <v>78</v>
      </c>
      <c r="B8" s="2" t="s">
        <v>143</v>
      </c>
      <c r="C8" s="17" t="s">
        <v>148</v>
      </c>
      <c r="D8" s="16" t="s">
        <v>244</v>
      </c>
      <c r="E8" s="17" t="s">
        <v>8</v>
      </c>
      <c r="F8" s="87">
        <v>1442</v>
      </c>
      <c r="G8" s="87">
        <v>121.13</v>
      </c>
      <c r="H8" s="19"/>
      <c r="I8" s="87">
        <f>+(F8+G8-H8)*0.02</f>
        <v>31.262600000000003</v>
      </c>
      <c r="J8" s="87">
        <f t="shared" si="0"/>
        <v>1531.8674000000001</v>
      </c>
      <c r="K8" s="4"/>
      <c r="L8" s="12"/>
    </row>
    <row r="9" spans="1:12" ht="30" customHeight="1" x14ac:dyDescent="0.25">
      <c r="A9" s="3">
        <v>84</v>
      </c>
      <c r="B9" s="2" t="s">
        <v>143</v>
      </c>
      <c r="C9" s="17" t="s">
        <v>149</v>
      </c>
      <c r="D9" s="16" t="s">
        <v>245</v>
      </c>
      <c r="E9" s="21" t="s">
        <v>227</v>
      </c>
      <c r="F9" s="87">
        <v>1442</v>
      </c>
      <c r="G9" s="87">
        <v>121.13</v>
      </c>
      <c r="H9" s="19"/>
      <c r="I9" s="87">
        <f>+(F9+G9-H9)*0.02</f>
        <v>31.262600000000003</v>
      </c>
      <c r="J9" s="87">
        <f>+F9+G9-H9-I9</f>
        <v>1531.8674000000001</v>
      </c>
      <c r="K9" s="4"/>
      <c r="L9" s="12"/>
    </row>
    <row r="10" spans="1:12" ht="22.5" customHeight="1" thickBot="1" x14ac:dyDescent="0.3">
      <c r="A10" s="5"/>
      <c r="B10" s="5"/>
      <c r="C10" s="5"/>
      <c r="D10" s="5"/>
      <c r="E10" s="5"/>
      <c r="F10" s="107">
        <f>SUM(F6:F9)</f>
        <v>5768</v>
      </c>
      <c r="G10" s="54">
        <f t="shared" ref="G10:H10" si="1">SUM(G6:G9)</f>
        <v>484.52</v>
      </c>
      <c r="H10" s="54">
        <f t="shared" si="1"/>
        <v>0</v>
      </c>
      <c r="I10" s="54">
        <f>SUM(I6:I9)</f>
        <v>125.05040000000001</v>
      </c>
      <c r="J10" s="107">
        <f>SUM(J6:J9)</f>
        <v>6127.4696000000004</v>
      </c>
      <c r="K10" s="5"/>
    </row>
    <row r="11" spans="1:12" ht="15.75" thickTop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5"/>
      <c r="F12" s="14"/>
      <c r="G12" s="5"/>
      <c r="H12" s="5"/>
      <c r="I12" s="5"/>
      <c r="J12" s="56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6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6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6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6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6"/>
      <c r="J17" s="56"/>
      <c r="K17" s="5"/>
    </row>
    <row r="18" spans="1:11" x14ac:dyDescent="0.25">
      <c r="A18" s="179"/>
      <c r="B18" s="179"/>
      <c r="C18" s="179"/>
      <c r="D18" s="5"/>
      <c r="E18" s="5"/>
      <c r="F18" s="5"/>
      <c r="G18" s="5"/>
      <c r="H18" s="5"/>
      <c r="I18" s="5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5"/>
      <c r="F19" s="5"/>
      <c r="G19" s="5"/>
      <c r="H19" s="5"/>
      <c r="I19" s="5"/>
      <c r="J19" s="178" t="s">
        <v>66</v>
      </c>
      <c r="K19" s="178"/>
    </row>
    <row r="20" spans="1:11" x14ac:dyDescent="0.25">
      <c r="A20" s="168" t="s">
        <v>67</v>
      </c>
      <c r="B20" s="168"/>
      <c r="C20" s="168"/>
      <c r="H20" s="5"/>
      <c r="J20" s="168" t="s">
        <v>68</v>
      </c>
      <c r="K20" s="168"/>
    </row>
    <row r="21" spans="1:11" x14ac:dyDescent="0.25">
      <c r="F21" s="5"/>
    </row>
    <row r="23" spans="1:11" x14ac:dyDescent="0.25">
      <c r="F23" s="5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workbookViewId="0">
      <selection activeCell="D13" sqref="D13"/>
    </sheetView>
  </sheetViews>
  <sheetFormatPr baseColWidth="10" defaultColWidth="11.42578125" defaultRowHeight="15" x14ac:dyDescent="0.25"/>
  <cols>
    <col min="1" max="1" width="5.5703125" customWidth="1"/>
    <col min="2" max="2" width="22.85546875" bestFit="1" customWidth="1"/>
    <col min="3" max="3" width="28.85546875" bestFit="1" customWidth="1"/>
    <col min="4" max="4" width="16.42578125" customWidth="1"/>
    <col min="5" max="5" width="17" customWidth="1"/>
    <col min="6" max="6" width="12" customWidth="1"/>
    <col min="7" max="7" width="11.140625" customWidth="1"/>
    <col min="8" max="9" width="13.140625" customWidth="1"/>
    <col min="10" max="10" width="12.5703125" customWidth="1"/>
    <col min="11" max="11" width="43.85546875" customWidth="1"/>
    <col min="12" max="12" width="12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+'65-74'!A2:K2</f>
        <v>PERIODO: DEL 16 AL 31 DE ENERO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81</v>
      </c>
      <c r="B6" s="119" t="s">
        <v>260</v>
      </c>
      <c r="C6" s="17" t="s">
        <v>151</v>
      </c>
      <c r="D6" s="15" t="s">
        <v>75</v>
      </c>
      <c r="E6" s="21" t="s">
        <v>44</v>
      </c>
      <c r="F6" s="87">
        <v>6300</v>
      </c>
      <c r="G6" s="87"/>
      <c r="H6" s="87">
        <v>707.50562400000001</v>
      </c>
      <c r="I6" s="87">
        <f>+(F6+G6-H6)*0.02</f>
        <v>111.84988752</v>
      </c>
      <c r="J6" s="87">
        <f>+F6+G6-H6-I6</f>
        <v>5480.6444884799994</v>
      </c>
      <c r="K6" s="13"/>
      <c r="L6" s="12"/>
    </row>
    <row r="7" spans="1:12" ht="30" customHeight="1" x14ac:dyDescent="0.25">
      <c r="A7" s="15">
        <v>228</v>
      </c>
      <c r="B7" s="119" t="s">
        <v>260</v>
      </c>
      <c r="C7" s="17" t="s">
        <v>298</v>
      </c>
      <c r="D7" s="15" t="s">
        <v>75</v>
      </c>
      <c r="E7" s="15" t="s">
        <v>299</v>
      </c>
      <c r="F7" s="87">
        <v>2800</v>
      </c>
      <c r="G7" s="87"/>
      <c r="H7" s="87">
        <v>37.888271999999944</v>
      </c>
      <c r="I7" s="87">
        <f t="shared" ref="I7:I12" si="0">+(F7+G7-H7)*0.02</f>
        <v>55.24223456</v>
      </c>
      <c r="J7" s="87">
        <f t="shared" ref="J7:J12" si="1">+F7+G7-H7-I7</f>
        <v>2706.86949344</v>
      </c>
      <c r="K7" s="13"/>
      <c r="L7" s="12"/>
    </row>
    <row r="8" spans="1:12" ht="30" customHeight="1" x14ac:dyDescent="0.25">
      <c r="A8" s="15">
        <v>229</v>
      </c>
      <c r="B8" s="119" t="s">
        <v>260</v>
      </c>
      <c r="C8" s="17" t="s">
        <v>351</v>
      </c>
      <c r="D8" s="15" t="s">
        <v>75</v>
      </c>
      <c r="E8" s="17" t="s">
        <v>352</v>
      </c>
      <c r="F8" s="87">
        <v>2800</v>
      </c>
      <c r="G8" s="87"/>
      <c r="H8" s="87">
        <v>37.888271999999944</v>
      </c>
      <c r="I8" s="87">
        <f t="shared" si="0"/>
        <v>55.24223456</v>
      </c>
      <c r="J8" s="87">
        <f t="shared" si="1"/>
        <v>2706.86949344</v>
      </c>
      <c r="K8" s="13"/>
      <c r="L8" s="12"/>
    </row>
    <row r="9" spans="1:12" ht="30" customHeight="1" x14ac:dyDescent="0.25">
      <c r="A9" s="3">
        <v>21</v>
      </c>
      <c r="B9" s="15" t="s">
        <v>153</v>
      </c>
      <c r="C9" s="17" t="s">
        <v>410</v>
      </c>
      <c r="D9" s="15" t="s">
        <v>144</v>
      </c>
      <c r="E9" s="4" t="s">
        <v>82</v>
      </c>
      <c r="F9" s="19">
        <v>10009</v>
      </c>
      <c r="G9" s="87"/>
      <c r="H9" s="19">
        <v>1499.748024</v>
      </c>
      <c r="I9" s="87">
        <f t="shared" si="0"/>
        <v>170.18503952</v>
      </c>
      <c r="J9" s="87">
        <f t="shared" si="1"/>
        <v>8339.0669364799996</v>
      </c>
      <c r="K9" s="38"/>
    </row>
    <row r="10" spans="1:12" ht="30" customHeight="1" x14ac:dyDescent="0.25">
      <c r="A10" s="15">
        <v>86</v>
      </c>
      <c r="B10" s="15" t="s">
        <v>153</v>
      </c>
      <c r="C10" s="17" t="s">
        <v>155</v>
      </c>
      <c r="D10" s="15" t="s">
        <v>156</v>
      </c>
      <c r="E10" s="21" t="s">
        <v>12</v>
      </c>
      <c r="F10" s="19">
        <v>7447</v>
      </c>
      <c r="G10" s="87"/>
      <c r="H10" s="19">
        <v>952.5048240000001</v>
      </c>
      <c r="I10" s="87">
        <f t="shared" si="0"/>
        <v>129.88990352000002</v>
      </c>
      <c r="J10" s="87">
        <f t="shared" si="1"/>
        <v>6364.6052724800002</v>
      </c>
      <c r="K10" s="38"/>
      <c r="L10" s="12"/>
    </row>
    <row r="11" spans="1:12" ht="30" customHeight="1" x14ac:dyDescent="0.25">
      <c r="A11" s="15">
        <v>88</v>
      </c>
      <c r="B11" s="15" t="s">
        <v>153</v>
      </c>
      <c r="C11" s="17" t="s">
        <v>157</v>
      </c>
      <c r="D11" s="15" t="s">
        <v>158</v>
      </c>
      <c r="E11" s="21" t="s">
        <v>159</v>
      </c>
      <c r="F11" s="19">
        <v>9415</v>
      </c>
      <c r="G11" s="87"/>
      <c r="H11" s="19">
        <v>1372.8696239999999</v>
      </c>
      <c r="I11" s="87">
        <f t="shared" si="0"/>
        <v>160.84260752</v>
      </c>
      <c r="J11" s="87">
        <f t="shared" si="1"/>
        <v>7881.2877684800005</v>
      </c>
      <c r="K11" s="13"/>
      <c r="L11" s="12"/>
    </row>
    <row r="12" spans="1:12" ht="30" customHeight="1" x14ac:dyDescent="0.25">
      <c r="A12" s="15">
        <v>89</v>
      </c>
      <c r="B12" s="15" t="s">
        <v>153</v>
      </c>
      <c r="C12" s="17" t="s">
        <v>160</v>
      </c>
      <c r="D12" s="15" t="s">
        <v>158</v>
      </c>
      <c r="E12" s="21" t="s">
        <v>248</v>
      </c>
      <c r="F12" s="19">
        <v>8706</v>
      </c>
      <c r="G12" s="87"/>
      <c r="H12" s="19">
        <v>1221.427224</v>
      </c>
      <c r="I12" s="87">
        <f t="shared" si="0"/>
        <v>149.69145552000001</v>
      </c>
      <c r="J12" s="87">
        <f t="shared" si="1"/>
        <v>7334.8813204799999</v>
      </c>
      <c r="K12" s="13"/>
    </row>
    <row r="13" spans="1:12" ht="15.75" thickBot="1" x14ac:dyDescent="0.3">
      <c r="A13" s="5"/>
      <c r="B13" s="5"/>
      <c r="C13" s="6"/>
      <c r="D13" s="6"/>
      <c r="E13" s="6"/>
      <c r="F13" s="59">
        <f>SUM(F6:F12)</f>
        <v>47477</v>
      </c>
      <c r="G13" s="59">
        <f t="shared" ref="G13:J13" si="2">SUM(G6:G12)</f>
        <v>0</v>
      </c>
      <c r="H13" s="59">
        <f t="shared" si="2"/>
        <v>5829.8318639999998</v>
      </c>
      <c r="I13" s="59">
        <f t="shared" si="2"/>
        <v>832.94336271999998</v>
      </c>
      <c r="J13" s="59">
        <f t="shared" si="2"/>
        <v>40814.224773280002</v>
      </c>
      <c r="K13" s="5"/>
    </row>
    <row r="14" spans="1:12" ht="15.75" thickTop="1" x14ac:dyDescent="0.25">
      <c r="A14" s="5"/>
      <c r="B14" s="5"/>
      <c r="C14" s="6"/>
      <c r="D14" s="6"/>
      <c r="E14" s="6"/>
      <c r="F14" s="6"/>
      <c r="G14" s="6"/>
      <c r="H14" s="6"/>
      <c r="I14" s="6"/>
      <c r="J14" s="20"/>
      <c r="K14" s="14"/>
    </row>
    <row r="15" spans="1:12" x14ac:dyDescent="0.25">
      <c r="A15" s="5"/>
      <c r="B15" s="5"/>
      <c r="C15" s="6"/>
      <c r="D15" s="6"/>
      <c r="E15" s="6"/>
      <c r="F15" s="6"/>
      <c r="G15" s="6"/>
      <c r="H15" s="20"/>
      <c r="J15" s="12"/>
      <c r="K15" s="5"/>
    </row>
    <row r="16" spans="1:12" x14ac:dyDescent="0.25">
      <c r="A16" s="5"/>
      <c r="B16" s="5"/>
      <c r="C16" s="6"/>
      <c r="D16" s="6"/>
      <c r="E16" s="6"/>
      <c r="F16" s="6"/>
      <c r="G16" s="6"/>
      <c r="H16" s="6"/>
      <c r="K16" s="5"/>
    </row>
    <row r="17" spans="1:11" x14ac:dyDescent="0.25">
      <c r="A17" s="5"/>
      <c r="B17" s="5"/>
      <c r="C17" s="6"/>
      <c r="D17" s="6"/>
      <c r="E17" s="6"/>
      <c r="F17" s="6"/>
      <c r="G17" s="6"/>
      <c r="H17" s="6"/>
      <c r="K17" s="5"/>
    </row>
    <row r="18" spans="1:11" x14ac:dyDescent="0.25">
      <c r="A18" s="179"/>
      <c r="B18" s="179"/>
      <c r="C18" s="179"/>
      <c r="D18" s="5"/>
      <c r="E18" s="22"/>
      <c r="F18" s="22"/>
      <c r="G18" s="22"/>
      <c r="H18" s="22"/>
      <c r="I18" s="22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22"/>
      <c r="F19" s="111"/>
      <c r="G19" s="22"/>
      <c r="H19" s="22"/>
      <c r="I19" s="22"/>
      <c r="J19" s="178" t="s">
        <v>66</v>
      </c>
      <c r="K19" s="178"/>
    </row>
    <row r="20" spans="1:11" x14ac:dyDescent="0.25">
      <c r="A20" s="178" t="s">
        <v>67</v>
      </c>
      <c r="B20" s="178"/>
      <c r="C20" s="178"/>
      <c r="D20" s="5"/>
      <c r="E20" s="22"/>
      <c r="F20" s="111"/>
      <c r="G20" s="22"/>
      <c r="H20" s="22"/>
      <c r="I20" s="22"/>
      <c r="J20" s="178" t="s">
        <v>68</v>
      </c>
      <c r="K20" s="178"/>
    </row>
    <row r="21" spans="1:11" x14ac:dyDescent="0.25">
      <c r="A21" s="5"/>
      <c r="B21" s="5"/>
      <c r="C21" s="6"/>
      <c r="D21" s="6"/>
      <c r="E21" s="18"/>
      <c r="F21" s="164"/>
      <c r="G21" s="18"/>
      <c r="H21" s="18"/>
      <c r="I21" s="18"/>
      <c r="J21" s="6"/>
      <c r="K21" s="5"/>
    </row>
    <row r="22" spans="1:11" x14ac:dyDescent="0.25">
      <c r="E22" s="50"/>
      <c r="F22" s="49"/>
      <c r="G22" s="50"/>
      <c r="H22" s="50"/>
      <c r="I22" s="50"/>
    </row>
    <row r="23" spans="1:11" x14ac:dyDescent="0.25">
      <c r="E23" s="50"/>
      <c r="F23" s="111"/>
      <c r="G23" s="50"/>
      <c r="H23" s="50"/>
      <c r="I23" s="50"/>
    </row>
    <row r="24" spans="1:11" x14ac:dyDescent="0.25">
      <c r="E24" s="50"/>
      <c r="F24" s="111"/>
      <c r="G24" s="50"/>
      <c r="H24" s="50"/>
      <c r="I24" s="50"/>
    </row>
    <row r="25" spans="1:11" x14ac:dyDescent="0.25">
      <c r="E25" s="50"/>
      <c r="F25" s="111"/>
      <c r="G25" s="50"/>
      <c r="H25" s="50"/>
      <c r="I25" s="50"/>
    </row>
    <row r="26" spans="1:11" x14ac:dyDescent="0.25">
      <c r="E26" s="50"/>
      <c r="F26" s="111"/>
      <c r="G26" s="49"/>
      <c r="H26" s="50"/>
      <c r="I26" s="50"/>
    </row>
    <row r="27" spans="1:11" x14ac:dyDescent="0.25">
      <c r="E27" s="50"/>
      <c r="F27" s="111"/>
      <c r="G27" s="50"/>
      <c r="H27" s="50"/>
      <c r="I27" s="50"/>
    </row>
    <row r="28" spans="1:11" x14ac:dyDescent="0.25">
      <c r="E28" s="50"/>
      <c r="F28" s="111"/>
      <c r="G28" s="50"/>
      <c r="H28" s="50"/>
      <c r="I28" s="50"/>
    </row>
    <row r="29" spans="1:11" x14ac:dyDescent="0.25">
      <c r="E29" s="50"/>
      <c r="F29" s="111"/>
      <c r="G29" s="50"/>
      <c r="H29" s="50"/>
      <c r="I29" s="50"/>
    </row>
    <row r="30" spans="1:11" x14ac:dyDescent="0.25">
      <c r="E30" s="50"/>
      <c r="F30" s="111"/>
      <c r="G30" s="50"/>
      <c r="H30" s="50"/>
      <c r="I30" s="50"/>
    </row>
    <row r="31" spans="1:11" x14ac:dyDescent="0.25">
      <c r="E31" s="50"/>
      <c r="F31" s="111"/>
      <c r="G31" s="50"/>
      <c r="H31" s="50"/>
      <c r="I31" s="50"/>
    </row>
    <row r="32" spans="1:11" x14ac:dyDescent="0.25">
      <c r="E32" s="50"/>
      <c r="F32" s="49"/>
      <c r="G32" s="50"/>
      <c r="H32" s="50"/>
      <c r="I32" s="50"/>
    </row>
    <row r="33" spans="5:9" x14ac:dyDescent="0.25">
      <c r="E33" s="50"/>
      <c r="F33" s="49"/>
      <c r="G33" s="50"/>
      <c r="H33" s="50"/>
      <c r="I33" s="50"/>
    </row>
    <row r="34" spans="5:9" x14ac:dyDescent="0.25">
      <c r="E34" s="50"/>
      <c r="F34" s="111"/>
      <c r="G34" s="50"/>
      <c r="H34" s="50"/>
      <c r="I34" s="50"/>
    </row>
    <row r="35" spans="5:9" x14ac:dyDescent="0.25">
      <c r="E35" s="50"/>
      <c r="F35" s="49"/>
      <c r="G35" s="50"/>
      <c r="H35" s="50"/>
      <c r="I35" s="50"/>
    </row>
    <row r="36" spans="5:9" x14ac:dyDescent="0.25">
      <c r="E36" s="50"/>
      <c r="F36" s="49"/>
      <c r="G36" s="49"/>
      <c r="H36" s="50"/>
      <c r="I36" s="50"/>
    </row>
    <row r="37" spans="5:9" x14ac:dyDescent="0.25">
      <c r="E37" s="50"/>
      <c r="F37" s="49"/>
      <c r="G37" s="50"/>
      <c r="H37" s="50"/>
      <c r="I37" s="50"/>
    </row>
    <row r="38" spans="5:9" x14ac:dyDescent="0.25">
      <c r="E38" s="50"/>
      <c r="F38" s="49"/>
      <c r="G38" s="50"/>
      <c r="H38" s="50"/>
      <c r="I38" s="50"/>
    </row>
    <row r="39" spans="5:9" x14ac:dyDescent="0.25">
      <c r="E39" s="50"/>
      <c r="F39" s="49"/>
      <c r="G39" s="50"/>
      <c r="H39" s="50"/>
      <c r="I39" s="50"/>
    </row>
    <row r="40" spans="5:9" x14ac:dyDescent="0.25">
      <c r="E40" s="50"/>
      <c r="F40" s="50"/>
      <c r="G40" s="50"/>
      <c r="H40" s="50"/>
      <c r="I40" s="50"/>
    </row>
    <row r="41" spans="5:9" x14ac:dyDescent="0.25">
      <c r="E41" s="50"/>
      <c r="F41" s="50"/>
      <c r="G41" s="50"/>
      <c r="H41" s="50"/>
      <c r="I41" s="50"/>
    </row>
    <row r="42" spans="5:9" x14ac:dyDescent="0.25">
      <c r="E42" s="50"/>
      <c r="F42" s="50"/>
      <c r="G42" s="50"/>
      <c r="H42" s="50"/>
      <c r="I42" s="50"/>
    </row>
    <row r="43" spans="5:9" x14ac:dyDescent="0.25">
      <c r="E43" s="50"/>
      <c r="F43" s="50"/>
      <c r="G43" s="50"/>
      <c r="H43" s="50"/>
      <c r="I43" s="50"/>
    </row>
    <row r="44" spans="5:9" x14ac:dyDescent="0.25">
      <c r="E44" s="50"/>
      <c r="F44" s="50"/>
      <c r="G44" s="50"/>
      <c r="H44" s="50"/>
      <c r="I44" s="50"/>
    </row>
    <row r="45" spans="5:9" x14ac:dyDescent="0.25">
      <c r="E45" s="50"/>
      <c r="F45" s="49"/>
      <c r="G45" s="50"/>
      <c r="H45" s="50"/>
      <c r="I45" s="50"/>
    </row>
    <row r="46" spans="5:9" x14ac:dyDescent="0.25">
      <c r="F46" s="37"/>
    </row>
    <row r="47" spans="5:9" x14ac:dyDescent="0.25">
      <c r="F47" s="37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11811023622047245" top="0.55118110236220474" bottom="0.15748031496062992" header="0.31496062992125984" footer="0.31496062992125984"/>
  <pageSetup paperSize="5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1-11</vt:lpstr>
      <vt:lpstr>12-22</vt:lpstr>
      <vt:lpstr>23-33</vt:lpstr>
      <vt:lpstr>34-47</vt:lpstr>
      <vt:lpstr>44-54</vt:lpstr>
      <vt:lpstr>55-64 </vt:lpstr>
      <vt:lpstr>65-74</vt:lpstr>
      <vt:lpstr>76-84</vt:lpstr>
      <vt:lpstr>75-84</vt:lpstr>
      <vt:lpstr>85-94</vt:lpstr>
      <vt:lpstr>95-104</vt:lpstr>
      <vt:lpstr>105-111</vt:lpstr>
      <vt:lpstr>112-127</vt:lpstr>
      <vt:lpstr>Hoja1</vt:lpstr>
      <vt:lpstr>Hoja3</vt:lpstr>
      <vt:lpstr>128</vt:lpstr>
      <vt:lpstr>129-145</vt:lpstr>
      <vt:lpstr>Hoja1!Área_de_impresión</vt:lpstr>
      <vt:lpstr>Hoja3!Área_de_impresión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U. DE TRANSPARENCIA</cp:lastModifiedBy>
  <cp:revision/>
  <cp:lastPrinted>2019-02-07T19:30:27Z</cp:lastPrinted>
  <dcterms:created xsi:type="dcterms:W3CDTF">2015-10-06T17:52:12Z</dcterms:created>
  <dcterms:modified xsi:type="dcterms:W3CDTF">2019-04-16T15:18:56Z</dcterms:modified>
</cp:coreProperties>
</file>