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500"/>
  </bookViews>
  <sheets>
    <sheet name="REmuneraciones mensuales 2013 " sheetId="1" r:id="rId1"/>
  </sheets>
  <definedNames>
    <definedName name="_xlnm.Print_Area" localSheetId="0">'REmuneraciones mensuales 2013 '!$A$1:$M$188</definedName>
    <definedName name="_xlnm.Print_Titles" localSheetId="0">'REmuneraciones mensuales 2013 '!$1:$2</definedName>
  </definedNames>
  <calcPr calcId="145621" fullCalcOnLoad="1"/>
</workbook>
</file>

<file path=xl/calcChain.xml><?xml version="1.0" encoding="utf-8"?>
<calcChain xmlns="http://schemas.openxmlformats.org/spreadsheetml/2006/main">
  <c r="F186" i="1" l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E181" i="1"/>
  <c r="E180" i="1"/>
  <c r="F180" i="1" s="1"/>
  <c r="G180" i="1" s="1"/>
  <c r="F179" i="1"/>
  <c r="G179" i="1" s="1"/>
  <c r="E179" i="1"/>
  <c r="E178" i="1"/>
  <c r="F178" i="1" s="1"/>
  <c r="G178" i="1" s="1"/>
  <c r="F177" i="1"/>
  <c r="G177" i="1" s="1"/>
  <c r="E177" i="1"/>
  <c r="E176" i="1"/>
  <c r="F176" i="1" s="1"/>
  <c r="G176" i="1" s="1"/>
  <c r="F175" i="1"/>
  <c r="G175" i="1" s="1"/>
  <c r="E175" i="1"/>
  <c r="E174" i="1"/>
  <c r="F174" i="1" s="1"/>
  <c r="G174" i="1" s="1"/>
  <c r="F173" i="1"/>
  <c r="G173" i="1" s="1"/>
  <c r="E173" i="1"/>
  <c r="E172" i="1"/>
  <c r="F172" i="1" s="1"/>
  <c r="G172" i="1" s="1"/>
  <c r="F171" i="1"/>
  <c r="G171" i="1" s="1"/>
  <c r="E171" i="1"/>
  <c r="E170" i="1"/>
  <c r="F170" i="1" s="1"/>
  <c r="G170" i="1" s="1"/>
  <c r="F169" i="1"/>
  <c r="G169" i="1" s="1"/>
  <c r="E169" i="1"/>
  <c r="E168" i="1"/>
  <c r="F168" i="1" s="1"/>
  <c r="G168" i="1" s="1"/>
  <c r="F167" i="1"/>
  <c r="G167" i="1" s="1"/>
  <c r="E167" i="1"/>
  <c r="G166" i="1"/>
  <c r="F166" i="1"/>
  <c r="E165" i="1"/>
  <c r="F165" i="1" s="1"/>
  <c r="G165" i="1" s="1"/>
  <c r="F164" i="1"/>
  <c r="G164" i="1" s="1"/>
  <c r="F163" i="1"/>
  <c r="G163" i="1" s="1"/>
  <c r="E163" i="1"/>
  <c r="G162" i="1"/>
  <c r="F162" i="1"/>
  <c r="E161" i="1"/>
  <c r="F161" i="1" s="1"/>
  <c r="G161" i="1" s="1"/>
  <c r="F160" i="1"/>
  <c r="G160" i="1" s="1"/>
  <c r="E160" i="1"/>
  <c r="E159" i="1"/>
  <c r="F159" i="1" s="1"/>
  <c r="G159" i="1" s="1"/>
  <c r="F158" i="1"/>
  <c r="G158" i="1" s="1"/>
  <c r="E158" i="1"/>
  <c r="E157" i="1"/>
  <c r="F157" i="1" s="1"/>
  <c r="G157" i="1" s="1"/>
  <c r="F156" i="1"/>
  <c r="G156" i="1" s="1"/>
  <c r="E156" i="1"/>
  <c r="E155" i="1"/>
  <c r="F155" i="1" s="1"/>
  <c r="G155" i="1" s="1"/>
  <c r="F154" i="1"/>
  <c r="G154" i="1" s="1"/>
  <c r="E154" i="1"/>
  <c r="E153" i="1"/>
  <c r="F153" i="1" s="1"/>
  <c r="G153" i="1" s="1"/>
  <c r="F152" i="1"/>
  <c r="G152" i="1" s="1"/>
  <c r="E152" i="1"/>
  <c r="E151" i="1"/>
  <c r="F151" i="1" s="1"/>
  <c r="G151" i="1" s="1"/>
  <c r="F150" i="1"/>
  <c r="G150" i="1" s="1"/>
  <c r="E150" i="1"/>
  <c r="E149" i="1"/>
  <c r="F149" i="1" s="1"/>
  <c r="G149" i="1" s="1"/>
  <c r="F148" i="1"/>
  <c r="G148" i="1" s="1"/>
  <c r="E148" i="1"/>
  <c r="E147" i="1"/>
  <c r="F147" i="1" s="1"/>
  <c r="G147" i="1" s="1"/>
  <c r="F146" i="1"/>
  <c r="G146" i="1" s="1"/>
  <c r="E146" i="1"/>
  <c r="E145" i="1"/>
  <c r="F145" i="1" s="1"/>
  <c r="G145" i="1" s="1"/>
  <c r="F144" i="1"/>
  <c r="G144" i="1" s="1"/>
  <c r="E144" i="1"/>
  <c r="E143" i="1"/>
  <c r="F143" i="1" s="1"/>
  <c r="G143" i="1" s="1"/>
  <c r="F142" i="1"/>
  <c r="G142" i="1" s="1"/>
  <c r="E142" i="1"/>
  <c r="E141" i="1"/>
  <c r="F141" i="1" s="1"/>
  <c r="G141" i="1" s="1"/>
  <c r="F140" i="1"/>
  <c r="G140" i="1" s="1"/>
  <c r="E140" i="1"/>
  <c r="E139" i="1"/>
  <c r="F139" i="1" s="1"/>
  <c r="G139" i="1" s="1"/>
  <c r="F138" i="1"/>
  <c r="G138" i="1" s="1"/>
  <c r="E138" i="1"/>
  <c r="E137" i="1"/>
  <c r="F137" i="1" s="1"/>
  <c r="G137" i="1" s="1"/>
  <c r="F136" i="1"/>
  <c r="G136" i="1" s="1"/>
  <c r="E136" i="1"/>
  <c r="E135" i="1"/>
  <c r="F135" i="1" s="1"/>
  <c r="G135" i="1" s="1"/>
  <c r="F134" i="1"/>
  <c r="G134" i="1" s="1"/>
  <c r="E134" i="1"/>
  <c r="E133" i="1"/>
  <c r="F133" i="1" s="1"/>
  <c r="G133" i="1" s="1"/>
  <c r="F132" i="1"/>
  <c r="G132" i="1" s="1"/>
  <c r="E132" i="1"/>
  <c r="E131" i="1"/>
  <c r="F131" i="1" s="1"/>
  <c r="G131" i="1" s="1"/>
  <c r="F130" i="1"/>
  <c r="G130" i="1" s="1"/>
  <c r="E130" i="1"/>
  <c r="E129" i="1"/>
  <c r="F129" i="1" s="1"/>
  <c r="G129" i="1" s="1"/>
  <c r="F128" i="1"/>
  <c r="G128" i="1" s="1"/>
  <c r="E128" i="1"/>
  <c r="E127" i="1"/>
  <c r="F127" i="1" s="1"/>
  <c r="G127" i="1" s="1"/>
  <c r="F126" i="1"/>
  <c r="G126" i="1" s="1"/>
  <c r="E126" i="1"/>
  <c r="E125" i="1"/>
  <c r="F125" i="1" s="1"/>
  <c r="G125" i="1" s="1"/>
  <c r="F124" i="1"/>
  <c r="G124" i="1" s="1"/>
  <c r="E124" i="1"/>
  <c r="E123" i="1"/>
  <c r="F123" i="1" s="1"/>
  <c r="G123" i="1" s="1"/>
  <c r="F122" i="1"/>
  <c r="G122" i="1" s="1"/>
  <c r="E122" i="1"/>
  <c r="E121" i="1"/>
  <c r="F121" i="1" s="1"/>
  <c r="G121" i="1" s="1"/>
  <c r="F120" i="1"/>
  <c r="G120" i="1" s="1"/>
  <c r="E120" i="1"/>
  <c r="E119" i="1"/>
  <c r="F119" i="1" s="1"/>
  <c r="G119" i="1" s="1"/>
  <c r="F118" i="1"/>
  <c r="G118" i="1" s="1"/>
  <c r="E118" i="1"/>
  <c r="E117" i="1"/>
  <c r="F117" i="1" s="1"/>
  <c r="G117" i="1" s="1"/>
  <c r="F116" i="1"/>
  <c r="G116" i="1" s="1"/>
  <c r="E116" i="1"/>
  <c r="E115" i="1"/>
  <c r="F115" i="1" s="1"/>
  <c r="G115" i="1" s="1"/>
  <c r="F114" i="1"/>
  <c r="G114" i="1" s="1"/>
  <c r="E114" i="1"/>
  <c r="E113" i="1"/>
  <c r="F113" i="1" s="1"/>
  <c r="G113" i="1" s="1"/>
  <c r="F112" i="1"/>
  <c r="G112" i="1" s="1"/>
  <c r="E112" i="1"/>
  <c r="E111" i="1"/>
  <c r="F111" i="1" s="1"/>
  <c r="G111" i="1" s="1"/>
  <c r="F110" i="1"/>
  <c r="G110" i="1" s="1"/>
  <c r="E110" i="1"/>
  <c r="E109" i="1"/>
  <c r="F109" i="1" s="1"/>
  <c r="G109" i="1" s="1"/>
  <c r="F108" i="1"/>
  <c r="G108" i="1" s="1"/>
  <c r="E108" i="1"/>
  <c r="E107" i="1"/>
  <c r="F107" i="1" s="1"/>
  <c r="G107" i="1" s="1"/>
  <c r="F106" i="1"/>
  <c r="G106" i="1" s="1"/>
  <c r="E106" i="1"/>
  <c r="E105" i="1"/>
  <c r="F105" i="1" s="1"/>
  <c r="G105" i="1" s="1"/>
  <c r="F104" i="1"/>
  <c r="G104" i="1" s="1"/>
  <c r="F103" i="1"/>
  <c r="G103" i="1" s="1"/>
  <c r="E103" i="1"/>
  <c r="E102" i="1"/>
  <c r="F102" i="1" s="1"/>
  <c r="G102" i="1" s="1"/>
  <c r="F101" i="1"/>
  <c r="G101" i="1" s="1"/>
  <c r="E101" i="1"/>
  <c r="G100" i="1"/>
  <c r="F100" i="1"/>
  <c r="G99" i="1"/>
  <c r="F99" i="1"/>
  <c r="G98" i="1"/>
  <c r="F98" i="1"/>
  <c r="E97" i="1"/>
  <c r="F97" i="1" s="1"/>
  <c r="G97" i="1" s="1"/>
  <c r="F96" i="1"/>
  <c r="G96" i="1" s="1"/>
  <c r="F95" i="1"/>
  <c r="G95" i="1" s="1"/>
  <c r="E95" i="1"/>
  <c r="G94" i="1"/>
  <c r="E94" i="1"/>
  <c r="F94" i="1" s="1"/>
  <c r="F93" i="1"/>
  <c r="G93" i="1" s="1"/>
  <c r="E93" i="1"/>
  <c r="G92" i="1"/>
  <c r="E92" i="1"/>
  <c r="F92" i="1" s="1"/>
  <c r="F91" i="1"/>
  <c r="G91" i="1" s="1"/>
  <c r="E91" i="1"/>
  <c r="G90" i="1"/>
  <c r="E90" i="1"/>
  <c r="F90" i="1" s="1"/>
  <c r="F89" i="1"/>
  <c r="G89" i="1" s="1"/>
  <c r="E89" i="1"/>
  <c r="G88" i="1"/>
  <c r="E88" i="1"/>
  <c r="F88" i="1" s="1"/>
  <c r="F87" i="1"/>
  <c r="G87" i="1" s="1"/>
  <c r="E87" i="1"/>
  <c r="G86" i="1"/>
  <c r="E86" i="1"/>
  <c r="F86" i="1" s="1"/>
  <c r="F85" i="1"/>
  <c r="G85" i="1" s="1"/>
  <c r="E85" i="1"/>
  <c r="G84" i="1"/>
  <c r="E84" i="1"/>
  <c r="F84" i="1" s="1"/>
  <c r="F83" i="1"/>
  <c r="G83" i="1" s="1"/>
  <c r="E83" i="1"/>
  <c r="G82" i="1"/>
  <c r="F82" i="1"/>
  <c r="G81" i="1"/>
  <c r="F81" i="1"/>
  <c r="G80" i="1"/>
  <c r="E80" i="1"/>
  <c r="F80" i="1" s="1"/>
  <c r="F79" i="1"/>
  <c r="G79" i="1" s="1"/>
  <c r="E79" i="1"/>
  <c r="G78" i="1"/>
  <c r="E78" i="1"/>
  <c r="F78" i="1" s="1"/>
  <c r="F77" i="1"/>
  <c r="G77" i="1" s="1"/>
  <c r="E77" i="1"/>
  <c r="G76" i="1"/>
  <c r="E76" i="1"/>
  <c r="F76" i="1" s="1"/>
  <c r="F75" i="1"/>
  <c r="G75" i="1" s="1"/>
  <c r="E75" i="1"/>
  <c r="G74" i="1"/>
  <c r="F74" i="1"/>
  <c r="G73" i="1"/>
  <c r="E73" i="1"/>
  <c r="F73" i="1" s="1"/>
  <c r="F72" i="1"/>
  <c r="G72" i="1" s="1"/>
  <c r="E72" i="1"/>
  <c r="G71" i="1"/>
  <c r="E71" i="1"/>
  <c r="F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G8" i="1"/>
  <c r="F8" i="1"/>
  <c r="G7" i="1"/>
  <c r="F7" i="1"/>
  <c r="G6" i="1"/>
  <c r="F6" i="1"/>
  <c r="G5" i="1"/>
  <c r="F5" i="1"/>
  <c r="G4" i="1"/>
  <c r="F4" i="1"/>
  <c r="G3" i="1"/>
  <c r="F3" i="1"/>
  <c r="G188" i="1" l="1"/>
</calcChain>
</file>

<file path=xl/sharedStrings.xml><?xml version="1.0" encoding="utf-8"?>
<sst xmlns="http://schemas.openxmlformats.org/spreadsheetml/2006/main" count="366" uniqueCount="156">
  <si>
    <t>NOMBRE DE LA PLAZA</t>
  </si>
  <si>
    <t>ADSCRIPCIÓN DE LA PLAZA</t>
  </si>
  <si>
    <t>No. DE PLAZAS</t>
  </si>
  <si>
    <t>SUELDO BASE</t>
  </si>
  <si>
    <t>INDIVIDUAL MENSUAL</t>
  </si>
  <si>
    <t>GRUPAL MENSUAL</t>
  </si>
  <si>
    <t>GRUPAL ANUAL</t>
  </si>
  <si>
    <t>REGIDORES</t>
  </si>
  <si>
    <t>SALA DE REGIDORES</t>
  </si>
  <si>
    <t>PRESIDENTE MUNICIPAL</t>
  </si>
  <si>
    <t xml:space="preserve">PRESIDENCIA </t>
  </si>
  <si>
    <t>SECRETARIA</t>
  </si>
  <si>
    <t>SECRETARIO PARTICULAR</t>
  </si>
  <si>
    <t>SECRETARIA PARTICULAR</t>
  </si>
  <si>
    <t>SECRETRIO GENERAL</t>
  </si>
  <si>
    <t>SECRETARIA GENERAL</t>
  </si>
  <si>
    <t>COORDINADOR DE AGENCIAS</t>
  </si>
  <si>
    <t>COORDINADOR DE TRANSPARENCIA</t>
  </si>
  <si>
    <t>DELEGACIONES</t>
  </si>
  <si>
    <t>DELEGADO</t>
  </si>
  <si>
    <t>AGENTE</t>
  </si>
  <si>
    <t>AGENCIAS</t>
  </si>
  <si>
    <t>AUXILIAR ADMINISTRATIVO</t>
  </si>
  <si>
    <t>OFICIAL DEL REGISTRO CIVIL</t>
  </si>
  <si>
    <t>REGISTRO CIVIL</t>
  </si>
  <si>
    <t>COMUNICACIÓN SOCIAL</t>
  </si>
  <si>
    <t>DIRECTOR</t>
  </si>
  <si>
    <t>JEFE DE REGLAMENTOS</t>
  </si>
  <si>
    <t>DPTO. DE REGLAMENTOS</t>
  </si>
  <si>
    <t>SINDICO</t>
  </si>
  <si>
    <t>SINDICATURA</t>
  </si>
  <si>
    <t>JEFE JURIDICO</t>
  </si>
  <si>
    <t>DPTO. JURIDICO MUNICIPAL</t>
  </si>
  <si>
    <t>JUEZ MUNICIPAL</t>
  </si>
  <si>
    <t>JUZGADOS MUNICIPALES</t>
  </si>
  <si>
    <t>ENCARGADO DE LA HACIENDA MUNICIPAL</t>
  </si>
  <si>
    <t>HACIENDA MUNICIPAL</t>
  </si>
  <si>
    <t>INTENDNTE</t>
  </si>
  <si>
    <t>JEFE DE INGRESOS</t>
  </si>
  <si>
    <t>DEPTO. DE INGRESOS Y LICENCIAS</t>
  </si>
  <si>
    <t>CAJERA</t>
  </si>
  <si>
    <t>RECAUDADOR</t>
  </si>
  <si>
    <t>RECAUDADOR DE INGRESOS</t>
  </si>
  <si>
    <t>JEFE DE EGRESOS</t>
  </si>
  <si>
    <t>DEPTO.DE EGRESOS  Y CONTROL PRESUPUESTAL</t>
  </si>
  <si>
    <t>ASISTENTE</t>
  </si>
  <si>
    <t>TÉCNICO OPERATIVO</t>
  </si>
  <si>
    <t>JEFE DE DEPARTAMENTO</t>
  </si>
  <si>
    <t>DEPARTAMENTO DE PATRIMONIO</t>
  </si>
  <si>
    <t>JEFE DE CATASTRO</t>
  </si>
  <si>
    <t>DEPARTAMENTO DE CATASTRO</t>
  </si>
  <si>
    <t>ENCARGADO DE CARTOGRAFIA</t>
  </si>
  <si>
    <t>TÉCNICO ESPECIALIZADO</t>
  </si>
  <si>
    <t>ENC. DE TRÁMITE Y REGISTRO</t>
  </si>
  <si>
    <t>ENC. DE VALUACIÓN</t>
  </si>
  <si>
    <t>JEFE DE APREMIOS</t>
  </si>
  <si>
    <t>APREMIOS</t>
  </si>
  <si>
    <t>JEFE DE PROVEEDURIA</t>
  </si>
  <si>
    <t>PROVEEDURIA</t>
  </si>
  <si>
    <t>ALMACENISTA</t>
  </si>
  <si>
    <t>JEFE DE CONTROL VEHICULAR</t>
  </si>
  <si>
    <t>CONTROL VEHICULAR</t>
  </si>
  <si>
    <t>AUXILIAR DE MANTENIMIENTO</t>
  </si>
  <si>
    <t>TÉCNICO DE MANTENIMIENTO</t>
  </si>
  <si>
    <t>JEFE DE INFORMÁTICA</t>
  </si>
  <si>
    <t>DEPARTAMENTO DE INFORMÁTICA</t>
  </si>
  <si>
    <t>TÉCNICO EN INFORMÁTICA</t>
  </si>
  <si>
    <t>DIRECCION DE ADMINISTRACION</t>
  </si>
  <si>
    <t>JEFE DE RECURSOS HUMANOS</t>
  </si>
  <si>
    <t>DEPARTAMENTO DE RECURSOS HUMANOS</t>
  </si>
  <si>
    <t>DEPARTAMENTO DE LOGISTICA</t>
  </si>
  <si>
    <t>DIRECCION DE SEGURIDAD PUBLICA</t>
  </si>
  <si>
    <t>OFICIAL DE POLICIA</t>
  </si>
  <si>
    <t>POLICIA TURISTICA</t>
  </si>
  <si>
    <t>SUB- OFICIAL</t>
  </si>
  <si>
    <t>COMANDANTE</t>
  </si>
  <si>
    <t>COCINERA</t>
  </si>
  <si>
    <t>JEFE OPERATIVO</t>
  </si>
  <si>
    <t>DEPARTAMENTO TÉCNICO ADMINISTRATIVO</t>
  </si>
  <si>
    <t>JEFE ADMINISTRATIVO</t>
  </si>
  <si>
    <t>DIRECCIÓN DE OBRAS PÚBLICAS</t>
  </si>
  <si>
    <t>PROYECTISTA</t>
  </si>
  <si>
    <t>DEPARTAMENTO DE PROYECTOS</t>
  </si>
  <si>
    <t>OPERADOR DE MAQUINARIA</t>
  </si>
  <si>
    <t>DEPARTAMENTO DE OBRAS PÚBLICAS</t>
  </si>
  <si>
    <t>OPERADOR GENERAL</t>
  </si>
  <si>
    <t>ALBAÑIL</t>
  </si>
  <si>
    <t>CHOFER</t>
  </si>
  <si>
    <t>SUPERVISOR</t>
  </si>
  <si>
    <t>AUXILIAR</t>
  </si>
  <si>
    <t>PINTOR</t>
  </si>
  <si>
    <t>JEFE FOMENTO INDUSTRIAL Y COMERCIO</t>
  </si>
  <si>
    <t>COMITÉ DE PLANEACION Y DESARROLLO SOCIAL</t>
  </si>
  <si>
    <t>COORDINADOR DE AGENDA LOCAL</t>
  </si>
  <si>
    <t>DIRECTOR DE PLANEACION</t>
  </si>
  <si>
    <t>DIRECTOR DE DESARROLLO ECONOMICO</t>
  </si>
  <si>
    <t>PROMOCIÓN ECONÓMICA</t>
  </si>
  <si>
    <t>JEFE DE TURISMO</t>
  </si>
  <si>
    <t>DEPARTAMENTO DE TURISMO Y ARTESANIAS</t>
  </si>
  <si>
    <t>DIRECCION DE PARTICIPACION CIUDADANA Y DES. HUMANO</t>
  </si>
  <si>
    <t>JEFE DESARROLLO SOCIAL</t>
  </si>
  <si>
    <t>DPTO. PROGR. DESARROLLO HUMANO Y SOCIAL</t>
  </si>
  <si>
    <t>JEFE</t>
  </si>
  <si>
    <t>DEPTO. PARTICIPACIÓN CIUDADANA</t>
  </si>
  <si>
    <t>DIR.ECOLOGIA Y PROTECC.MEDIO AMBIENTE</t>
  </si>
  <si>
    <t>SUB-DIRECTOR OPERATIVO</t>
  </si>
  <si>
    <t>BARRENDERO</t>
  </si>
  <si>
    <t>DPTO. ASEO PUBLICO</t>
  </si>
  <si>
    <t>INTENDENTE</t>
  </si>
  <si>
    <t>JARDINERO</t>
  </si>
  <si>
    <t>DPTO. DE PARQUES Y JARDINES</t>
  </si>
  <si>
    <t>ENCARGADO MALECON</t>
  </si>
  <si>
    <t>DIRECTOR SERVICIOS PÚBLICOS</t>
  </si>
  <si>
    <t>DIRECCIÓN DE SERVICIOS PÚBLICOS</t>
  </si>
  <si>
    <t>TECNICO DE MANTENIMIENTO</t>
  </si>
  <si>
    <t>JEFE ALUMBRADO PÚBLICO</t>
  </si>
  <si>
    <t>DEPTO. ALUMBRADO PÚBLICO</t>
  </si>
  <si>
    <t>ENCARGADO DE PANETEON</t>
  </si>
  <si>
    <t>DEPTO. DE PANTEONES</t>
  </si>
  <si>
    <t>JEFE DE MERCADOS</t>
  </si>
  <si>
    <t>DEPARTAMENTO DE MERCADOS</t>
  </si>
  <si>
    <t>DIRECTOR DE SALUD</t>
  </si>
  <si>
    <t>DIRECCIÓN DE SALUD</t>
  </si>
  <si>
    <t>SUB-DIRECTOR</t>
  </si>
  <si>
    <t>ENCARGADO DE EXPEDIENTES</t>
  </si>
  <si>
    <t>DEPARTAMENTO DE SERVICIOS MÉDICOS</t>
  </si>
  <si>
    <t>PSICOLOGA</t>
  </si>
  <si>
    <t>ENFERMERA</t>
  </si>
  <si>
    <t>PARAMÉDICO</t>
  </si>
  <si>
    <t>MÉDICO</t>
  </si>
  <si>
    <t>CONSERJE</t>
  </si>
  <si>
    <t>DIRECCION DE EDUCACION</t>
  </si>
  <si>
    <t>JEFE DEPARTAMENTO</t>
  </si>
  <si>
    <t>DEPARTAMENTO DE PROYECTOS ESPECIALES Y EDUCACION</t>
  </si>
  <si>
    <t>AUXILIAR COORDINADOR</t>
  </si>
  <si>
    <t>DIFUSIÓN CULTURAL</t>
  </si>
  <si>
    <t>VELADOR</t>
  </si>
  <si>
    <t xml:space="preserve">JEFE </t>
  </si>
  <si>
    <t>DIRECCION AGRICULTURA, GANADERIA Y DESARR.RURAL</t>
  </si>
  <si>
    <t>OPERACIÓN RASTRO</t>
  </si>
  <si>
    <t>PROTECCION CIVIL Y BOMBEROS</t>
  </si>
  <si>
    <t>COORDINADOR</t>
  </si>
  <si>
    <t>GRUPO DE VOLUNTARIOS</t>
  </si>
  <si>
    <t>DEPTO. COORDINACION OPERATIVA</t>
  </si>
  <si>
    <t>TECNICO OPERATIVO</t>
  </si>
  <si>
    <t>BOMBERO</t>
  </si>
  <si>
    <t>DIRECCION DE DESARROLLO URBANO Y LICENCIAS</t>
  </si>
  <si>
    <t>JEFE DE PROYECTOS</t>
  </si>
  <si>
    <t>INSPECTOR</t>
  </si>
  <si>
    <t>REGULADOR DE PREDIOS</t>
  </si>
  <si>
    <t>CONTROL EDIFICACIÓN</t>
  </si>
  <si>
    <t>DIRECCION MUNICIPAL ATENCION A LA JUVENTUD</t>
  </si>
  <si>
    <t>DIRECTORA</t>
  </si>
  <si>
    <t>DIRECCION INSTITUTO MPAL DE LA MUJER</t>
  </si>
  <si>
    <t>JEFE DE ENFERMERAS</t>
  </si>
  <si>
    <t>TOTAL DE LA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</si>
</sst>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]* #,##0.00_-;\-[$€]* #,##0.00_-;_-[$€]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/>
    <xf numFmtId="0" fontId="6" fillId="3" borderId="0" xfId="2" applyFont="1" applyFill="1" applyAlignment="1" applyProtection="1">
      <alignment vertical="center"/>
    </xf>
    <xf numFmtId="0" fontId="6" fillId="0" borderId="0" xfId="2" applyFont="1" applyAlignment="1" applyProtection="1">
      <alignment vertical="center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 applyProtection="1">
      <alignment vertical="center" wrapText="1"/>
      <protection locked="0"/>
    </xf>
    <xf numFmtId="0" fontId="0" fillId="0" borderId="2" xfId="0" applyFont="1" applyBorder="1" applyProtection="1">
      <protection locked="0"/>
    </xf>
    <xf numFmtId="3" fontId="7" fillId="0" borderId="2" xfId="1" applyNumberFormat="1" applyFont="1" applyFill="1" applyBorder="1" applyAlignment="1" applyProtection="1">
      <alignment horizontal="center" vertical="center"/>
      <protection locked="0"/>
    </xf>
    <xf numFmtId="3" fontId="7" fillId="0" borderId="2" xfId="1" applyNumberFormat="1" applyFont="1" applyFill="1" applyBorder="1" applyAlignment="1" applyProtection="1">
      <alignment horizontal="right" vertical="center"/>
      <protection locked="0"/>
    </xf>
    <xf numFmtId="3" fontId="7" fillId="0" borderId="2" xfId="1" applyNumberFormat="1" applyFont="1" applyFill="1" applyBorder="1" applyAlignment="1" applyProtection="1">
      <alignment vertical="center"/>
      <protection locked="0"/>
    </xf>
    <xf numFmtId="0" fontId="7" fillId="3" borderId="0" xfId="2" applyFont="1" applyFill="1" applyProtection="1"/>
    <xf numFmtId="0" fontId="7" fillId="0" borderId="0" xfId="2" applyFont="1" applyProtection="1"/>
    <xf numFmtId="0" fontId="7" fillId="3" borderId="0" xfId="2" applyFont="1" applyFill="1" applyProtection="1">
      <protection locked="0"/>
    </xf>
    <xf numFmtId="0" fontId="7" fillId="0" borderId="0" xfId="2" applyFont="1" applyProtection="1">
      <protection locked="0"/>
    </xf>
    <xf numFmtId="49" fontId="7" fillId="4" borderId="3" xfId="1" applyNumberFormat="1" applyFont="1" applyFill="1" applyBorder="1" applyAlignment="1" applyProtection="1">
      <alignment vertical="center" wrapText="1"/>
    </xf>
    <xf numFmtId="49" fontId="7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0" xfId="0" applyFont="1"/>
    <xf numFmtId="3" fontId="7" fillId="0" borderId="3" xfId="1" applyNumberFormat="1" applyFont="1" applyFill="1" applyBorder="1" applyAlignment="1" applyProtection="1">
      <alignment horizontal="center" vertical="center"/>
      <protection locked="0"/>
    </xf>
    <xf numFmtId="3" fontId="7" fillId="4" borderId="3" xfId="1" applyNumberFormat="1" applyFont="1" applyFill="1" applyBorder="1" applyAlignment="1" applyProtection="1">
      <alignment horizontal="right" vertical="center"/>
    </xf>
    <xf numFmtId="3" fontId="7" fillId="4" borderId="3" xfId="1" applyNumberFormat="1" applyFont="1" applyFill="1" applyBorder="1" applyAlignment="1" applyProtection="1">
      <alignment vertical="center"/>
    </xf>
    <xf numFmtId="0" fontId="8" fillId="5" borderId="0" xfId="1" applyFont="1" applyFill="1" applyAlignment="1" applyProtection="1">
      <alignment vertical="center"/>
    </xf>
    <xf numFmtId="0" fontId="8" fillId="5" borderId="0" xfId="1" applyFont="1" applyFill="1" applyAlignment="1" applyProtection="1">
      <alignment horizontal="center" vertical="center"/>
    </xf>
    <xf numFmtId="0" fontId="8" fillId="5" borderId="0" xfId="2" applyFont="1" applyFill="1" applyProtection="1"/>
    <xf numFmtId="3" fontId="8" fillId="5" borderId="0" xfId="1" applyNumberFormat="1" applyFont="1" applyFill="1" applyAlignment="1" applyProtection="1">
      <alignment horizontal="center" vertical="center"/>
    </xf>
    <xf numFmtId="3" fontId="8" fillId="5" borderId="0" xfId="1" applyNumberFormat="1" applyFont="1" applyFill="1" applyAlignment="1" applyProtection="1">
      <alignment horizontal="right" vertical="center"/>
    </xf>
    <xf numFmtId="3" fontId="9" fillId="5" borderId="0" xfId="1" applyNumberFormat="1" applyFont="1" applyFill="1" applyAlignment="1" applyProtection="1">
      <alignment horizontal="right" vertical="center"/>
    </xf>
    <xf numFmtId="3" fontId="9" fillId="5" borderId="4" xfId="1" applyNumberFormat="1" applyFont="1" applyFill="1" applyBorder="1" applyAlignment="1" applyProtection="1">
      <alignment horizontal="right" vertical="center"/>
    </xf>
    <xf numFmtId="0" fontId="8" fillId="3" borderId="0" xfId="2" applyFont="1" applyFill="1" applyProtection="1"/>
    <xf numFmtId="0" fontId="8" fillId="0" borderId="0" xfId="2" applyFont="1" applyProtection="1"/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3" fontId="7" fillId="0" borderId="0" xfId="1" applyNumberFormat="1" applyFont="1" applyAlignment="1" applyProtection="1">
      <alignment horizontal="center" vertical="center"/>
    </xf>
    <xf numFmtId="3" fontId="7" fillId="0" borderId="0" xfId="1" applyNumberFormat="1" applyFont="1" applyAlignment="1" applyProtection="1">
      <alignment horizontal="right" vertical="center"/>
    </xf>
    <xf numFmtId="3" fontId="7" fillId="0" borderId="0" xfId="2" applyNumberFormat="1" applyFont="1" applyProtection="1"/>
    <xf numFmtId="3" fontId="7" fillId="0" borderId="0" xfId="2" applyNumberFormat="1" applyFont="1" applyAlignment="1" applyProtection="1">
      <alignment horizontal="right"/>
    </xf>
  </cellXfs>
  <cellStyles count="6">
    <cellStyle name="Euro" xfId="3"/>
    <cellStyle name="Normal" xfId="0" builtinId="0"/>
    <cellStyle name="Normal 2" xfId="2"/>
    <cellStyle name="Normal 3" xfId="4"/>
    <cellStyle name="Normal_~9885111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0</xdr:rowOff>
    </xdr:from>
    <xdr:to>
      <xdr:col>5</xdr:col>
      <xdr:colOff>781050</xdr:colOff>
      <xdr:row>1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5667375" y="17145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000" b="1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MENSUAL</a:t>
          </a:r>
        </a:p>
      </xdr:txBody>
    </xdr:sp>
    <xdr:clientData/>
  </xdr:twoCellAnchor>
  <xdr:twoCellAnchor>
    <xdr:from>
      <xdr:col>6</xdr:col>
      <xdr:colOff>228600</xdr:colOff>
      <xdr:row>1</xdr:row>
      <xdr:rowOff>0</xdr:rowOff>
    </xdr:from>
    <xdr:to>
      <xdr:col>6</xdr:col>
      <xdr:colOff>666750</xdr:colOff>
      <xdr:row>1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6819900" y="171450"/>
          <a:ext cx="4381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000" b="1" kern="10" spc="0">
              <a:ln w="317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ANUAL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O245"/>
  <sheetViews>
    <sheetView showGridLines="0" tabSelected="1" workbookViewId="0">
      <selection activeCell="E2" sqref="E1:E65536"/>
    </sheetView>
  </sheetViews>
  <sheetFormatPr baseColWidth="10" defaultColWidth="0" defaultRowHeight="0" customHeight="1" zeroHeight="1" x14ac:dyDescent="0.25"/>
  <cols>
    <col min="1" max="2" width="28.5703125" style="14" customWidth="1"/>
    <col min="3" max="3" width="0" style="19" hidden="1" customWidth="1"/>
    <col min="4" max="4" width="8.5703125" style="36" customWidth="1"/>
    <col min="5" max="5" width="16.5703125" style="37" customWidth="1"/>
    <col min="6" max="6" width="16.5703125" style="36" customWidth="1"/>
    <col min="7" max="7" width="20.28515625" style="36" bestFit="1" customWidth="1"/>
    <col min="8" max="8" width="0.28515625" style="13" customWidth="1"/>
    <col min="9" max="243" width="11.42578125" style="14" hidden="1"/>
    <col min="244" max="244" width="16.42578125" style="14" hidden="1"/>
    <col min="245" max="245" width="16" style="14" hidden="1"/>
    <col min="246" max="248" width="3.28515625" style="14" hidden="1"/>
    <col min="249" max="249" width="7.140625" style="14" hidden="1"/>
    <col min="250" max="16384" width="13.7109375" style="14" hidden="1"/>
  </cols>
  <sheetData>
    <row r="1" spans="1:8" s="6" customFormat="1" ht="13.5" customHeight="1" x14ac:dyDescent="0.25">
      <c r="A1" s="1" t="s">
        <v>0</v>
      </c>
      <c r="B1" s="1" t="s">
        <v>1</v>
      </c>
      <c r="C1" s="2"/>
      <c r="D1" s="3" t="s">
        <v>2</v>
      </c>
      <c r="E1" s="3" t="s">
        <v>3</v>
      </c>
      <c r="F1" s="4"/>
      <c r="G1" s="4"/>
      <c r="H1" s="5"/>
    </row>
    <row r="2" spans="1:8" s="6" customFormat="1" ht="30" x14ac:dyDescent="0.25">
      <c r="A2" s="4"/>
      <c r="B2" s="4"/>
      <c r="C2" s="2"/>
      <c r="D2" s="4"/>
      <c r="E2" s="7" t="s">
        <v>4</v>
      </c>
      <c r="F2" s="7" t="s">
        <v>5</v>
      </c>
      <c r="G2" s="7" t="s">
        <v>6</v>
      </c>
      <c r="H2" s="5"/>
    </row>
    <row r="3" spans="1:8" ht="38.25" customHeight="1" x14ac:dyDescent="0.25">
      <c r="A3" s="8" t="s">
        <v>7</v>
      </c>
      <c r="B3" s="8" t="s">
        <v>8</v>
      </c>
      <c r="C3" s="9"/>
      <c r="D3" s="10">
        <v>9</v>
      </c>
      <c r="E3" s="11">
        <v>28650</v>
      </c>
      <c r="F3" s="12">
        <f>D3*E3</f>
        <v>257850</v>
      </c>
      <c r="G3" s="12">
        <f>F3*12</f>
        <v>3094200</v>
      </c>
    </row>
    <row r="4" spans="1:8" ht="38.25" customHeight="1" x14ac:dyDescent="0.25">
      <c r="A4" s="8" t="s">
        <v>9</v>
      </c>
      <c r="B4" s="8" t="s">
        <v>10</v>
      </c>
      <c r="C4" s="9"/>
      <c r="D4" s="10">
        <v>1</v>
      </c>
      <c r="E4" s="11">
        <v>61140</v>
      </c>
      <c r="F4" s="12">
        <f t="shared" ref="F4:F67" si="0">D4*E4</f>
        <v>61140</v>
      </c>
      <c r="G4" s="12">
        <f t="shared" ref="G4:G67" si="1">F4*12</f>
        <v>733680</v>
      </c>
    </row>
    <row r="5" spans="1:8" ht="38.25" customHeight="1" x14ac:dyDescent="0.25">
      <c r="A5" s="8" t="s">
        <v>11</v>
      </c>
      <c r="B5" s="8" t="s">
        <v>10</v>
      </c>
      <c r="C5" s="9"/>
      <c r="D5" s="10">
        <v>1</v>
      </c>
      <c r="E5" s="11">
        <v>6250</v>
      </c>
      <c r="F5" s="12">
        <f t="shared" si="0"/>
        <v>6250</v>
      </c>
      <c r="G5" s="12">
        <f t="shared" si="1"/>
        <v>75000</v>
      </c>
    </row>
    <row r="6" spans="1:8" ht="38.25" customHeight="1" x14ac:dyDescent="0.25">
      <c r="A6" s="8" t="s">
        <v>11</v>
      </c>
      <c r="B6" s="8" t="s">
        <v>10</v>
      </c>
      <c r="C6" s="9"/>
      <c r="D6" s="10">
        <v>1</v>
      </c>
      <c r="E6" s="11">
        <v>5688</v>
      </c>
      <c r="F6" s="12">
        <f t="shared" si="0"/>
        <v>5688</v>
      </c>
      <c r="G6" s="12">
        <f t="shared" si="1"/>
        <v>68256</v>
      </c>
    </row>
    <row r="7" spans="1:8" ht="38.25" customHeight="1" x14ac:dyDescent="0.25">
      <c r="A7" s="8" t="s">
        <v>12</v>
      </c>
      <c r="B7" s="8" t="s">
        <v>13</v>
      </c>
      <c r="C7" s="9"/>
      <c r="D7" s="10">
        <v>1</v>
      </c>
      <c r="E7" s="11">
        <v>24140</v>
      </c>
      <c r="F7" s="12">
        <f t="shared" si="0"/>
        <v>24140</v>
      </c>
      <c r="G7" s="12">
        <f t="shared" si="1"/>
        <v>289680</v>
      </c>
    </row>
    <row r="8" spans="1:8" ht="38.25" customHeight="1" x14ac:dyDescent="0.25">
      <c r="A8" s="8" t="s">
        <v>14</v>
      </c>
      <c r="B8" s="8" t="s">
        <v>15</v>
      </c>
      <c r="C8" s="9"/>
      <c r="D8" s="10">
        <v>1</v>
      </c>
      <c r="E8" s="11">
        <v>28650</v>
      </c>
      <c r="F8" s="12">
        <f t="shared" si="0"/>
        <v>28650</v>
      </c>
      <c r="G8" s="12">
        <f t="shared" si="1"/>
        <v>343800</v>
      </c>
    </row>
    <row r="9" spans="1:8" ht="38.25" customHeight="1" x14ac:dyDescent="0.25">
      <c r="A9" s="8" t="s">
        <v>16</v>
      </c>
      <c r="B9" s="8" t="s">
        <v>15</v>
      </c>
      <c r="C9" s="9"/>
      <c r="D9" s="10">
        <v>1</v>
      </c>
      <c r="E9" s="11">
        <v>13868</v>
      </c>
      <c r="F9" s="12">
        <f t="shared" si="0"/>
        <v>13868</v>
      </c>
      <c r="G9" s="12">
        <f t="shared" si="1"/>
        <v>166416</v>
      </c>
    </row>
    <row r="10" spans="1:8" ht="38.25" customHeight="1" x14ac:dyDescent="0.25">
      <c r="A10" s="8" t="s">
        <v>17</v>
      </c>
      <c r="B10" s="8" t="s">
        <v>15</v>
      </c>
      <c r="C10" s="9"/>
      <c r="D10" s="10">
        <v>1</v>
      </c>
      <c r="E10" s="11">
        <v>11324</v>
      </c>
      <c r="F10" s="12">
        <f t="shared" si="0"/>
        <v>11324</v>
      </c>
      <c r="G10" s="12">
        <f t="shared" si="1"/>
        <v>135888</v>
      </c>
    </row>
    <row r="11" spans="1:8" ht="38.25" customHeight="1" x14ac:dyDescent="0.25">
      <c r="A11" s="8" t="s">
        <v>11</v>
      </c>
      <c r="B11" s="8" t="s">
        <v>18</v>
      </c>
      <c r="C11" s="9"/>
      <c r="D11" s="10">
        <v>4</v>
      </c>
      <c r="E11" s="11">
        <v>3098</v>
      </c>
      <c r="F11" s="12">
        <f t="shared" si="0"/>
        <v>12392</v>
      </c>
      <c r="G11" s="12">
        <f t="shared" si="1"/>
        <v>148704</v>
      </c>
    </row>
    <row r="12" spans="1:8" ht="38.25" customHeight="1" x14ac:dyDescent="0.25">
      <c r="A12" s="8" t="s">
        <v>11</v>
      </c>
      <c r="B12" s="8" t="s">
        <v>18</v>
      </c>
      <c r="C12" s="9"/>
      <c r="D12" s="10">
        <v>1</v>
      </c>
      <c r="E12" s="11">
        <v>3848</v>
      </c>
      <c r="F12" s="12">
        <f t="shared" si="0"/>
        <v>3848</v>
      </c>
      <c r="G12" s="12">
        <f t="shared" si="1"/>
        <v>46176</v>
      </c>
    </row>
    <row r="13" spans="1:8" ht="38.25" customHeight="1" x14ac:dyDescent="0.25">
      <c r="A13" s="8" t="s">
        <v>11</v>
      </c>
      <c r="B13" s="8" t="s">
        <v>18</v>
      </c>
      <c r="C13" s="9"/>
      <c r="D13" s="10">
        <v>1</v>
      </c>
      <c r="E13" s="11">
        <v>4308</v>
      </c>
      <c r="F13" s="12">
        <f t="shared" si="0"/>
        <v>4308</v>
      </c>
      <c r="G13" s="12">
        <f t="shared" si="1"/>
        <v>51696</v>
      </c>
    </row>
    <row r="14" spans="1:8" ht="38.25" customHeight="1" x14ac:dyDescent="0.25">
      <c r="A14" s="8" t="s">
        <v>11</v>
      </c>
      <c r="B14" s="8" t="s">
        <v>18</v>
      </c>
      <c r="C14" s="9"/>
      <c r="D14" s="10">
        <v>1</v>
      </c>
      <c r="E14" s="11">
        <v>4308</v>
      </c>
      <c r="F14" s="12">
        <f t="shared" si="0"/>
        <v>4308</v>
      </c>
      <c r="G14" s="12">
        <f t="shared" si="1"/>
        <v>51696</v>
      </c>
    </row>
    <row r="15" spans="1:8" ht="38.25" customHeight="1" x14ac:dyDescent="0.25">
      <c r="A15" s="8" t="s">
        <v>19</v>
      </c>
      <c r="B15" s="8" t="s">
        <v>18</v>
      </c>
      <c r="C15" s="9"/>
      <c r="D15" s="10">
        <v>5</v>
      </c>
      <c r="E15" s="11">
        <v>5226</v>
      </c>
      <c r="F15" s="12">
        <f t="shared" si="0"/>
        <v>26130</v>
      </c>
      <c r="G15" s="12">
        <f t="shared" si="1"/>
        <v>313560</v>
      </c>
    </row>
    <row r="16" spans="1:8" ht="38.25" customHeight="1" x14ac:dyDescent="0.25">
      <c r="A16" s="8" t="s">
        <v>20</v>
      </c>
      <c r="B16" s="8" t="s">
        <v>21</v>
      </c>
      <c r="C16" s="9"/>
      <c r="D16" s="10">
        <v>5</v>
      </c>
      <c r="E16" s="11">
        <v>4390</v>
      </c>
      <c r="F16" s="12">
        <f t="shared" si="0"/>
        <v>21950</v>
      </c>
      <c r="G16" s="12">
        <f t="shared" si="1"/>
        <v>263400</v>
      </c>
    </row>
    <row r="17" spans="1:7" ht="38.25" customHeight="1" x14ac:dyDescent="0.25">
      <c r="A17" s="8" t="s">
        <v>22</v>
      </c>
      <c r="B17" s="8" t="s">
        <v>21</v>
      </c>
      <c r="C17" s="9"/>
      <c r="D17" s="10">
        <v>1</v>
      </c>
      <c r="E17" s="11">
        <v>2620</v>
      </c>
      <c r="F17" s="12">
        <f t="shared" si="0"/>
        <v>2620</v>
      </c>
      <c r="G17" s="12">
        <f t="shared" si="1"/>
        <v>31440</v>
      </c>
    </row>
    <row r="18" spans="1:7" ht="38.25" customHeight="1" x14ac:dyDescent="0.25">
      <c r="A18" s="8" t="s">
        <v>23</v>
      </c>
      <c r="B18" s="8" t="s">
        <v>24</v>
      </c>
      <c r="C18" s="9"/>
      <c r="D18" s="10">
        <v>1</v>
      </c>
      <c r="E18" s="11">
        <v>13868</v>
      </c>
      <c r="F18" s="12">
        <f t="shared" si="0"/>
        <v>13868</v>
      </c>
      <c r="G18" s="12">
        <f t="shared" si="1"/>
        <v>166416</v>
      </c>
    </row>
    <row r="19" spans="1:7" ht="38.25" customHeight="1" x14ac:dyDescent="0.25">
      <c r="A19" s="8" t="s">
        <v>22</v>
      </c>
      <c r="B19" s="8" t="s">
        <v>24</v>
      </c>
      <c r="C19" s="9"/>
      <c r="D19" s="10">
        <v>2</v>
      </c>
      <c r="E19" s="11">
        <v>7098</v>
      </c>
      <c r="F19" s="12">
        <f t="shared" si="0"/>
        <v>14196</v>
      </c>
      <c r="G19" s="12">
        <f t="shared" si="1"/>
        <v>170352</v>
      </c>
    </row>
    <row r="20" spans="1:7" ht="38.25" customHeight="1" x14ac:dyDescent="0.25">
      <c r="A20" s="8" t="s">
        <v>22</v>
      </c>
      <c r="B20" s="8" t="s">
        <v>24</v>
      </c>
      <c r="C20" s="9"/>
      <c r="D20" s="10">
        <v>1</v>
      </c>
      <c r="E20" s="11">
        <v>9500</v>
      </c>
      <c r="F20" s="12">
        <f t="shared" si="0"/>
        <v>9500</v>
      </c>
      <c r="G20" s="12">
        <f t="shared" si="1"/>
        <v>114000</v>
      </c>
    </row>
    <row r="21" spans="1:7" ht="38.25" customHeight="1" x14ac:dyDescent="0.25">
      <c r="A21" s="8" t="s">
        <v>25</v>
      </c>
      <c r="B21" s="8" t="s">
        <v>26</v>
      </c>
      <c r="C21" s="9"/>
      <c r="D21" s="10">
        <v>1</v>
      </c>
      <c r="E21" s="11">
        <v>13868</v>
      </c>
      <c r="F21" s="12">
        <f t="shared" si="0"/>
        <v>13868</v>
      </c>
      <c r="G21" s="12">
        <f t="shared" si="1"/>
        <v>166416</v>
      </c>
    </row>
    <row r="22" spans="1:7" ht="38.25" customHeight="1" x14ac:dyDescent="0.25">
      <c r="A22" s="8" t="s">
        <v>27</v>
      </c>
      <c r="B22" s="8" t="s">
        <v>28</v>
      </c>
      <c r="C22" s="9"/>
      <c r="D22" s="10">
        <v>1</v>
      </c>
      <c r="E22" s="11">
        <v>13868</v>
      </c>
      <c r="F22" s="12">
        <f t="shared" si="0"/>
        <v>13868</v>
      </c>
      <c r="G22" s="12">
        <f t="shared" si="1"/>
        <v>166416</v>
      </c>
    </row>
    <row r="23" spans="1:7" ht="38.25" customHeight="1" x14ac:dyDescent="0.25">
      <c r="A23" s="8" t="s">
        <v>29</v>
      </c>
      <c r="B23" s="8" t="s">
        <v>30</v>
      </c>
      <c r="C23" s="9"/>
      <c r="D23" s="10">
        <v>1</v>
      </c>
      <c r="E23" s="11">
        <v>28650</v>
      </c>
      <c r="F23" s="12">
        <f t="shared" si="0"/>
        <v>28650</v>
      </c>
      <c r="G23" s="12">
        <f t="shared" si="1"/>
        <v>343800</v>
      </c>
    </row>
    <row r="24" spans="1:7" ht="38.25" customHeight="1" x14ac:dyDescent="0.25">
      <c r="A24" s="8" t="s">
        <v>11</v>
      </c>
      <c r="B24" s="8" t="s">
        <v>30</v>
      </c>
      <c r="C24" s="9"/>
      <c r="D24" s="10">
        <v>1</v>
      </c>
      <c r="E24" s="11">
        <v>7052</v>
      </c>
      <c r="F24" s="12">
        <f t="shared" si="0"/>
        <v>7052</v>
      </c>
      <c r="G24" s="12">
        <f t="shared" si="1"/>
        <v>84624</v>
      </c>
    </row>
    <row r="25" spans="1:7" ht="38.25" customHeight="1" x14ac:dyDescent="0.25">
      <c r="A25" s="8" t="s">
        <v>31</v>
      </c>
      <c r="B25" s="8" t="s">
        <v>32</v>
      </c>
      <c r="C25" s="9"/>
      <c r="D25" s="10">
        <v>1</v>
      </c>
      <c r="E25" s="11">
        <v>13868</v>
      </c>
      <c r="F25" s="12">
        <f t="shared" si="0"/>
        <v>13868</v>
      </c>
      <c r="G25" s="12">
        <f t="shared" si="1"/>
        <v>166416</v>
      </c>
    </row>
    <row r="26" spans="1:7" ht="38.25" customHeight="1" x14ac:dyDescent="0.25">
      <c r="A26" s="8" t="s">
        <v>22</v>
      </c>
      <c r="B26" s="8" t="s">
        <v>32</v>
      </c>
      <c r="C26" s="9"/>
      <c r="D26" s="10">
        <v>1</v>
      </c>
      <c r="E26" s="11">
        <v>9800</v>
      </c>
      <c r="F26" s="12">
        <f t="shared" si="0"/>
        <v>9800</v>
      </c>
      <c r="G26" s="12">
        <f t="shared" si="1"/>
        <v>117600</v>
      </c>
    </row>
    <row r="27" spans="1:7" ht="38.25" customHeight="1" x14ac:dyDescent="0.25">
      <c r="A27" s="8" t="s">
        <v>33</v>
      </c>
      <c r="B27" s="8" t="s">
        <v>34</v>
      </c>
      <c r="C27" s="9"/>
      <c r="D27" s="10">
        <v>2</v>
      </c>
      <c r="E27" s="11">
        <v>11324</v>
      </c>
      <c r="F27" s="12">
        <f t="shared" si="0"/>
        <v>22648</v>
      </c>
      <c r="G27" s="12">
        <f t="shared" si="1"/>
        <v>271776</v>
      </c>
    </row>
    <row r="28" spans="1:7" ht="38.25" customHeight="1" x14ac:dyDescent="0.25">
      <c r="A28" s="8" t="s">
        <v>35</v>
      </c>
      <c r="B28" s="8" t="s">
        <v>36</v>
      </c>
      <c r="C28" s="9"/>
      <c r="D28" s="10">
        <v>1</v>
      </c>
      <c r="E28" s="11">
        <v>29184</v>
      </c>
      <c r="F28" s="12">
        <f t="shared" si="0"/>
        <v>29184</v>
      </c>
      <c r="G28" s="12">
        <f t="shared" si="1"/>
        <v>350208</v>
      </c>
    </row>
    <row r="29" spans="1:7" ht="38.25" customHeight="1" x14ac:dyDescent="0.25">
      <c r="A29" s="8" t="s">
        <v>37</v>
      </c>
      <c r="B29" s="8" t="s">
        <v>36</v>
      </c>
      <c r="C29" s="9"/>
      <c r="D29" s="10">
        <v>1</v>
      </c>
      <c r="E29" s="11">
        <v>4182</v>
      </c>
      <c r="F29" s="12">
        <f t="shared" si="0"/>
        <v>4182</v>
      </c>
      <c r="G29" s="12">
        <f t="shared" si="1"/>
        <v>50184</v>
      </c>
    </row>
    <row r="30" spans="1:7" ht="38.25" customHeight="1" x14ac:dyDescent="0.25">
      <c r="A30" s="8" t="s">
        <v>11</v>
      </c>
      <c r="B30" s="8" t="s">
        <v>36</v>
      </c>
      <c r="C30" s="9"/>
      <c r="D30" s="10">
        <v>1</v>
      </c>
      <c r="E30" s="11">
        <v>5244</v>
      </c>
      <c r="F30" s="12">
        <f t="shared" si="0"/>
        <v>5244</v>
      </c>
      <c r="G30" s="12">
        <f t="shared" si="1"/>
        <v>62928</v>
      </c>
    </row>
    <row r="31" spans="1:7" ht="38.25" customHeight="1" x14ac:dyDescent="0.25">
      <c r="A31" s="8" t="s">
        <v>22</v>
      </c>
      <c r="B31" s="8" t="s">
        <v>36</v>
      </c>
      <c r="C31" s="9"/>
      <c r="D31" s="10">
        <v>1</v>
      </c>
      <c r="E31" s="11">
        <v>3020</v>
      </c>
      <c r="F31" s="12">
        <f t="shared" si="0"/>
        <v>3020</v>
      </c>
      <c r="G31" s="12">
        <f t="shared" si="1"/>
        <v>36240</v>
      </c>
    </row>
    <row r="32" spans="1:7" ht="38.25" customHeight="1" x14ac:dyDescent="0.25">
      <c r="A32" s="8" t="s">
        <v>38</v>
      </c>
      <c r="B32" s="8" t="s">
        <v>39</v>
      </c>
      <c r="C32" s="9"/>
      <c r="D32" s="10">
        <v>1</v>
      </c>
      <c r="E32" s="11">
        <v>13868</v>
      </c>
      <c r="F32" s="12">
        <f t="shared" si="0"/>
        <v>13868</v>
      </c>
      <c r="G32" s="12">
        <f t="shared" si="1"/>
        <v>166416</v>
      </c>
    </row>
    <row r="33" spans="1:7" ht="38.25" customHeight="1" x14ac:dyDescent="0.25">
      <c r="A33" s="8" t="s">
        <v>22</v>
      </c>
      <c r="B33" s="8" t="s">
        <v>39</v>
      </c>
      <c r="C33" s="9"/>
      <c r="D33" s="10">
        <v>1</v>
      </c>
      <c r="E33" s="11">
        <v>12012</v>
      </c>
      <c r="F33" s="12">
        <f t="shared" si="0"/>
        <v>12012</v>
      </c>
      <c r="G33" s="12">
        <f t="shared" si="1"/>
        <v>144144</v>
      </c>
    </row>
    <row r="34" spans="1:7" ht="38.25" customHeight="1" x14ac:dyDescent="0.25">
      <c r="A34" s="8" t="s">
        <v>40</v>
      </c>
      <c r="B34" s="8" t="s">
        <v>39</v>
      </c>
      <c r="C34" s="9"/>
      <c r="D34" s="10">
        <v>2</v>
      </c>
      <c r="E34" s="11">
        <v>6552</v>
      </c>
      <c r="F34" s="12">
        <f t="shared" si="0"/>
        <v>13104</v>
      </c>
      <c r="G34" s="12">
        <f t="shared" si="1"/>
        <v>157248</v>
      </c>
    </row>
    <row r="35" spans="1:7" ht="38.25" customHeight="1" x14ac:dyDescent="0.25">
      <c r="A35" s="8" t="s">
        <v>41</v>
      </c>
      <c r="B35" s="8" t="s">
        <v>39</v>
      </c>
      <c r="C35" s="9"/>
      <c r="D35" s="10">
        <v>4</v>
      </c>
      <c r="E35" s="11">
        <v>2408</v>
      </c>
      <c r="F35" s="12">
        <f t="shared" si="0"/>
        <v>9632</v>
      </c>
      <c r="G35" s="12">
        <f t="shared" si="1"/>
        <v>115584</v>
      </c>
    </row>
    <row r="36" spans="1:7" ht="38.25" customHeight="1" x14ac:dyDescent="0.25">
      <c r="A36" s="8" t="s">
        <v>42</v>
      </c>
      <c r="B36" s="8" t="s">
        <v>39</v>
      </c>
      <c r="C36" s="9"/>
      <c r="D36" s="10">
        <v>1</v>
      </c>
      <c r="E36" s="11">
        <v>6552</v>
      </c>
      <c r="F36" s="12">
        <f t="shared" si="0"/>
        <v>6552</v>
      </c>
      <c r="G36" s="12">
        <f t="shared" si="1"/>
        <v>78624</v>
      </c>
    </row>
    <row r="37" spans="1:7" ht="38.25" customHeight="1" x14ac:dyDescent="0.25">
      <c r="A37" s="8" t="s">
        <v>22</v>
      </c>
      <c r="B37" s="8" t="s">
        <v>39</v>
      </c>
      <c r="C37" s="9"/>
      <c r="D37" s="10">
        <v>1</v>
      </c>
      <c r="E37" s="11">
        <v>11466</v>
      </c>
      <c r="F37" s="12">
        <f t="shared" si="0"/>
        <v>11466</v>
      </c>
      <c r="G37" s="12">
        <f t="shared" si="1"/>
        <v>137592</v>
      </c>
    </row>
    <row r="38" spans="1:7" ht="38.25" customHeight="1" x14ac:dyDescent="0.25">
      <c r="A38" s="8" t="s">
        <v>43</v>
      </c>
      <c r="B38" s="8" t="s">
        <v>44</v>
      </c>
      <c r="C38" s="9"/>
      <c r="D38" s="10">
        <v>1</v>
      </c>
      <c r="E38" s="11">
        <v>13868</v>
      </c>
      <c r="F38" s="12">
        <f t="shared" si="0"/>
        <v>13868</v>
      </c>
      <c r="G38" s="12">
        <f t="shared" si="1"/>
        <v>166416</v>
      </c>
    </row>
    <row r="39" spans="1:7" ht="38.25" customHeight="1" x14ac:dyDescent="0.25">
      <c r="A39" s="8" t="s">
        <v>45</v>
      </c>
      <c r="B39" s="8" t="s">
        <v>44</v>
      </c>
      <c r="C39" s="9"/>
      <c r="D39" s="10">
        <v>1</v>
      </c>
      <c r="E39" s="11">
        <v>7146</v>
      </c>
      <c r="F39" s="12">
        <f t="shared" si="0"/>
        <v>7146</v>
      </c>
      <c r="G39" s="12">
        <f t="shared" si="1"/>
        <v>85752</v>
      </c>
    </row>
    <row r="40" spans="1:7" ht="38.25" customHeight="1" x14ac:dyDescent="0.25">
      <c r="A40" s="8" t="s">
        <v>22</v>
      </c>
      <c r="B40" s="8" t="s">
        <v>44</v>
      </c>
      <c r="C40" s="9"/>
      <c r="D40" s="10">
        <v>1</v>
      </c>
      <c r="E40" s="11">
        <v>10832</v>
      </c>
      <c r="F40" s="12">
        <f t="shared" si="0"/>
        <v>10832</v>
      </c>
      <c r="G40" s="12">
        <f t="shared" si="1"/>
        <v>129984</v>
      </c>
    </row>
    <row r="41" spans="1:7" ht="38.25" customHeight="1" x14ac:dyDescent="0.25">
      <c r="A41" s="8" t="s">
        <v>46</v>
      </c>
      <c r="B41" s="8" t="s">
        <v>44</v>
      </c>
      <c r="C41" s="9"/>
      <c r="D41" s="10">
        <v>1</v>
      </c>
      <c r="E41" s="11">
        <v>13104</v>
      </c>
      <c r="F41" s="12">
        <f t="shared" si="0"/>
        <v>13104</v>
      </c>
      <c r="G41" s="12">
        <f t="shared" si="1"/>
        <v>157248</v>
      </c>
    </row>
    <row r="42" spans="1:7" ht="38.25" customHeight="1" x14ac:dyDescent="0.25">
      <c r="A42" s="8" t="s">
        <v>47</v>
      </c>
      <c r="B42" s="8" t="s">
        <v>48</v>
      </c>
      <c r="C42" s="9"/>
      <c r="D42" s="10">
        <v>1</v>
      </c>
      <c r="E42" s="11">
        <v>13868</v>
      </c>
      <c r="F42" s="12">
        <f t="shared" si="0"/>
        <v>13868</v>
      </c>
      <c r="G42" s="12">
        <f t="shared" si="1"/>
        <v>166416</v>
      </c>
    </row>
    <row r="43" spans="1:7" ht="38.25" customHeight="1" x14ac:dyDescent="0.25">
      <c r="A43" s="8" t="s">
        <v>49</v>
      </c>
      <c r="B43" s="8" t="s">
        <v>50</v>
      </c>
      <c r="C43" s="9"/>
      <c r="D43" s="10">
        <v>1</v>
      </c>
      <c r="E43" s="11">
        <v>13868</v>
      </c>
      <c r="F43" s="12">
        <f t="shared" si="0"/>
        <v>13868</v>
      </c>
      <c r="G43" s="12">
        <f t="shared" si="1"/>
        <v>166416</v>
      </c>
    </row>
    <row r="44" spans="1:7" ht="38.25" customHeight="1" x14ac:dyDescent="0.25">
      <c r="A44" s="8" t="s">
        <v>22</v>
      </c>
      <c r="B44" s="8" t="s">
        <v>50</v>
      </c>
      <c r="C44" s="9"/>
      <c r="D44" s="10">
        <v>1</v>
      </c>
      <c r="E44" s="11">
        <v>6552</v>
      </c>
      <c r="F44" s="12">
        <f t="shared" si="0"/>
        <v>6552</v>
      </c>
      <c r="G44" s="12">
        <f t="shared" si="1"/>
        <v>78624</v>
      </c>
    </row>
    <row r="45" spans="1:7" ht="38.25" customHeight="1" x14ac:dyDescent="0.25">
      <c r="A45" s="8" t="s">
        <v>11</v>
      </c>
      <c r="B45" s="8" t="s">
        <v>50</v>
      </c>
      <c r="C45" s="9"/>
      <c r="D45" s="10">
        <v>1</v>
      </c>
      <c r="E45" s="11">
        <v>7558</v>
      </c>
      <c r="F45" s="12">
        <f t="shared" si="0"/>
        <v>7558</v>
      </c>
      <c r="G45" s="12">
        <f t="shared" si="1"/>
        <v>90696</v>
      </c>
    </row>
    <row r="46" spans="1:7" ht="38.25" customHeight="1" x14ac:dyDescent="0.25">
      <c r="A46" s="8" t="s">
        <v>22</v>
      </c>
      <c r="B46" s="8" t="s">
        <v>50</v>
      </c>
      <c r="C46" s="9"/>
      <c r="D46" s="10">
        <v>1</v>
      </c>
      <c r="E46" s="11">
        <v>12012</v>
      </c>
      <c r="F46" s="12">
        <f t="shared" si="0"/>
        <v>12012</v>
      </c>
      <c r="G46" s="12">
        <f t="shared" si="1"/>
        <v>144144</v>
      </c>
    </row>
    <row r="47" spans="1:7" ht="38.25" customHeight="1" x14ac:dyDescent="0.25">
      <c r="A47" s="8" t="s">
        <v>11</v>
      </c>
      <c r="B47" s="8" t="s">
        <v>50</v>
      </c>
      <c r="C47" s="9"/>
      <c r="D47" s="10">
        <v>1</v>
      </c>
      <c r="E47" s="11">
        <v>6552</v>
      </c>
      <c r="F47" s="12">
        <f t="shared" si="0"/>
        <v>6552</v>
      </c>
      <c r="G47" s="12">
        <f t="shared" si="1"/>
        <v>78624</v>
      </c>
    </row>
    <row r="48" spans="1:7" ht="38.25" customHeight="1" x14ac:dyDescent="0.25">
      <c r="A48" s="8" t="s">
        <v>51</v>
      </c>
      <c r="B48" s="8" t="s">
        <v>50</v>
      </c>
      <c r="C48" s="9"/>
      <c r="D48" s="10">
        <v>1</v>
      </c>
      <c r="E48" s="11">
        <v>8518</v>
      </c>
      <c r="F48" s="12">
        <f t="shared" si="0"/>
        <v>8518</v>
      </c>
      <c r="G48" s="12">
        <f t="shared" si="1"/>
        <v>102216</v>
      </c>
    </row>
    <row r="49" spans="1:7" ht="38.25" customHeight="1" x14ac:dyDescent="0.25">
      <c r="A49" s="8" t="s">
        <v>52</v>
      </c>
      <c r="B49" s="8" t="s">
        <v>50</v>
      </c>
      <c r="C49" s="9"/>
      <c r="D49" s="10">
        <v>1</v>
      </c>
      <c r="E49" s="11">
        <v>6296</v>
      </c>
      <c r="F49" s="12">
        <f t="shared" si="0"/>
        <v>6296</v>
      </c>
      <c r="G49" s="12">
        <f t="shared" si="1"/>
        <v>75552</v>
      </c>
    </row>
    <row r="50" spans="1:7" ht="38.25" customHeight="1" x14ac:dyDescent="0.25">
      <c r="A50" s="8" t="s">
        <v>53</v>
      </c>
      <c r="B50" s="8" t="s">
        <v>50</v>
      </c>
      <c r="C50" s="9"/>
      <c r="D50" s="10">
        <v>1</v>
      </c>
      <c r="E50" s="11">
        <v>9610</v>
      </c>
      <c r="F50" s="12">
        <f t="shared" si="0"/>
        <v>9610</v>
      </c>
      <c r="G50" s="12">
        <f t="shared" si="1"/>
        <v>115320</v>
      </c>
    </row>
    <row r="51" spans="1:7" ht="38.25" customHeight="1" x14ac:dyDescent="0.25">
      <c r="A51" s="8" t="s">
        <v>54</v>
      </c>
      <c r="B51" s="8" t="s">
        <v>50</v>
      </c>
      <c r="C51" s="9"/>
      <c r="D51" s="10">
        <v>1</v>
      </c>
      <c r="E51" s="11">
        <v>8518</v>
      </c>
      <c r="F51" s="12">
        <f t="shared" si="0"/>
        <v>8518</v>
      </c>
      <c r="G51" s="12">
        <f t="shared" si="1"/>
        <v>102216</v>
      </c>
    </row>
    <row r="52" spans="1:7" ht="38.25" customHeight="1" x14ac:dyDescent="0.25">
      <c r="A52" s="8" t="s">
        <v>52</v>
      </c>
      <c r="B52" s="8" t="s">
        <v>50</v>
      </c>
      <c r="C52" s="9"/>
      <c r="D52" s="10">
        <v>1</v>
      </c>
      <c r="E52" s="11">
        <v>7098</v>
      </c>
      <c r="F52" s="12">
        <f t="shared" si="0"/>
        <v>7098</v>
      </c>
      <c r="G52" s="12">
        <f t="shared" si="1"/>
        <v>85176</v>
      </c>
    </row>
    <row r="53" spans="1:7" ht="38.25" customHeight="1" x14ac:dyDescent="0.25">
      <c r="A53" s="8" t="s">
        <v>55</v>
      </c>
      <c r="B53" s="8" t="s">
        <v>56</v>
      </c>
      <c r="C53" s="9"/>
      <c r="D53" s="10">
        <v>1</v>
      </c>
      <c r="E53" s="11">
        <v>11324</v>
      </c>
      <c r="F53" s="12">
        <f t="shared" si="0"/>
        <v>11324</v>
      </c>
      <c r="G53" s="12">
        <f t="shared" si="1"/>
        <v>135888</v>
      </c>
    </row>
    <row r="54" spans="1:7" ht="38.25" customHeight="1" x14ac:dyDescent="0.25">
      <c r="A54" s="8" t="s">
        <v>57</v>
      </c>
      <c r="B54" s="8" t="s">
        <v>58</v>
      </c>
      <c r="C54" s="9"/>
      <c r="D54" s="10">
        <v>1</v>
      </c>
      <c r="E54" s="11">
        <v>13868</v>
      </c>
      <c r="F54" s="12">
        <f t="shared" si="0"/>
        <v>13868</v>
      </c>
      <c r="G54" s="12">
        <f t="shared" si="1"/>
        <v>166416</v>
      </c>
    </row>
    <row r="55" spans="1:7" ht="38.25" customHeight="1" x14ac:dyDescent="0.25">
      <c r="A55" s="8" t="s">
        <v>59</v>
      </c>
      <c r="B55" s="8" t="s">
        <v>58</v>
      </c>
      <c r="C55" s="9"/>
      <c r="D55" s="10">
        <v>1</v>
      </c>
      <c r="E55" s="11">
        <v>4040</v>
      </c>
      <c r="F55" s="12">
        <f t="shared" si="0"/>
        <v>4040</v>
      </c>
      <c r="G55" s="12">
        <f t="shared" si="1"/>
        <v>48480</v>
      </c>
    </row>
    <row r="56" spans="1:7" ht="38.25" customHeight="1" x14ac:dyDescent="0.25">
      <c r="A56" s="8" t="s">
        <v>60</v>
      </c>
      <c r="B56" s="8" t="s">
        <v>61</v>
      </c>
      <c r="C56" s="9"/>
      <c r="D56" s="10">
        <v>1</v>
      </c>
      <c r="E56" s="11">
        <v>13868</v>
      </c>
      <c r="F56" s="12">
        <f t="shared" si="0"/>
        <v>13868</v>
      </c>
      <c r="G56" s="12">
        <f t="shared" si="1"/>
        <v>166416</v>
      </c>
    </row>
    <row r="57" spans="1:7" ht="38.25" customHeight="1" x14ac:dyDescent="0.25">
      <c r="A57" s="8" t="s">
        <v>62</v>
      </c>
      <c r="B57" s="8" t="s">
        <v>61</v>
      </c>
      <c r="C57" s="9"/>
      <c r="D57" s="10">
        <v>1</v>
      </c>
      <c r="E57" s="11">
        <v>7622</v>
      </c>
      <c r="F57" s="12">
        <f t="shared" si="0"/>
        <v>7622</v>
      </c>
      <c r="G57" s="12">
        <f t="shared" si="1"/>
        <v>91464</v>
      </c>
    </row>
    <row r="58" spans="1:7" ht="38.25" customHeight="1" x14ac:dyDescent="0.25">
      <c r="A58" s="8" t="s">
        <v>63</v>
      </c>
      <c r="B58" s="8" t="s">
        <v>61</v>
      </c>
      <c r="C58" s="9"/>
      <c r="D58" s="10">
        <v>1</v>
      </c>
      <c r="E58" s="11">
        <v>5848</v>
      </c>
      <c r="F58" s="12">
        <f t="shared" si="0"/>
        <v>5848</v>
      </c>
      <c r="G58" s="12">
        <f t="shared" si="1"/>
        <v>70176</v>
      </c>
    </row>
    <row r="59" spans="1:7" ht="38.25" customHeight="1" x14ac:dyDescent="0.25">
      <c r="A59" s="8" t="s">
        <v>64</v>
      </c>
      <c r="B59" s="8" t="s">
        <v>65</v>
      </c>
      <c r="C59" s="9"/>
      <c r="D59" s="10">
        <v>1</v>
      </c>
      <c r="E59" s="11">
        <v>13868</v>
      </c>
      <c r="F59" s="12">
        <f t="shared" si="0"/>
        <v>13868</v>
      </c>
      <c r="G59" s="12">
        <f t="shared" si="1"/>
        <v>166416</v>
      </c>
    </row>
    <row r="60" spans="1:7" ht="38.25" customHeight="1" x14ac:dyDescent="0.25">
      <c r="A60" s="8" t="s">
        <v>66</v>
      </c>
      <c r="B60" s="8" t="s">
        <v>65</v>
      </c>
      <c r="C60" s="9"/>
      <c r="D60" s="10">
        <v>1</v>
      </c>
      <c r="E60" s="11">
        <v>7098</v>
      </c>
      <c r="F60" s="12">
        <f t="shared" si="0"/>
        <v>7098</v>
      </c>
      <c r="G60" s="12">
        <f t="shared" si="1"/>
        <v>85176</v>
      </c>
    </row>
    <row r="61" spans="1:7" ht="38.25" customHeight="1" x14ac:dyDescent="0.25">
      <c r="A61" s="8" t="s">
        <v>26</v>
      </c>
      <c r="B61" s="8" t="s">
        <v>67</v>
      </c>
      <c r="C61" s="9"/>
      <c r="D61" s="10">
        <v>1</v>
      </c>
      <c r="E61" s="11">
        <v>13868</v>
      </c>
      <c r="F61" s="12">
        <f t="shared" si="0"/>
        <v>13868</v>
      </c>
      <c r="G61" s="12">
        <f t="shared" si="1"/>
        <v>166416</v>
      </c>
    </row>
    <row r="62" spans="1:7" ht="38.25" customHeight="1" x14ac:dyDescent="0.25">
      <c r="A62" s="8" t="s">
        <v>22</v>
      </c>
      <c r="B62" s="8" t="s">
        <v>67</v>
      </c>
      <c r="C62" s="9"/>
      <c r="D62" s="10">
        <v>1</v>
      </c>
      <c r="E62" s="11">
        <v>9386</v>
      </c>
      <c r="F62" s="12">
        <f t="shared" si="0"/>
        <v>9386</v>
      </c>
      <c r="G62" s="12">
        <f t="shared" si="1"/>
        <v>112632</v>
      </c>
    </row>
    <row r="63" spans="1:7" ht="38.25" customHeight="1" x14ac:dyDescent="0.25">
      <c r="A63" s="8" t="s">
        <v>68</v>
      </c>
      <c r="B63" s="8" t="s">
        <v>69</v>
      </c>
      <c r="C63" s="9"/>
      <c r="D63" s="10">
        <v>1</v>
      </c>
      <c r="E63" s="11">
        <v>13868</v>
      </c>
      <c r="F63" s="12">
        <f t="shared" si="0"/>
        <v>13868</v>
      </c>
      <c r="G63" s="12">
        <f t="shared" si="1"/>
        <v>166416</v>
      </c>
    </row>
    <row r="64" spans="1:7" ht="38.25" customHeight="1" x14ac:dyDescent="0.25">
      <c r="A64" s="8" t="s">
        <v>47</v>
      </c>
      <c r="B64" s="8" t="s">
        <v>70</v>
      </c>
      <c r="C64" s="9"/>
      <c r="D64" s="10">
        <v>1</v>
      </c>
      <c r="E64" s="11">
        <v>13868</v>
      </c>
      <c r="F64" s="12">
        <f t="shared" si="0"/>
        <v>13868</v>
      </c>
      <c r="G64" s="12">
        <f t="shared" si="1"/>
        <v>166416</v>
      </c>
    </row>
    <row r="65" spans="1:7" ht="38.25" customHeight="1" x14ac:dyDescent="0.25">
      <c r="A65" s="8" t="s">
        <v>26</v>
      </c>
      <c r="B65" s="8" t="s">
        <v>71</v>
      </c>
      <c r="C65" s="9"/>
      <c r="D65" s="10">
        <v>1</v>
      </c>
      <c r="E65" s="11">
        <v>25800</v>
      </c>
      <c r="F65" s="12">
        <f t="shared" si="0"/>
        <v>25800</v>
      </c>
      <c r="G65" s="12">
        <f t="shared" si="1"/>
        <v>309600</v>
      </c>
    </row>
    <row r="66" spans="1:7" ht="38.25" customHeight="1" x14ac:dyDescent="0.25">
      <c r="A66" s="8" t="s">
        <v>11</v>
      </c>
      <c r="B66" s="8" t="s">
        <v>71</v>
      </c>
      <c r="C66" s="9"/>
      <c r="D66" s="10">
        <v>2</v>
      </c>
      <c r="E66" s="11">
        <v>6676</v>
      </c>
      <c r="F66" s="12">
        <f t="shared" si="0"/>
        <v>13352</v>
      </c>
      <c r="G66" s="12">
        <f t="shared" si="1"/>
        <v>160224</v>
      </c>
    </row>
    <row r="67" spans="1:7" ht="38.25" customHeight="1" x14ac:dyDescent="0.25">
      <c r="A67" s="8" t="s">
        <v>72</v>
      </c>
      <c r="B67" s="8" t="s">
        <v>71</v>
      </c>
      <c r="C67" s="9"/>
      <c r="D67" s="10">
        <v>52</v>
      </c>
      <c r="E67" s="11">
        <v>6388</v>
      </c>
      <c r="F67" s="12">
        <f t="shared" si="0"/>
        <v>332176</v>
      </c>
      <c r="G67" s="12">
        <f t="shared" si="1"/>
        <v>3986112</v>
      </c>
    </row>
    <row r="68" spans="1:7" ht="38.25" customHeight="1" x14ac:dyDescent="0.25">
      <c r="A68" s="8" t="s">
        <v>73</v>
      </c>
      <c r="B68" s="8" t="s">
        <v>71</v>
      </c>
      <c r="C68" s="9"/>
      <c r="D68" s="10">
        <v>9</v>
      </c>
      <c r="E68" s="11">
        <v>8736</v>
      </c>
      <c r="F68" s="12">
        <f>D68*E68</f>
        <v>78624</v>
      </c>
      <c r="G68" s="12">
        <f>F68*12</f>
        <v>943488</v>
      </c>
    </row>
    <row r="69" spans="1:7" ht="38.25" customHeight="1" x14ac:dyDescent="0.25">
      <c r="A69" s="8" t="s">
        <v>74</v>
      </c>
      <c r="B69" s="8" t="s">
        <v>71</v>
      </c>
      <c r="C69" s="9"/>
      <c r="D69" s="10">
        <v>1</v>
      </c>
      <c r="E69" s="11">
        <v>9828</v>
      </c>
      <c r="F69" s="12">
        <f>D69*E69</f>
        <v>9828</v>
      </c>
      <c r="G69" s="12">
        <f>F69*12</f>
        <v>117936</v>
      </c>
    </row>
    <row r="70" spans="1:7" ht="38.25" customHeight="1" x14ac:dyDescent="0.25">
      <c r="A70" s="8" t="s">
        <v>75</v>
      </c>
      <c r="B70" s="8" t="s">
        <v>71</v>
      </c>
      <c r="C70" s="9"/>
      <c r="D70" s="10">
        <v>1</v>
      </c>
      <c r="E70" s="11">
        <v>12612</v>
      </c>
      <c r="F70" s="12">
        <f>D70*E70</f>
        <v>12612</v>
      </c>
      <c r="G70" s="12">
        <f>F70*12</f>
        <v>151344</v>
      </c>
    </row>
    <row r="71" spans="1:7" ht="38.25" customHeight="1" x14ac:dyDescent="0.25">
      <c r="A71" s="8" t="s">
        <v>76</v>
      </c>
      <c r="B71" s="8" t="s">
        <v>71</v>
      </c>
      <c r="C71" s="9"/>
      <c r="D71" s="10">
        <v>1</v>
      </c>
      <c r="E71" s="11">
        <f>2005*2</f>
        <v>4010</v>
      </c>
      <c r="F71" s="12">
        <f t="shared" ref="F71:F134" si="2">D71*E71</f>
        <v>4010</v>
      </c>
      <c r="G71" s="12">
        <f t="shared" ref="G71:G134" si="3">F71*12</f>
        <v>48120</v>
      </c>
    </row>
    <row r="72" spans="1:7" ht="38.25" customHeight="1" x14ac:dyDescent="0.25">
      <c r="A72" s="8" t="s">
        <v>76</v>
      </c>
      <c r="B72" s="8" t="s">
        <v>71</v>
      </c>
      <c r="C72" s="9"/>
      <c r="D72" s="10">
        <v>1</v>
      </c>
      <c r="E72" s="11">
        <f>2106*2</f>
        <v>4212</v>
      </c>
      <c r="F72" s="12">
        <f t="shared" si="2"/>
        <v>4212</v>
      </c>
      <c r="G72" s="12">
        <f t="shared" si="3"/>
        <v>50544</v>
      </c>
    </row>
    <row r="73" spans="1:7" ht="38.25" customHeight="1" x14ac:dyDescent="0.25">
      <c r="A73" s="8" t="s">
        <v>77</v>
      </c>
      <c r="B73" s="8" t="s">
        <v>78</v>
      </c>
      <c r="C73" s="9"/>
      <c r="D73" s="10">
        <v>1</v>
      </c>
      <c r="E73" s="11">
        <f>7440*2</f>
        <v>14880</v>
      </c>
      <c r="F73" s="12">
        <f t="shared" si="2"/>
        <v>14880</v>
      </c>
      <c r="G73" s="12">
        <f t="shared" si="3"/>
        <v>178560</v>
      </c>
    </row>
    <row r="74" spans="1:7" ht="38.25" customHeight="1" x14ac:dyDescent="0.25">
      <c r="A74" s="8" t="s">
        <v>79</v>
      </c>
      <c r="B74" s="8" t="s">
        <v>78</v>
      </c>
      <c r="C74" s="9"/>
      <c r="D74" s="10">
        <v>1</v>
      </c>
      <c r="E74" s="11">
        <v>14880</v>
      </c>
      <c r="F74" s="12">
        <f t="shared" si="2"/>
        <v>14880</v>
      </c>
      <c r="G74" s="12">
        <f t="shared" si="3"/>
        <v>178560</v>
      </c>
    </row>
    <row r="75" spans="1:7" ht="38.25" customHeight="1" x14ac:dyDescent="0.25">
      <c r="A75" s="8" t="s">
        <v>46</v>
      </c>
      <c r="B75" s="8" t="s">
        <v>78</v>
      </c>
      <c r="C75" s="9"/>
      <c r="D75" s="10">
        <v>1</v>
      </c>
      <c r="E75" s="11">
        <f>3194*2</f>
        <v>6388</v>
      </c>
      <c r="F75" s="12">
        <f t="shared" si="2"/>
        <v>6388</v>
      </c>
      <c r="G75" s="12">
        <f t="shared" si="3"/>
        <v>76656</v>
      </c>
    </row>
    <row r="76" spans="1:7" ht="38.25" customHeight="1" x14ac:dyDescent="0.25">
      <c r="A76" s="8" t="s">
        <v>26</v>
      </c>
      <c r="B76" s="8" t="s">
        <v>80</v>
      </c>
      <c r="C76" s="9"/>
      <c r="D76" s="10">
        <v>1</v>
      </c>
      <c r="E76" s="11">
        <f>9477*2</f>
        <v>18954</v>
      </c>
      <c r="F76" s="12">
        <f t="shared" si="2"/>
        <v>18954</v>
      </c>
      <c r="G76" s="12">
        <f t="shared" si="3"/>
        <v>227448</v>
      </c>
    </row>
    <row r="77" spans="1:7" ht="38.25" customHeight="1" x14ac:dyDescent="0.25">
      <c r="A77" s="8" t="s">
        <v>11</v>
      </c>
      <c r="B77" s="8" t="s">
        <v>80</v>
      </c>
      <c r="C77" s="9"/>
      <c r="D77" s="10">
        <v>1</v>
      </c>
      <c r="E77" s="11">
        <f>3354*2</f>
        <v>6708</v>
      </c>
      <c r="F77" s="12">
        <f t="shared" si="2"/>
        <v>6708</v>
      </c>
      <c r="G77" s="12">
        <f t="shared" si="3"/>
        <v>80496</v>
      </c>
    </row>
    <row r="78" spans="1:7" ht="38.25" customHeight="1" x14ac:dyDescent="0.25">
      <c r="A78" s="8" t="s">
        <v>11</v>
      </c>
      <c r="B78" s="8" t="s">
        <v>80</v>
      </c>
      <c r="C78" s="9"/>
      <c r="D78" s="10">
        <v>1</v>
      </c>
      <c r="E78" s="11">
        <f>4476*2</f>
        <v>8952</v>
      </c>
      <c r="F78" s="12">
        <f t="shared" si="2"/>
        <v>8952</v>
      </c>
      <c r="G78" s="12">
        <f t="shared" si="3"/>
        <v>107424</v>
      </c>
    </row>
    <row r="79" spans="1:7" ht="38.25" customHeight="1" x14ac:dyDescent="0.25">
      <c r="A79" s="8" t="s">
        <v>81</v>
      </c>
      <c r="B79" s="8" t="s">
        <v>82</v>
      </c>
      <c r="C79" s="9"/>
      <c r="D79" s="10">
        <v>1</v>
      </c>
      <c r="E79" s="11">
        <f>6007*2</f>
        <v>12014</v>
      </c>
      <c r="F79" s="12">
        <f t="shared" si="2"/>
        <v>12014</v>
      </c>
      <c r="G79" s="12">
        <f t="shared" si="3"/>
        <v>144168</v>
      </c>
    </row>
    <row r="80" spans="1:7" ht="38.25" customHeight="1" x14ac:dyDescent="0.25">
      <c r="A80" s="8" t="s">
        <v>83</v>
      </c>
      <c r="B80" s="8" t="s">
        <v>84</v>
      </c>
      <c r="C80" s="9"/>
      <c r="D80" s="10">
        <v>1</v>
      </c>
      <c r="E80" s="11">
        <f>4368*2</f>
        <v>8736</v>
      </c>
      <c r="F80" s="12">
        <f t="shared" si="2"/>
        <v>8736</v>
      </c>
      <c r="G80" s="12">
        <f t="shared" si="3"/>
        <v>104832</v>
      </c>
    </row>
    <row r="81" spans="1:7" ht="38.25" customHeight="1" x14ac:dyDescent="0.25">
      <c r="A81" s="8" t="s">
        <v>83</v>
      </c>
      <c r="B81" s="8" t="s">
        <v>84</v>
      </c>
      <c r="C81" s="9"/>
      <c r="D81" s="10">
        <v>1</v>
      </c>
      <c r="E81" s="11">
        <v>7000</v>
      </c>
      <c r="F81" s="12">
        <f t="shared" si="2"/>
        <v>7000</v>
      </c>
      <c r="G81" s="12">
        <f t="shared" si="3"/>
        <v>84000</v>
      </c>
    </row>
    <row r="82" spans="1:7" ht="38.25" customHeight="1" x14ac:dyDescent="0.25">
      <c r="A82" s="8" t="s">
        <v>83</v>
      </c>
      <c r="B82" s="8" t="s">
        <v>84</v>
      </c>
      <c r="C82" s="9"/>
      <c r="D82" s="10">
        <v>1</v>
      </c>
      <c r="E82" s="11">
        <v>6208</v>
      </c>
      <c r="F82" s="12">
        <f t="shared" si="2"/>
        <v>6208</v>
      </c>
      <c r="G82" s="12">
        <f t="shared" si="3"/>
        <v>74496</v>
      </c>
    </row>
    <row r="83" spans="1:7" ht="38.25" customHeight="1" x14ac:dyDescent="0.25">
      <c r="A83" s="8" t="s">
        <v>85</v>
      </c>
      <c r="B83" s="8" t="s">
        <v>84</v>
      </c>
      <c r="C83" s="9"/>
      <c r="D83" s="10">
        <v>1</v>
      </c>
      <c r="E83" s="11">
        <f>4132*2</f>
        <v>8264</v>
      </c>
      <c r="F83" s="12">
        <f t="shared" si="2"/>
        <v>8264</v>
      </c>
      <c r="G83" s="12">
        <f t="shared" si="3"/>
        <v>99168</v>
      </c>
    </row>
    <row r="84" spans="1:7" ht="38.25" customHeight="1" x14ac:dyDescent="0.25">
      <c r="A84" s="8" t="s">
        <v>86</v>
      </c>
      <c r="B84" s="8" t="s">
        <v>84</v>
      </c>
      <c r="C84" s="9"/>
      <c r="D84" s="10">
        <v>8</v>
      </c>
      <c r="E84" s="11">
        <f>3213*2</f>
        <v>6426</v>
      </c>
      <c r="F84" s="12">
        <f t="shared" si="2"/>
        <v>51408</v>
      </c>
      <c r="G84" s="12">
        <f t="shared" si="3"/>
        <v>616896</v>
      </c>
    </row>
    <row r="85" spans="1:7" ht="38.25" customHeight="1" x14ac:dyDescent="0.25">
      <c r="A85" s="8" t="s">
        <v>87</v>
      </c>
      <c r="B85" s="8" t="s">
        <v>84</v>
      </c>
      <c r="C85" s="9"/>
      <c r="D85" s="10">
        <v>1</v>
      </c>
      <c r="E85" s="11">
        <f>2730*2</f>
        <v>5460</v>
      </c>
      <c r="F85" s="12">
        <f t="shared" si="2"/>
        <v>5460</v>
      </c>
      <c r="G85" s="12">
        <f t="shared" si="3"/>
        <v>65520</v>
      </c>
    </row>
    <row r="86" spans="1:7" ht="38.25" customHeight="1" x14ac:dyDescent="0.25">
      <c r="A86" s="8" t="s">
        <v>88</v>
      </c>
      <c r="B86" s="8" t="s">
        <v>84</v>
      </c>
      <c r="C86" s="9"/>
      <c r="D86" s="10">
        <v>1</v>
      </c>
      <c r="E86" s="11">
        <f>5460*2</f>
        <v>10920</v>
      </c>
      <c r="F86" s="12">
        <f t="shared" si="2"/>
        <v>10920</v>
      </c>
      <c r="G86" s="12">
        <f t="shared" si="3"/>
        <v>131040</v>
      </c>
    </row>
    <row r="87" spans="1:7" ht="38.25" customHeight="1" x14ac:dyDescent="0.25">
      <c r="A87" s="8" t="s">
        <v>89</v>
      </c>
      <c r="B87" s="8" t="s">
        <v>84</v>
      </c>
      <c r="C87" s="9"/>
      <c r="D87" s="10">
        <v>1</v>
      </c>
      <c r="E87" s="11">
        <f>5460*2</f>
        <v>10920</v>
      </c>
      <c r="F87" s="12">
        <f t="shared" si="2"/>
        <v>10920</v>
      </c>
      <c r="G87" s="12">
        <f t="shared" si="3"/>
        <v>131040</v>
      </c>
    </row>
    <row r="88" spans="1:7" ht="38.25" customHeight="1" x14ac:dyDescent="0.25">
      <c r="A88" s="8" t="s">
        <v>87</v>
      </c>
      <c r="B88" s="8" t="s">
        <v>84</v>
      </c>
      <c r="C88" s="9"/>
      <c r="D88" s="10">
        <v>2</v>
      </c>
      <c r="E88" s="11">
        <f>2746*2</f>
        <v>5492</v>
      </c>
      <c r="F88" s="12">
        <f t="shared" si="2"/>
        <v>10984</v>
      </c>
      <c r="G88" s="12">
        <f t="shared" si="3"/>
        <v>131808</v>
      </c>
    </row>
    <row r="89" spans="1:7" ht="38.25" customHeight="1" x14ac:dyDescent="0.25">
      <c r="A89" s="8" t="s">
        <v>87</v>
      </c>
      <c r="B89" s="8" t="s">
        <v>84</v>
      </c>
      <c r="C89" s="9"/>
      <c r="D89" s="10">
        <v>1</v>
      </c>
      <c r="E89" s="11">
        <f>3494*2</f>
        <v>6988</v>
      </c>
      <c r="F89" s="12">
        <f t="shared" si="2"/>
        <v>6988</v>
      </c>
      <c r="G89" s="12">
        <f t="shared" si="3"/>
        <v>83856</v>
      </c>
    </row>
    <row r="90" spans="1:7" ht="38.25" customHeight="1" x14ac:dyDescent="0.25">
      <c r="A90" s="8" t="s">
        <v>87</v>
      </c>
      <c r="B90" s="8" t="s">
        <v>84</v>
      </c>
      <c r="C90" s="9"/>
      <c r="D90" s="10">
        <v>1</v>
      </c>
      <c r="E90" s="11">
        <f>3426*2</f>
        <v>6852</v>
      </c>
      <c r="F90" s="12">
        <f t="shared" si="2"/>
        <v>6852</v>
      </c>
      <c r="G90" s="12">
        <f t="shared" si="3"/>
        <v>82224</v>
      </c>
    </row>
    <row r="91" spans="1:7" ht="38.25" customHeight="1" x14ac:dyDescent="0.25">
      <c r="A91" s="8" t="s">
        <v>90</v>
      </c>
      <c r="B91" s="8" t="s">
        <v>84</v>
      </c>
      <c r="C91" s="9"/>
      <c r="D91" s="10">
        <v>1</v>
      </c>
      <c r="E91" s="11">
        <f>4214*2</f>
        <v>8428</v>
      </c>
      <c r="F91" s="12">
        <f t="shared" si="2"/>
        <v>8428</v>
      </c>
      <c r="G91" s="12">
        <f t="shared" si="3"/>
        <v>101136</v>
      </c>
    </row>
    <row r="92" spans="1:7" ht="38.25" customHeight="1" x14ac:dyDescent="0.25">
      <c r="A92" s="8" t="s">
        <v>91</v>
      </c>
      <c r="B92" s="8" t="s">
        <v>92</v>
      </c>
      <c r="C92" s="9"/>
      <c r="D92" s="10">
        <v>1</v>
      </c>
      <c r="E92" s="11">
        <f>6934*2</f>
        <v>13868</v>
      </c>
      <c r="F92" s="12">
        <f t="shared" si="2"/>
        <v>13868</v>
      </c>
      <c r="G92" s="12">
        <f t="shared" si="3"/>
        <v>166416</v>
      </c>
    </row>
    <row r="93" spans="1:7" ht="38.25" customHeight="1" x14ac:dyDescent="0.25">
      <c r="A93" s="8" t="s">
        <v>93</v>
      </c>
      <c r="B93" s="8" t="s">
        <v>92</v>
      </c>
      <c r="C93" s="9"/>
      <c r="D93" s="10">
        <v>1</v>
      </c>
      <c r="E93" s="11">
        <f>7440*2</f>
        <v>14880</v>
      </c>
      <c r="F93" s="12">
        <f t="shared" si="2"/>
        <v>14880</v>
      </c>
      <c r="G93" s="12">
        <f t="shared" si="3"/>
        <v>178560</v>
      </c>
    </row>
    <row r="94" spans="1:7" ht="38.25" customHeight="1" x14ac:dyDescent="0.25">
      <c r="A94" s="8" t="s">
        <v>22</v>
      </c>
      <c r="B94" s="8" t="s">
        <v>92</v>
      </c>
      <c r="C94" s="9"/>
      <c r="D94" s="10">
        <v>1</v>
      </c>
      <c r="E94" s="11">
        <f>4816*2</f>
        <v>9632</v>
      </c>
      <c r="F94" s="12">
        <f t="shared" si="2"/>
        <v>9632</v>
      </c>
      <c r="G94" s="12">
        <f t="shared" si="3"/>
        <v>115584</v>
      </c>
    </row>
    <row r="95" spans="1:7" ht="38.25" customHeight="1" x14ac:dyDescent="0.25">
      <c r="A95" s="8" t="s">
        <v>11</v>
      </c>
      <c r="B95" s="8" t="s">
        <v>92</v>
      </c>
      <c r="C95" s="9"/>
      <c r="D95" s="10">
        <v>1</v>
      </c>
      <c r="E95" s="11">
        <f>3366*2</f>
        <v>6732</v>
      </c>
      <c r="F95" s="12">
        <f t="shared" si="2"/>
        <v>6732</v>
      </c>
      <c r="G95" s="12">
        <f t="shared" si="3"/>
        <v>80784</v>
      </c>
    </row>
    <row r="96" spans="1:7" ht="38.25" customHeight="1" x14ac:dyDescent="0.25">
      <c r="A96" s="8" t="s">
        <v>94</v>
      </c>
      <c r="B96" s="8" t="s">
        <v>92</v>
      </c>
      <c r="C96" s="9"/>
      <c r="D96" s="10">
        <v>1</v>
      </c>
      <c r="E96" s="11">
        <v>13868</v>
      </c>
      <c r="F96" s="12">
        <f t="shared" si="2"/>
        <v>13868</v>
      </c>
      <c r="G96" s="12">
        <f t="shared" si="3"/>
        <v>166416</v>
      </c>
    </row>
    <row r="97" spans="1:11" ht="38.25" customHeight="1" x14ac:dyDescent="0.25">
      <c r="A97" s="8" t="s">
        <v>95</v>
      </c>
      <c r="B97" s="8" t="s">
        <v>96</v>
      </c>
      <c r="C97" s="9"/>
      <c r="D97" s="10">
        <v>1</v>
      </c>
      <c r="E97" s="11">
        <f>8205*2</f>
        <v>16410</v>
      </c>
      <c r="F97" s="12">
        <f t="shared" si="2"/>
        <v>16410</v>
      </c>
      <c r="G97" s="12">
        <f t="shared" si="3"/>
        <v>196920</v>
      </c>
    </row>
    <row r="98" spans="1:11" s="16" customFormat="1" ht="38.25" customHeight="1" x14ac:dyDescent="0.25">
      <c r="A98" s="8" t="s">
        <v>97</v>
      </c>
      <c r="B98" s="8" t="s">
        <v>98</v>
      </c>
      <c r="C98" s="9"/>
      <c r="D98" s="10">
        <v>1</v>
      </c>
      <c r="E98" s="11">
        <v>13868</v>
      </c>
      <c r="F98" s="12">
        <f t="shared" si="2"/>
        <v>13868</v>
      </c>
      <c r="G98" s="12">
        <f t="shared" si="3"/>
        <v>166416</v>
      </c>
      <c r="H98" s="15"/>
      <c r="K98" s="16">
        <v>101</v>
      </c>
    </row>
    <row r="99" spans="1:11" s="16" customFormat="1" ht="38.25" customHeight="1" x14ac:dyDescent="0.25">
      <c r="A99" s="8" t="s">
        <v>26</v>
      </c>
      <c r="B99" s="8" t="s">
        <v>99</v>
      </c>
      <c r="C99" s="9"/>
      <c r="D99" s="10">
        <v>1</v>
      </c>
      <c r="E99" s="11">
        <v>13868</v>
      </c>
      <c r="F99" s="12">
        <f t="shared" si="2"/>
        <v>13868</v>
      </c>
      <c r="G99" s="12">
        <f t="shared" si="3"/>
        <v>166416</v>
      </c>
      <c r="H99" s="15"/>
      <c r="K99" s="16">
        <v>102</v>
      </c>
    </row>
    <row r="100" spans="1:11" s="16" customFormat="1" ht="38.25" customHeight="1" x14ac:dyDescent="0.25">
      <c r="A100" s="8" t="s">
        <v>100</v>
      </c>
      <c r="B100" s="8" t="s">
        <v>101</v>
      </c>
      <c r="C100" s="9"/>
      <c r="D100" s="10">
        <v>1</v>
      </c>
      <c r="E100" s="11">
        <v>13868</v>
      </c>
      <c r="F100" s="12">
        <f t="shared" si="2"/>
        <v>13868</v>
      </c>
      <c r="G100" s="12">
        <f t="shared" si="3"/>
        <v>166416</v>
      </c>
      <c r="H100" s="15"/>
      <c r="K100" s="16">
        <v>199</v>
      </c>
    </row>
    <row r="101" spans="1:11" s="16" customFormat="1" ht="38.25" customHeight="1" x14ac:dyDescent="0.25">
      <c r="A101" s="8" t="s">
        <v>11</v>
      </c>
      <c r="B101" s="8" t="s">
        <v>101</v>
      </c>
      <c r="C101" s="9"/>
      <c r="D101" s="10">
        <v>1</v>
      </c>
      <c r="E101" s="11">
        <f>2691*2</f>
        <v>5382</v>
      </c>
      <c r="F101" s="12">
        <f t="shared" si="2"/>
        <v>5382</v>
      </c>
      <c r="G101" s="12">
        <f t="shared" si="3"/>
        <v>64584</v>
      </c>
      <c r="H101" s="15"/>
      <c r="K101" s="16">
        <v>202</v>
      </c>
    </row>
    <row r="102" spans="1:11" s="16" customFormat="1" ht="38.25" customHeight="1" x14ac:dyDescent="0.25">
      <c r="A102" s="8" t="s">
        <v>102</v>
      </c>
      <c r="B102" s="8" t="s">
        <v>103</v>
      </c>
      <c r="C102" s="9"/>
      <c r="D102" s="10">
        <v>1</v>
      </c>
      <c r="E102" s="11">
        <f>5662*2</f>
        <v>11324</v>
      </c>
      <c r="F102" s="12">
        <f t="shared" si="2"/>
        <v>11324</v>
      </c>
      <c r="G102" s="12">
        <f t="shared" si="3"/>
        <v>135888</v>
      </c>
      <c r="H102" s="15"/>
      <c r="K102" s="16">
        <v>204</v>
      </c>
    </row>
    <row r="103" spans="1:11" s="16" customFormat="1" ht="38.25" customHeight="1" x14ac:dyDescent="0.25">
      <c r="A103" s="8" t="s">
        <v>26</v>
      </c>
      <c r="B103" s="8" t="s">
        <v>104</v>
      </c>
      <c r="C103" s="9"/>
      <c r="D103" s="10">
        <v>1</v>
      </c>
      <c r="E103" s="11">
        <f>8205*2</f>
        <v>16410</v>
      </c>
      <c r="F103" s="12">
        <f t="shared" si="2"/>
        <v>16410</v>
      </c>
      <c r="G103" s="12">
        <f t="shared" si="3"/>
        <v>196920</v>
      </c>
      <c r="H103" s="15"/>
      <c r="K103" s="16">
        <v>206</v>
      </c>
    </row>
    <row r="104" spans="1:11" s="16" customFormat="1" ht="38.25" customHeight="1" x14ac:dyDescent="0.25">
      <c r="A104" s="8" t="s">
        <v>105</v>
      </c>
      <c r="B104" s="8" t="s">
        <v>104</v>
      </c>
      <c r="C104" s="9"/>
      <c r="D104" s="10">
        <v>1</v>
      </c>
      <c r="E104" s="11">
        <v>13868</v>
      </c>
      <c r="F104" s="12">
        <f t="shared" si="2"/>
        <v>13868</v>
      </c>
      <c r="G104" s="12">
        <f>F104*12</f>
        <v>166416</v>
      </c>
      <c r="H104" s="15"/>
    </row>
    <row r="105" spans="1:11" s="16" customFormat="1" ht="38.25" customHeight="1" x14ac:dyDescent="0.25">
      <c r="A105" s="8" t="s">
        <v>22</v>
      </c>
      <c r="B105" s="8" t="s">
        <v>104</v>
      </c>
      <c r="C105" s="9"/>
      <c r="D105" s="10">
        <v>1</v>
      </c>
      <c r="E105" s="11">
        <f>4214*2</f>
        <v>8428</v>
      </c>
      <c r="F105" s="12">
        <f t="shared" si="2"/>
        <v>8428</v>
      </c>
      <c r="G105" s="12">
        <f t="shared" si="3"/>
        <v>101136</v>
      </c>
      <c r="H105" s="15"/>
      <c r="K105" s="16">
        <v>208</v>
      </c>
    </row>
    <row r="106" spans="1:11" s="16" customFormat="1" ht="38.25" customHeight="1" x14ac:dyDescent="0.25">
      <c r="A106" s="8" t="s">
        <v>22</v>
      </c>
      <c r="B106" s="8" t="s">
        <v>104</v>
      </c>
      <c r="C106" s="9"/>
      <c r="D106" s="10">
        <v>1</v>
      </c>
      <c r="E106" s="11">
        <f>2730*2</f>
        <v>5460</v>
      </c>
      <c r="F106" s="12">
        <f t="shared" si="2"/>
        <v>5460</v>
      </c>
      <c r="G106" s="12">
        <f t="shared" si="3"/>
        <v>65520</v>
      </c>
      <c r="H106" s="15"/>
      <c r="K106" s="16">
        <v>210</v>
      </c>
    </row>
    <row r="107" spans="1:11" s="16" customFormat="1" ht="38.25" customHeight="1" x14ac:dyDescent="0.25">
      <c r="A107" s="8" t="s">
        <v>106</v>
      </c>
      <c r="B107" s="8" t="s">
        <v>107</v>
      </c>
      <c r="C107" s="9"/>
      <c r="D107" s="10">
        <v>1</v>
      </c>
      <c r="E107" s="11">
        <f>3354*2</f>
        <v>6708</v>
      </c>
      <c r="F107" s="12">
        <f t="shared" si="2"/>
        <v>6708</v>
      </c>
      <c r="G107" s="12">
        <f t="shared" si="3"/>
        <v>80496</v>
      </c>
      <c r="H107" s="15"/>
      <c r="K107" s="16">
        <v>212</v>
      </c>
    </row>
    <row r="108" spans="1:11" s="16" customFormat="1" ht="38.25" customHeight="1" x14ac:dyDescent="0.25">
      <c r="A108" s="8" t="s">
        <v>106</v>
      </c>
      <c r="B108" s="8" t="s">
        <v>107</v>
      </c>
      <c r="C108" s="9"/>
      <c r="D108" s="10">
        <v>1</v>
      </c>
      <c r="E108" s="11">
        <f>2621*2</f>
        <v>5242</v>
      </c>
      <c r="F108" s="12">
        <f t="shared" si="2"/>
        <v>5242</v>
      </c>
      <c r="G108" s="12">
        <f t="shared" si="3"/>
        <v>62904</v>
      </c>
      <c r="H108" s="15"/>
      <c r="K108" s="16">
        <v>214</v>
      </c>
    </row>
    <row r="109" spans="1:11" s="16" customFormat="1" ht="38.25" customHeight="1" x14ac:dyDescent="0.25">
      <c r="A109" s="8" t="s">
        <v>108</v>
      </c>
      <c r="B109" s="8" t="s">
        <v>107</v>
      </c>
      <c r="C109" s="9"/>
      <c r="D109" s="10">
        <v>8</v>
      </c>
      <c r="E109" s="11">
        <f>1837*2</f>
        <v>3674</v>
      </c>
      <c r="F109" s="12">
        <f t="shared" si="2"/>
        <v>29392</v>
      </c>
      <c r="G109" s="12">
        <f t="shared" si="3"/>
        <v>352704</v>
      </c>
      <c r="H109" s="15"/>
      <c r="K109" s="16">
        <v>216</v>
      </c>
    </row>
    <row r="110" spans="1:11" s="16" customFormat="1" ht="38.25" customHeight="1" x14ac:dyDescent="0.25">
      <c r="A110" s="8" t="s">
        <v>108</v>
      </c>
      <c r="B110" s="8" t="s">
        <v>107</v>
      </c>
      <c r="C110" s="9"/>
      <c r="D110" s="10">
        <v>1</v>
      </c>
      <c r="E110" s="11">
        <f>1966*2</f>
        <v>3932</v>
      </c>
      <c r="F110" s="12">
        <f t="shared" si="2"/>
        <v>3932</v>
      </c>
      <c r="G110" s="12">
        <f t="shared" si="3"/>
        <v>47184</v>
      </c>
      <c r="H110" s="15"/>
      <c r="K110" s="16">
        <v>218</v>
      </c>
    </row>
    <row r="111" spans="1:11" s="16" customFormat="1" ht="38.25" customHeight="1" x14ac:dyDescent="0.25">
      <c r="A111" s="8" t="s">
        <v>87</v>
      </c>
      <c r="B111" s="8" t="s">
        <v>107</v>
      </c>
      <c r="C111" s="9"/>
      <c r="D111" s="10">
        <v>1</v>
      </c>
      <c r="E111" s="11">
        <f>2746*2</f>
        <v>5492</v>
      </c>
      <c r="F111" s="12">
        <f t="shared" si="2"/>
        <v>5492</v>
      </c>
      <c r="G111" s="12">
        <f t="shared" si="3"/>
        <v>65904</v>
      </c>
      <c r="H111" s="15"/>
      <c r="K111" s="16">
        <v>220</v>
      </c>
    </row>
    <row r="112" spans="1:11" s="16" customFormat="1" ht="38.25" customHeight="1" x14ac:dyDescent="0.25">
      <c r="A112" s="8" t="s">
        <v>87</v>
      </c>
      <c r="B112" s="8" t="s">
        <v>107</v>
      </c>
      <c r="C112" s="9"/>
      <c r="D112" s="10">
        <v>1</v>
      </c>
      <c r="E112" s="11">
        <f>2372*2</f>
        <v>4744</v>
      </c>
      <c r="F112" s="12">
        <f t="shared" si="2"/>
        <v>4744</v>
      </c>
      <c r="G112" s="12">
        <f t="shared" si="3"/>
        <v>56928</v>
      </c>
      <c r="H112" s="15"/>
      <c r="K112" s="16">
        <v>222</v>
      </c>
    </row>
    <row r="113" spans="1:12" s="16" customFormat="1" ht="38.25" customHeight="1" x14ac:dyDescent="0.25">
      <c r="A113" s="8" t="s">
        <v>87</v>
      </c>
      <c r="B113" s="8" t="s">
        <v>107</v>
      </c>
      <c r="C113" s="9"/>
      <c r="D113" s="10">
        <v>1</v>
      </c>
      <c r="E113" s="11">
        <f>1993*2</f>
        <v>3986</v>
      </c>
      <c r="F113" s="12">
        <f t="shared" si="2"/>
        <v>3986</v>
      </c>
      <c r="G113" s="12">
        <f t="shared" si="3"/>
        <v>47832</v>
      </c>
      <c r="H113" s="15"/>
      <c r="K113" s="16">
        <v>224</v>
      </c>
    </row>
    <row r="114" spans="1:12" s="16" customFormat="1" ht="38.25" customHeight="1" x14ac:dyDescent="0.25">
      <c r="A114" s="8" t="s">
        <v>106</v>
      </c>
      <c r="B114" s="8" t="s">
        <v>107</v>
      </c>
      <c r="C114" s="9"/>
      <c r="D114" s="10">
        <v>6</v>
      </c>
      <c r="E114" s="11">
        <f>1837*2</f>
        <v>3674</v>
      </c>
      <c r="F114" s="12">
        <f t="shared" si="2"/>
        <v>22044</v>
      </c>
      <c r="G114" s="12">
        <f t="shared" si="3"/>
        <v>264528</v>
      </c>
      <c r="H114" s="15"/>
      <c r="K114" s="14">
        <v>226</v>
      </c>
      <c r="L114" s="14"/>
    </row>
    <row r="115" spans="1:12" s="16" customFormat="1" ht="38.25" customHeight="1" x14ac:dyDescent="0.25">
      <c r="A115" s="8" t="s">
        <v>106</v>
      </c>
      <c r="B115" s="8" t="s">
        <v>107</v>
      </c>
      <c r="C115" s="9"/>
      <c r="D115" s="10">
        <v>1</v>
      </c>
      <c r="E115" s="11">
        <f>2113*2</f>
        <v>4226</v>
      </c>
      <c r="F115" s="12">
        <f t="shared" si="2"/>
        <v>4226</v>
      </c>
      <c r="G115" s="12">
        <f t="shared" si="3"/>
        <v>50712</v>
      </c>
      <c r="H115" s="15"/>
      <c r="K115" s="14">
        <v>228</v>
      </c>
      <c r="L115" s="14"/>
    </row>
    <row r="116" spans="1:12" s="16" customFormat="1" ht="38.25" customHeight="1" x14ac:dyDescent="0.25">
      <c r="A116" s="8" t="s">
        <v>106</v>
      </c>
      <c r="B116" s="8" t="s">
        <v>107</v>
      </c>
      <c r="C116" s="9"/>
      <c r="D116" s="10">
        <v>1</v>
      </c>
      <c r="E116" s="11">
        <f>2325*2</f>
        <v>4650</v>
      </c>
      <c r="F116" s="12">
        <f t="shared" si="2"/>
        <v>4650</v>
      </c>
      <c r="G116" s="12">
        <f t="shared" si="3"/>
        <v>55800</v>
      </c>
      <c r="H116" s="15"/>
      <c r="K116" s="14"/>
      <c r="L116" s="14"/>
    </row>
    <row r="117" spans="1:12" s="16" customFormat="1" ht="38.25" customHeight="1" x14ac:dyDescent="0.25">
      <c r="A117" s="8" t="s">
        <v>106</v>
      </c>
      <c r="B117" s="8" t="s">
        <v>107</v>
      </c>
      <c r="C117" s="9"/>
      <c r="D117" s="10">
        <v>1</v>
      </c>
      <c r="E117" s="11">
        <f>2031*2</f>
        <v>4062</v>
      </c>
      <c r="F117" s="12">
        <f t="shared" si="2"/>
        <v>4062</v>
      </c>
      <c r="G117" s="12">
        <f t="shared" si="3"/>
        <v>48744</v>
      </c>
      <c r="H117" s="15"/>
      <c r="K117" s="14"/>
      <c r="L117" s="14"/>
    </row>
    <row r="118" spans="1:12" s="16" customFormat="1" ht="38.25" customHeight="1" x14ac:dyDescent="0.25">
      <c r="A118" s="8" t="s">
        <v>108</v>
      </c>
      <c r="B118" s="8" t="s">
        <v>107</v>
      </c>
      <c r="C118" s="9"/>
      <c r="D118" s="10">
        <v>1</v>
      </c>
      <c r="E118" s="11">
        <f>2862*2</f>
        <v>5724</v>
      </c>
      <c r="F118" s="12">
        <f t="shared" si="2"/>
        <v>5724</v>
      </c>
      <c r="G118" s="12">
        <f t="shared" si="3"/>
        <v>68688</v>
      </c>
      <c r="H118" s="15"/>
      <c r="K118" s="14"/>
      <c r="L118" s="14"/>
    </row>
    <row r="119" spans="1:12" s="16" customFormat="1" ht="38.25" customHeight="1" x14ac:dyDescent="0.25">
      <c r="A119" s="8" t="s">
        <v>108</v>
      </c>
      <c r="B119" s="8" t="s">
        <v>107</v>
      </c>
      <c r="C119" s="9"/>
      <c r="D119" s="10">
        <v>1</v>
      </c>
      <c r="E119" s="11">
        <f>2046*2</f>
        <v>4092</v>
      </c>
      <c r="F119" s="12">
        <f t="shared" si="2"/>
        <v>4092</v>
      </c>
      <c r="G119" s="12">
        <f t="shared" si="3"/>
        <v>49104</v>
      </c>
      <c r="H119" s="15"/>
      <c r="K119" s="14"/>
      <c r="L119" s="14"/>
    </row>
    <row r="120" spans="1:12" s="16" customFormat="1" ht="38.25" customHeight="1" x14ac:dyDescent="0.25">
      <c r="A120" s="8" t="s">
        <v>108</v>
      </c>
      <c r="B120" s="8" t="s">
        <v>107</v>
      </c>
      <c r="C120" s="9"/>
      <c r="D120" s="10">
        <v>1</v>
      </c>
      <c r="E120" s="11">
        <f>1773*2</f>
        <v>3546</v>
      </c>
      <c r="F120" s="12">
        <f t="shared" si="2"/>
        <v>3546</v>
      </c>
      <c r="G120" s="12">
        <f t="shared" si="3"/>
        <v>42552</v>
      </c>
      <c r="H120" s="15"/>
      <c r="K120" s="14"/>
      <c r="L120" s="14"/>
    </row>
    <row r="121" spans="1:12" s="16" customFormat="1" ht="38.25" customHeight="1" x14ac:dyDescent="0.25">
      <c r="A121" s="8" t="s">
        <v>108</v>
      </c>
      <c r="B121" s="8" t="s">
        <v>107</v>
      </c>
      <c r="C121" s="9"/>
      <c r="D121" s="10">
        <v>1</v>
      </c>
      <c r="E121" s="11">
        <f>1747*2</f>
        <v>3494</v>
      </c>
      <c r="F121" s="12">
        <f t="shared" si="2"/>
        <v>3494</v>
      </c>
      <c r="G121" s="12">
        <f t="shared" si="3"/>
        <v>41928</v>
      </c>
      <c r="H121" s="15"/>
      <c r="K121" s="14"/>
      <c r="L121" s="14"/>
    </row>
    <row r="122" spans="1:12" s="16" customFormat="1" ht="38.25" customHeight="1" x14ac:dyDescent="0.25">
      <c r="A122" s="8" t="s">
        <v>108</v>
      </c>
      <c r="B122" s="8" t="s">
        <v>107</v>
      </c>
      <c r="C122" s="9"/>
      <c r="D122" s="10">
        <v>1</v>
      </c>
      <c r="E122" s="11">
        <f>2091*2</f>
        <v>4182</v>
      </c>
      <c r="F122" s="12">
        <f t="shared" si="2"/>
        <v>4182</v>
      </c>
      <c r="G122" s="12">
        <f t="shared" si="3"/>
        <v>50184</v>
      </c>
      <c r="H122" s="15"/>
      <c r="K122" s="14"/>
      <c r="L122" s="14"/>
    </row>
    <row r="123" spans="1:12" s="16" customFormat="1" ht="38.25" customHeight="1" x14ac:dyDescent="0.25">
      <c r="A123" s="8" t="s">
        <v>108</v>
      </c>
      <c r="B123" s="8" t="s">
        <v>107</v>
      </c>
      <c r="C123" s="9"/>
      <c r="D123" s="10">
        <v>1</v>
      </c>
      <c r="E123" s="11">
        <f>2637*2</f>
        <v>5274</v>
      </c>
      <c r="F123" s="12">
        <f t="shared" si="2"/>
        <v>5274</v>
      </c>
      <c r="G123" s="12">
        <f t="shared" si="3"/>
        <v>63288</v>
      </c>
      <c r="H123" s="15"/>
      <c r="K123" s="14"/>
      <c r="L123" s="14"/>
    </row>
    <row r="124" spans="1:12" s="16" customFormat="1" ht="38.25" customHeight="1" x14ac:dyDescent="0.25">
      <c r="A124" s="8" t="s">
        <v>108</v>
      </c>
      <c r="B124" s="8" t="s">
        <v>107</v>
      </c>
      <c r="C124" s="9"/>
      <c r="D124" s="10">
        <v>1</v>
      </c>
      <c r="E124" s="11">
        <f>1364*2</f>
        <v>2728</v>
      </c>
      <c r="F124" s="12">
        <f t="shared" si="2"/>
        <v>2728</v>
      </c>
      <c r="G124" s="12">
        <f t="shared" si="3"/>
        <v>32736</v>
      </c>
      <c r="H124" s="15"/>
      <c r="K124" s="14"/>
      <c r="L124" s="14"/>
    </row>
    <row r="125" spans="1:12" s="16" customFormat="1" ht="38.25" customHeight="1" x14ac:dyDescent="0.25">
      <c r="A125" s="8" t="s">
        <v>109</v>
      </c>
      <c r="B125" s="8" t="s">
        <v>107</v>
      </c>
      <c r="C125" s="9"/>
      <c r="D125" s="10">
        <v>1</v>
      </c>
      <c r="E125" s="11">
        <f>2091*2</f>
        <v>4182</v>
      </c>
      <c r="F125" s="12">
        <f t="shared" si="2"/>
        <v>4182</v>
      </c>
      <c r="G125" s="12">
        <f t="shared" si="3"/>
        <v>50184</v>
      </c>
      <c r="H125" s="15"/>
      <c r="K125" s="14"/>
      <c r="L125" s="14"/>
    </row>
    <row r="126" spans="1:12" s="16" customFormat="1" ht="38.25" customHeight="1" x14ac:dyDescent="0.25">
      <c r="A126" s="8" t="s">
        <v>106</v>
      </c>
      <c r="B126" s="8" t="s">
        <v>107</v>
      </c>
      <c r="C126" s="9"/>
      <c r="D126" s="10">
        <v>2</v>
      </c>
      <c r="E126" s="11">
        <f>2091*2</f>
        <v>4182</v>
      </c>
      <c r="F126" s="12">
        <f t="shared" si="2"/>
        <v>8364</v>
      </c>
      <c r="G126" s="12">
        <f t="shared" si="3"/>
        <v>100368</v>
      </c>
      <c r="H126" s="15"/>
      <c r="K126" s="14"/>
      <c r="L126" s="14"/>
    </row>
    <row r="127" spans="1:12" s="16" customFormat="1" ht="38.25" customHeight="1" x14ac:dyDescent="0.25">
      <c r="A127" s="8" t="s">
        <v>85</v>
      </c>
      <c r="B127" s="8" t="s">
        <v>110</v>
      </c>
      <c r="C127" s="9"/>
      <c r="D127" s="10">
        <v>1</v>
      </c>
      <c r="E127" s="11">
        <f>3354*2</f>
        <v>6708</v>
      </c>
      <c r="F127" s="12">
        <f t="shared" si="2"/>
        <v>6708</v>
      </c>
      <c r="G127" s="12">
        <f t="shared" si="3"/>
        <v>80496</v>
      </c>
      <c r="H127" s="15"/>
      <c r="K127" s="14"/>
      <c r="L127" s="14"/>
    </row>
    <row r="128" spans="1:12" s="16" customFormat="1" ht="38.25" customHeight="1" x14ac:dyDescent="0.25">
      <c r="A128" s="8" t="s">
        <v>109</v>
      </c>
      <c r="B128" s="8" t="s">
        <v>110</v>
      </c>
      <c r="C128" s="9"/>
      <c r="D128" s="10">
        <v>1</v>
      </c>
      <c r="E128" s="11">
        <f>2184*2</f>
        <v>4368</v>
      </c>
      <c r="F128" s="12">
        <f t="shared" si="2"/>
        <v>4368</v>
      </c>
      <c r="G128" s="12">
        <f t="shared" si="3"/>
        <v>52416</v>
      </c>
      <c r="H128" s="15"/>
      <c r="K128" s="14"/>
      <c r="L128" s="14"/>
    </row>
    <row r="129" spans="1:12" s="16" customFormat="1" ht="38.25" customHeight="1" x14ac:dyDescent="0.25">
      <c r="A129" s="8" t="s">
        <v>109</v>
      </c>
      <c r="B129" s="8" t="s">
        <v>110</v>
      </c>
      <c r="C129" s="9"/>
      <c r="D129" s="10">
        <v>1</v>
      </c>
      <c r="E129" s="11">
        <f>2995*2</f>
        <v>5990</v>
      </c>
      <c r="F129" s="12">
        <f t="shared" si="2"/>
        <v>5990</v>
      </c>
      <c r="G129" s="12">
        <f t="shared" si="3"/>
        <v>71880</v>
      </c>
      <c r="H129" s="15"/>
      <c r="K129" s="14"/>
      <c r="L129" s="14"/>
    </row>
    <row r="130" spans="1:12" s="16" customFormat="1" ht="38.25" customHeight="1" x14ac:dyDescent="0.25">
      <c r="A130" s="8" t="s">
        <v>109</v>
      </c>
      <c r="B130" s="8" t="s">
        <v>110</v>
      </c>
      <c r="C130" s="9"/>
      <c r="D130" s="10">
        <v>1</v>
      </c>
      <c r="E130" s="11">
        <f>2091*2</f>
        <v>4182</v>
      </c>
      <c r="F130" s="12">
        <f t="shared" si="2"/>
        <v>4182</v>
      </c>
      <c r="G130" s="12">
        <f t="shared" si="3"/>
        <v>50184</v>
      </c>
      <c r="H130" s="15"/>
      <c r="K130" s="14"/>
      <c r="L130" s="14"/>
    </row>
    <row r="131" spans="1:12" s="16" customFormat="1" ht="38.25" customHeight="1" x14ac:dyDescent="0.25">
      <c r="A131" s="8" t="s">
        <v>109</v>
      </c>
      <c r="B131" s="8" t="s">
        <v>110</v>
      </c>
      <c r="C131" s="9"/>
      <c r="D131" s="10">
        <v>1</v>
      </c>
      <c r="E131" s="11">
        <f>2604*2</f>
        <v>5208</v>
      </c>
      <c r="F131" s="12">
        <f t="shared" si="2"/>
        <v>5208</v>
      </c>
      <c r="G131" s="12">
        <f t="shared" si="3"/>
        <v>62496</v>
      </c>
      <c r="H131" s="15"/>
      <c r="K131" s="14"/>
      <c r="L131" s="14"/>
    </row>
    <row r="132" spans="1:12" s="16" customFormat="1" ht="38.25" customHeight="1" x14ac:dyDescent="0.25">
      <c r="A132" s="8" t="s">
        <v>109</v>
      </c>
      <c r="B132" s="8" t="s">
        <v>110</v>
      </c>
      <c r="C132" s="9"/>
      <c r="D132" s="10">
        <v>1</v>
      </c>
      <c r="E132" s="11">
        <f>3919*2</f>
        <v>7838</v>
      </c>
      <c r="F132" s="12">
        <f t="shared" si="2"/>
        <v>7838</v>
      </c>
      <c r="G132" s="12">
        <f t="shared" si="3"/>
        <v>94056</v>
      </c>
      <c r="H132" s="15"/>
      <c r="K132" s="14"/>
      <c r="L132" s="14"/>
    </row>
    <row r="133" spans="1:12" s="16" customFormat="1" ht="38.25" customHeight="1" x14ac:dyDescent="0.25">
      <c r="A133" s="8" t="s">
        <v>109</v>
      </c>
      <c r="B133" s="8" t="s">
        <v>110</v>
      </c>
      <c r="C133" s="9"/>
      <c r="D133" s="10">
        <v>1</v>
      </c>
      <c r="E133" s="11">
        <f>3822*2</f>
        <v>7644</v>
      </c>
      <c r="F133" s="12">
        <f t="shared" si="2"/>
        <v>7644</v>
      </c>
      <c r="G133" s="12">
        <f t="shared" si="3"/>
        <v>91728</v>
      </c>
      <c r="H133" s="15"/>
      <c r="K133" s="14"/>
      <c r="L133" s="14"/>
    </row>
    <row r="134" spans="1:12" s="16" customFormat="1" ht="38.25" customHeight="1" x14ac:dyDescent="0.25">
      <c r="A134" s="8" t="s">
        <v>111</v>
      </c>
      <c r="B134" s="8" t="s">
        <v>110</v>
      </c>
      <c r="C134" s="9"/>
      <c r="D134" s="10">
        <v>1</v>
      </c>
      <c r="E134" s="11">
        <f>3992*2</f>
        <v>7984</v>
      </c>
      <c r="F134" s="12">
        <f t="shared" si="2"/>
        <v>7984</v>
      </c>
      <c r="G134" s="12">
        <f t="shared" si="3"/>
        <v>95808</v>
      </c>
      <c r="H134" s="15"/>
      <c r="K134" s="14"/>
      <c r="L134" s="14"/>
    </row>
    <row r="135" spans="1:12" s="16" customFormat="1" ht="38.25" customHeight="1" x14ac:dyDescent="0.25">
      <c r="A135" s="8" t="s">
        <v>112</v>
      </c>
      <c r="B135" s="8" t="s">
        <v>113</v>
      </c>
      <c r="C135" s="9"/>
      <c r="D135" s="10">
        <v>1</v>
      </c>
      <c r="E135" s="11">
        <f>8205*2</f>
        <v>16410</v>
      </c>
      <c r="F135" s="12">
        <f t="shared" ref="F135:F199" si="4">D135*E135</f>
        <v>16410</v>
      </c>
      <c r="G135" s="12">
        <f t="shared" ref="G135:G199" si="5">F135*12</f>
        <v>196920</v>
      </c>
      <c r="H135" s="15"/>
      <c r="K135" s="14"/>
      <c r="L135" s="14"/>
    </row>
    <row r="136" spans="1:12" s="16" customFormat="1" ht="38.25" customHeight="1" x14ac:dyDescent="0.25">
      <c r="A136" s="8" t="s">
        <v>22</v>
      </c>
      <c r="B136" s="8" t="s">
        <v>113</v>
      </c>
      <c r="C136" s="9"/>
      <c r="D136" s="10">
        <v>1</v>
      </c>
      <c r="E136" s="11">
        <f>1806*2</f>
        <v>3612</v>
      </c>
      <c r="F136" s="12">
        <f t="shared" si="4"/>
        <v>3612</v>
      </c>
      <c r="G136" s="12">
        <f t="shared" si="5"/>
        <v>43344</v>
      </c>
      <c r="H136" s="15"/>
      <c r="K136" s="14"/>
      <c r="L136" s="14"/>
    </row>
    <row r="137" spans="1:12" s="16" customFormat="1" ht="38.25" customHeight="1" x14ac:dyDescent="0.25">
      <c r="A137" s="8" t="s">
        <v>114</v>
      </c>
      <c r="B137" s="8" t="s">
        <v>113</v>
      </c>
      <c r="C137" s="9"/>
      <c r="D137" s="10">
        <v>1</v>
      </c>
      <c r="E137" s="11">
        <f>1638*2</f>
        <v>3276</v>
      </c>
      <c r="F137" s="12">
        <f t="shared" si="4"/>
        <v>3276</v>
      </c>
      <c r="G137" s="12">
        <f t="shared" si="5"/>
        <v>39312</v>
      </c>
      <c r="H137" s="15"/>
      <c r="K137" s="14"/>
      <c r="L137" s="14"/>
    </row>
    <row r="138" spans="1:12" s="16" customFormat="1" ht="38.25" customHeight="1" x14ac:dyDescent="0.25">
      <c r="A138" s="8" t="s">
        <v>115</v>
      </c>
      <c r="B138" s="8" t="s">
        <v>116</v>
      </c>
      <c r="C138" s="9"/>
      <c r="D138" s="10">
        <v>1</v>
      </c>
      <c r="E138" s="11">
        <f>5662*2</f>
        <v>11324</v>
      </c>
      <c r="F138" s="12">
        <f t="shared" si="4"/>
        <v>11324</v>
      </c>
      <c r="G138" s="12">
        <f t="shared" si="5"/>
        <v>135888</v>
      </c>
      <c r="H138" s="15"/>
      <c r="K138" s="14"/>
      <c r="L138" s="14"/>
    </row>
    <row r="139" spans="1:12" s="16" customFormat="1" ht="38.25" customHeight="1" x14ac:dyDescent="0.25">
      <c r="A139" s="8" t="s">
        <v>46</v>
      </c>
      <c r="B139" s="8" t="s">
        <v>116</v>
      </c>
      <c r="C139" s="9"/>
      <c r="D139" s="10">
        <v>1</v>
      </c>
      <c r="E139" s="11">
        <f>5811*2</f>
        <v>11622</v>
      </c>
      <c r="F139" s="12">
        <f t="shared" si="4"/>
        <v>11622</v>
      </c>
      <c r="G139" s="12">
        <f t="shared" si="5"/>
        <v>139464</v>
      </c>
      <c r="H139" s="15"/>
      <c r="K139" s="14"/>
      <c r="L139" s="14"/>
    </row>
    <row r="140" spans="1:12" s="16" customFormat="1" ht="38.25" customHeight="1" x14ac:dyDescent="0.25">
      <c r="A140" s="8" t="s">
        <v>46</v>
      </c>
      <c r="B140" s="8" t="s">
        <v>116</v>
      </c>
      <c r="C140" s="9"/>
      <c r="D140" s="10">
        <v>1</v>
      </c>
      <c r="E140" s="11">
        <f>4512*2</f>
        <v>9024</v>
      </c>
      <c r="F140" s="12">
        <f t="shared" si="4"/>
        <v>9024</v>
      </c>
      <c r="G140" s="12">
        <f t="shared" si="5"/>
        <v>108288</v>
      </c>
      <c r="H140" s="15"/>
      <c r="K140" s="14"/>
      <c r="L140" s="14"/>
    </row>
    <row r="141" spans="1:12" s="16" customFormat="1" ht="38.25" customHeight="1" x14ac:dyDescent="0.25">
      <c r="A141" s="8" t="s">
        <v>46</v>
      </c>
      <c r="B141" s="8" t="s">
        <v>116</v>
      </c>
      <c r="C141" s="9"/>
      <c r="D141" s="10">
        <v>1</v>
      </c>
      <c r="E141" s="11">
        <f>3249*2</f>
        <v>6498</v>
      </c>
      <c r="F141" s="12">
        <f t="shared" si="4"/>
        <v>6498</v>
      </c>
      <c r="G141" s="12">
        <f t="shared" si="5"/>
        <v>77976</v>
      </c>
      <c r="H141" s="15"/>
      <c r="K141" s="14"/>
      <c r="L141" s="14"/>
    </row>
    <row r="142" spans="1:12" s="16" customFormat="1" ht="38.25" customHeight="1" x14ac:dyDescent="0.25">
      <c r="A142" s="8" t="s">
        <v>46</v>
      </c>
      <c r="B142" s="8" t="s">
        <v>116</v>
      </c>
      <c r="C142" s="9"/>
      <c r="D142" s="10">
        <v>1</v>
      </c>
      <c r="E142" s="11">
        <f>2174*2</f>
        <v>4348</v>
      </c>
      <c r="F142" s="12">
        <f t="shared" si="4"/>
        <v>4348</v>
      </c>
      <c r="G142" s="12">
        <f t="shared" si="5"/>
        <v>52176</v>
      </c>
      <c r="H142" s="15"/>
      <c r="K142" s="14"/>
      <c r="L142" s="14"/>
    </row>
    <row r="143" spans="1:12" s="16" customFormat="1" ht="38.25" customHeight="1" x14ac:dyDescent="0.25">
      <c r="A143" s="8" t="s">
        <v>117</v>
      </c>
      <c r="B143" s="8" t="s">
        <v>118</v>
      </c>
      <c r="C143" s="9"/>
      <c r="D143" s="10">
        <v>1</v>
      </c>
      <c r="E143" s="11">
        <f>2858*2</f>
        <v>5716</v>
      </c>
      <c r="F143" s="12">
        <f t="shared" si="4"/>
        <v>5716</v>
      </c>
      <c r="G143" s="12">
        <f t="shared" si="5"/>
        <v>68592</v>
      </c>
      <c r="H143" s="15"/>
      <c r="K143" s="14"/>
      <c r="L143" s="14"/>
    </row>
    <row r="144" spans="1:12" s="16" customFormat="1" ht="38.25" customHeight="1" x14ac:dyDescent="0.25">
      <c r="A144" s="8" t="s">
        <v>119</v>
      </c>
      <c r="B144" s="8" t="s">
        <v>120</v>
      </c>
      <c r="C144" s="9"/>
      <c r="D144" s="10">
        <v>1</v>
      </c>
      <c r="E144" s="11">
        <f>5662*2</f>
        <v>11324</v>
      </c>
      <c r="F144" s="12">
        <f t="shared" si="4"/>
        <v>11324</v>
      </c>
      <c r="G144" s="12">
        <f t="shared" si="5"/>
        <v>135888</v>
      </c>
      <c r="H144" s="15"/>
      <c r="K144" s="14"/>
      <c r="L144" s="14"/>
    </row>
    <row r="145" spans="1:12" s="16" customFormat="1" ht="38.25" customHeight="1" x14ac:dyDescent="0.25">
      <c r="A145" s="8" t="s">
        <v>121</v>
      </c>
      <c r="B145" s="8" t="s">
        <v>122</v>
      </c>
      <c r="C145" s="9"/>
      <c r="D145" s="10">
        <v>1</v>
      </c>
      <c r="E145" s="11">
        <f>8205*2</f>
        <v>16410</v>
      </c>
      <c r="F145" s="12">
        <f t="shared" si="4"/>
        <v>16410</v>
      </c>
      <c r="G145" s="12">
        <f t="shared" si="5"/>
        <v>196920</v>
      </c>
      <c r="H145" s="15"/>
      <c r="K145" s="14"/>
      <c r="L145" s="14"/>
    </row>
    <row r="146" spans="1:12" s="16" customFormat="1" ht="38.25" customHeight="1" x14ac:dyDescent="0.25">
      <c r="A146" s="8" t="s">
        <v>11</v>
      </c>
      <c r="B146" s="8" t="s">
        <v>122</v>
      </c>
      <c r="C146" s="9"/>
      <c r="D146" s="10">
        <v>1</v>
      </c>
      <c r="E146" s="11">
        <f>2654*2</f>
        <v>5308</v>
      </c>
      <c r="F146" s="12">
        <f t="shared" si="4"/>
        <v>5308</v>
      </c>
      <c r="G146" s="12">
        <f t="shared" si="5"/>
        <v>63696</v>
      </c>
      <c r="H146" s="15"/>
      <c r="K146" s="14"/>
      <c r="L146" s="14"/>
    </row>
    <row r="147" spans="1:12" s="16" customFormat="1" ht="38.25" customHeight="1" x14ac:dyDescent="0.25">
      <c r="A147" s="8" t="s">
        <v>11</v>
      </c>
      <c r="B147" s="8" t="s">
        <v>122</v>
      </c>
      <c r="C147" s="9"/>
      <c r="D147" s="10">
        <v>1</v>
      </c>
      <c r="E147" s="11">
        <f>2238*2</f>
        <v>4476</v>
      </c>
      <c r="F147" s="12">
        <f t="shared" si="4"/>
        <v>4476</v>
      </c>
      <c r="G147" s="12">
        <f t="shared" si="5"/>
        <v>53712</v>
      </c>
      <c r="H147" s="15"/>
      <c r="K147" s="14"/>
      <c r="L147" s="14"/>
    </row>
    <row r="148" spans="1:12" s="16" customFormat="1" ht="38.25" customHeight="1" x14ac:dyDescent="0.25">
      <c r="A148" s="8" t="s">
        <v>123</v>
      </c>
      <c r="B148" s="8" t="s">
        <v>122</v>
      </c>
      <c r="C148" s="9"/>
      <c r="D148" s="10">
        <v>1</v>
      </c>
      <c r="E148" s="11">
        <f>6347*2</f>
        <v>12694</v>
      </c>
      <c r="F148" s="12">
        <f t="shared" si="4"/>
        <v>12694</v>
      </c>
      <c r="G148" s="12">
        <f t="shared" si="5"/>
        <v>152328</v>
      </c>
      <c r="H148" s="15"/>
      <c r="K148" s="14"/>
      <c r="L148" s="14"/>
    </row>
    <row r="149" spans="1:12" s="16" customFormat="1" ht="38.25" customHeight="1" x14ac:dyDescent="0.25">
      <c r="A149" s="8" t="s">
        <v>108</v>
      </c>
      <c r="B149" s="8" t="s">
        <v>122</v>
      </c>
      <c r="C149" s="9"/>
      <c r="D149" s="10">
        <v>1</v>
      </c>
      <c r="E149" s="11">
        <f>1835*2</f>
        <v>3670</v>
      </c>
      <c r="F149" s="12">
        <f t="shared" si="4"/>
        <v>3670</v>
      </c>
      <c r="G149" s="12">
        <f t="shared" si="5"/>
        <v>44040</v>
      </c>
      <c r="H149" s="15"/>
      <c r="K149" s="14"/>
      <c r="L149" s="14"/>
    </row>
    <row r="150" spans="1:12" s="16" customFormat="1" ht="38.25" customHeight="1" x14ac:dyDescent="0.25">
      <c r="A150" s="8" t="s">
        <v>124</v>
      </c>
      <c r="B150" s="8" t="s">
        <v>125</v>
      </c>
      <c r="C150" s="9"/>
      <c r="D150" s="10">
        <v>1</v>
      </c>
      <c r="E150" s="11">
        <f>2167*2</f>
        <v>4334</v>
      </c>
      <c r="F150" s="12">
        <f t="shared" si="4"/>
        <v>4334</v>
      </c>
      <c r="G150" s="12">
        <f t="shared" si="5"/>
        <v>52008</v>
      </c>
      <c r="H150" s="15"/>
      <c r="K150" s="14"/>
      <c r="L150" s="14"/>
    </row>
    <row r="151" spans="1:12" s="16" customFormat="1" ht="38.25" customHeight="1" x14ac:dyDescent="0.25">
      <c r="A151" s="8" t="s">
        <v>126</v>
      </c>
      <c r="B151" s="8" t="s">
        <v>125</v>
      </c>
      <c r="C151" s="9"/>
      <c r="D151" s="10">
        <v>1</v>
      </c>
      <c r="E151" s="11">
        <f>3526*2</f>
        <v>7052</v>
      </c>
      <c r="F151" s="12">
        <f t="shared" si="4"/>
        <v>7052</v>
      </c>
      <c r="G151" s="12">
        <f t="shared" si="5"/>
        <v>84624</v>
      </c>
      <c r="H151" s="15"/>
      <c r="K151" s="14"/>
      <c r="L151" s="14"/>
    </row>
    <row r="152" spans="1:12" s="16" customFormat="1" ht="38.25" customHeight="1" x14ac:dyDescent="0.25">
      <c r="A152" s="8" t="s">
        <v>127</v>
      </c>
      <c r="B152" s="8" t="s">
        <v>125</v>
      </c>
      <c r="C152" s="9"/>
      <c r="D152" s="10">
        <v>2</v>
      </c>
      <c r="E152" s="11">
        <f>2542*2</f>
        <v>5084</v>
      </c>
      <c r="F152" s="12">
        <f t="shared" si="4"/>
        <v>10168</v>
      </c>
      <c r="G152" s="12">
        <f t="shared" si="5"/>
        <v>122016</v>
      </c>
      <c r="H152" s="15"/>
      <c r="K152" s="14"/>
      <c r="L152" s="14"/>
    </row>
    <row r="153" spans="1:12" s="16" customFormat="1" ht="38.25" customHeight="1" x14ac:dyDescent="0.25">
      <c r="A153" s="8" t="s">
        <v>128</v>
      </c>
      <c r="B153" s="8" t="s">
        <v>125</v>
      </c>
      <c r="C153" s="9"/>
      <c r="D153" s="10">
        <v>4</v>
      </c>
      <c r="E153" s="11">
        <f>2730*2</f>
        <v>5460</v>
      </c>
      <c r="F153" s="12">
        <f t="shared" si="4"/>
        <v>21840</v>
      </c>
      <c r="G153" s="12">
        <f t="shared" si="5"/>
        <v>262080</v>
      </c>
      <c r="H153" s="15"/>
      <c r="K153" s="14"/>
      <c r="L153" s="14"/>
    </row>
    <row r="154" spans="1:12" s="16" customFormat="1" ht="38.25" customHeight="1" x14ac:dyDescent="0.25">
      <c r="A154" s="8" t="s">
        <v>129</v>
      </c>
      <c r="B154" s="8" t="s">
        <v>125</v>
      </c>
      <c r="C154" s="9"/>
      <c r="D154" s="10">
        <v>2</v>
      </c>
      <c r="E154" s="11">
        <f>6347*2</f>
        <v>12694</v>
      </c>
      <c r="F154" s="12">
        <f t="shared" si="4"/>
        <v>25388</v>
      </c>
      <c r="G154" s="12">
        <f t="shared" si="5"/>
        <v>304656</v>
      </c>
      <c r="H154" s="15"/>
      <c r="K154" s="14"/>
      <c r="L154" s="14"/>
    </row>
    <row r="155" spans="1:12" s="16" customFormat="1" ht="38.25" customHeight="1" x14ac:dyDescent="0.25">
      <c r="A155" s="8" t="s">
        <v>130</v>
      </c>
      <c r="B155" s="8" t="s">
        <v>131</v>
      </c>
      <c r="C155" s="9"/>
      <c r="D155" s="10">
        <v>1</v>
      </c>
      <c r="E155" s="11">
        <f>1641*2</f>
        <v>3282</v>
      </c>
      <c r="F155" s="12">
        <f t="shared" si="4"/>
        <v>3282</v>
      </c>
      <c r="G155" s="12">
        <f t="shared" si="5"/>
        <v>39384</v>
      </c>
      <c r="H155" s="15"/>
      <c r="K155" s="14"/>
      <c r="L155" s="14"/>
    </row>
    <row r="156" spans="1:12" s="16" customFormat="1" ht="38.25" customHeight="1" x14ac:dyDescent="0.25">
      <c r="A156" s="8" t="s">
        <v>89</v>
      </c>
      <c r="B156" s="8" t="s">
        <v>131</v>
      </c>
      <c r="C156" s="9"/>
      <c r="D156" s="10">
        <v>1</v>
      </c>
      <c r="E156" s="11">
        <f>3169*2</f>
        <v>6338</v>
      </c>
      <c r="F156" s="12">
        <f t="shared" si="4"/>
        <v>6338</v>
      </c>
      <c r="G156" s="12">
        <f t="shared" si="5"/>
        <v>76056</v>
      </c>
      <c r="H156" s="15"/>
      <c r="K156" s="14"/>
      <c r="L156" s="14"/>
    </row>
    <row r="157" spans="1:12" s="16" customFormat="1" ht="38.25" customHeight="1" x14ac:dyDescent="0.25">
      <c r="A157" s="8" t="s">
        <v>132</v>
      </c>
      <c r="B157" s="8" t="s">
        <v>133</v>
      </c>
      <c r="C157" s="9"/>
      <c r="D157" s="10">
        <v>1</v>
      </c>
      <c r="E157" s="11">
        <f>5662*2</f>
        <v>11324</v>
      </c>
      <c r="F157" s="12">
        <f t="shared" si="4"/>
        <v>11324</v>
      </c>
      <c r="G157" s="12">
        <f t="shared" si="5"/>
        <v>135888</v>
      </c>
      <c r="H157" s="15"/>
      <c r="K157" s="14"/>
      <c r="L157" s="14"/>
    </row>
    <row r="158" spans="1:12" s="16" customFormat="1" ht="38.25" customHeight="1" x14ac:dyDescent="0.25">
      <c r="A158" s="8" t="s">
        <v>134</v>
      </c>
      <c r="B158" s="8" t="s">
        <v>131</v>
      </c>
      <c r="C158" s="9"/>
      <c r="D158" s="10">
        <v>1</v>
      </c>
      <c r="E158" s="11">
        <f>1950*2</f>
        <v>3900</v>
      </c>
      <c r="F158" s="12">
        <f t="shared" si="4"/>
        <v>3900</v>
      </c>
      <c r="G158" s="12">
        <f t="shared" si="5"/>
        <v>46800</v>
      </c>
      <c r="H158" s="15"/>
      <c r="K158" s="14"/>
      <c r="L158" s="14"/>
    </row>
    <row r="159" spans="1:12" s="16" customFormat="1" ht="38.25" customHeight="1" x14ac:dyDescent="0.25">
      <c r="A159" s="8" t="s">
        <v>26</v>
      </c>
      <c r="B159" s="8" t="s">
        <v>135</v>
      </c>
      <c r="C159" s="9"/>
      <c r="D159" s="10">
        <v>1</v>
      </c>
      <c r="E159" s="11">
        <f>6934*2</f>
        <v>13868</v>
      </c>
      <c r="F159" s="12">
        <f t="shared" si="4"/>
        <v>13868</v>
      </c>
      <c r="G159" s="12">
        <f t="shared" si="5"/>
        <v>166416</v>
      </c>
      <c r="H159" s="15"/>
      <c r="K159" s="14"/>
      <c r="L159" s="14"/>
    </row>
    <row r="160" spans="1:12" s="16" customFormat="1" ht="38.25" customHeight="1" x14ac:dyDescent="0.25">
      <c r="A160" s="8" t="s">
        <v>22</v>
      </c>
      <c r="B160" s="8" t="s">
        <v>135</v>
      </c>
      <c r="C160" s="9"/>
      <c r="D160" s="10">
        <v>1</v>
      </c>
      <c r="E160" s="11">
        <f>1363*2</f>
        <v>2726</v>
      </c>
      <c r="F160" s="12">
        <f t="shared" si="4"/>
        <v>2726</v>
      </c>
      <c r="G160" s="12">
        <f t="shared" si="5"/>
        <v>32712</v>
      </c>
      <c r="H160" s="15"/>
      <c r="K160" s="14"/>
      <c r="L160" s="14"/>
    </row>
    <row r="161" spans="1:12" s="16" customFormat="1" ht="38.25" customHeight="1" x14ac:dyDescent="0.25">
      <c r="A161" s="8" t="s">
        <v>136</v>
      </c>
      <c r="B161" s="8" t="s">
        <v>135</v>
      </c>
      <c r="C161" s="9"/>
      <c r="D161" s="10">
        <v>1</v>
      </c>
      <c r="E161" s="11">
        <f>1953*2</f>
        <v>3906</v>
      </c>
      <c r="F161" s="12">
        <f t="shared" si="4"/>
        <v>3906</v>
      </c>
      <c r="G161" s="12">
        <f t="shared" si="5"/>
        <v>46872</v>
      </c>
      <c r="H161" s="15"/>
      <c r="K161" s="14"/>
      <c r="L161" s="14"/>
    </row>
    <row r="162" spans="1:12" s="16" customFormat="1" ht="38.25" customHeight="1" x14ac:dyDescent="0.25">
      <c r="A162" s="8" t="s">
        <v>137</v>
      </c>
      <c r="B162" s="8" t="s">
        <v>138</v>
      </c>
      <c r="C162" s="9"/>
      <c r="D162" s="10">
        <v>1</v>
      </c>
      <c r="E162" s="11">
        <v>13868</v>
      </c>
      <c r="F162" s="12">
        <f t="shared" si="4"/>
        <v>13868</v>
      </c>
      <c r="G162" s="12">
        <f t="shared" si="5"/>
        <v>166416</v>
      </c>
      <c r="H162" s="15"/>
      <c r="K162" s="14"/>
      <c r="L162" s="14"/>
    </row>
    <row r="163" spans="1:12" s="16" customFormat="1" ht="38.25" customHeight="1" x14ac:dyDescent="0.25">
      <c r="A163" s="8" t="s">
        <v>11</v>
      </c>
      <c r="B163" s="8" t="s">
        <v>138</v>
      </c>
      <c r="C163" s="9"/>
      <c r="D163" s="10">
        <v>1</v>
      </c>
      <c r="E163" s="11">
        <f>4013*2</f>
        <v>8026</v>
      </c>
      <c r="F163" s="12">
        <f t="shared" si="4"/>
        <v>8026</v>
      </c>
      <c r="G163" s="12">
        <f t="shared" si="5"/>
        <v>96312</v>
      </c>
      <c r="H163" s="15"/>
      <c r="K163" s="14"/>
      <c r="L163" s="14"/>
    </row>
    <row r="164" spans="1:12" s="16" customFormat="1" ht="38.25" customHeight="1" x14ac:dyDescent="0.25">
      <c r="A164" s="8" t="s">
        <v>137</v>
      </c>
      <c r="B164" s="8" t="s">
        <v>139</v>
      </c>
      <c r="C164" s="9"/>
      <c r="D164" s="10">
        <v>1</v>
      </c>
      <c r="E164" s="11">
        <v>13868</v>
      </c>
      <c r="F164" s="12">
        <f t="shared" si="4"/>
        <v>13868</v>
      </c>
      <c r="G164" s="12">
        <f t="shared" si="5"/>
        <v>166416</v>
      </c>
      <c r="H164" s="15"/>
      <c r="K164" s="14"/>
      <c r="L164" s="14"/>
    </row>
    <row r="165" spans="1:12" s="16" customFormat="1" ht="38.25" customHeight="1" x14ac:dyDescent="0.25">
      <c r="A165" s="8" t="s">
        <v>108</v>
      </c>
      <c r="B165" s="8" t="s">
        <v>139</v>
      </c>
      <c r="C165" s="9"/>
      <c r="D165" s="10">
        <v>1</v>
      </c>
      <c r="E165" s="11">
        <f>1772*2</f>
        <v>3544</v>
      </c>
      <c r="F165" s="12">
        <f t="shared" si="4"/>
        <v>3544</v>
      </c>
      <c r="G165" s="12">
        <f t="shared" si="5"/>
        <v>42528</v>
      </c>
      <c r="H165" s="15"/>
      <c r="K165" s="14"/>
      <c r="L165" s="14"/>
    </row>
    <row r="166" spans="1:12" s="16" customFormat="1" ht="38.25" customHeight="1" x14ac:dyDescent="0.25">
      <c r="A166" s="8" t="s">
        <v>26</v>
      </c>
      <c r="B166" s="8" t="s">
        <v>140</v>
      </c>
      <c r="C166" s="9"/>
      <c r="D166" s="10">
        <v>1</v>
      </c>
      <c r="E166" s="11">
        <v>13868</v>
      </c>
      <c r="F166" s="12">
        <f t="shared" si="4"/>
        <v>13868</v>
      </c>
      <c r="G166" s="12">
        <f t="shared" si="5"/>
        <v>166416</v>
      </c>
      <c r="H166" s="15"/>
      <c r="K166" s="14"/>
      <c r="L166" s="14"/>
    </row>
    <row r="167" spans="1:12" s="16" customFormat="1" ht="38.25" customHeight="1" x14ac:dyDescent="0.25">
      <c r="A167" s="8" t="s">
        <v>11</v>
      </c>
      <c r="B167" s="8" t="s">
        <v>140</v>
      </c>
      <c r="C167" s="9"/>
      <c r="D167" s="10">
        <v>1</v>
      </c>
      <c r="E167" s="11">
        <f>2699*2</f>
        <v>5398</v>
      </c>
      <c r="F167" s="12">
        <f t="shared" si="4"/>
        <v>5398</v>
      </c>
      <c r="G167" s="12">
        <f t="shared" si="5"/>
        <v>64776</v>
      </c>
      <c r="H167" s="15"/>
      <c r="K167" s="14"/>
      <c r="L167" s="14"/>
    </row>
    <row r="168" spans="1:12" s="16" customFormat="1" ht="38.25" customHeight="1" x14ac:dyDescent="0.25">
      <c r="A168" s="8" t="s">
        <v>141</v>
      </c>
      <c r="B168" s="8" t="s">
        <v>142</v>
      </c>
      <c r="C168" s="9"/>
      <c r="D168" s="10">
        <v>1</v>
      </c>
      <c r="E168" s="11">
        <f>4541*2</f>
        <v>9082</v>
      </c>
      <c r="F168" s="12">
        <f t="shared" si="4"/>
        <v>9082</v>
      </c>
      <c r="G168" s="12">
        <f t="shared" si="5"/>
        <v>108984</v>
      </c>
      <c r="H168" s="15"/>
      <c r="K168" s="14"/>
      <c r="L168" s="14"/>
    </row>
    <row r="169" spans="1:12" s="16" customFormat="1" ht="38.25" customHeight="1" x14ac:dyDescent="0.25">
      <c r="A169" s="8" t="s">
        <v>141</v>
      </c>
      <c r="B169" s="8" t="s">
        <v>143</v>
      </c>
      <c r="C169" s="9"/>
      <c r="D169" s="10">
        <v>1</v>
      </c>
      <c r="E169" s="11">
        <f>4541*2</f>
        <v>9082</v>
      </c>
      <c r="F169" s="12">
        <f t="shared" si="4"/>
        <v>9082</v>
      </c>
      <c r="G169" s="12">
        <f t="shared" si="5"/>
        <v>108984</v>
      </c>
      <c r="H169" s="15"/>
      <c r="K169" s="14"/>
      <c r="L169" s="14"/>
    </row>
    <row r="170" spans="1:12" s="16" customFormat="1" ht="38.25" customHeight="1" x14ac:dyDescent="0.25">
      <c r="A170" s="8" t="s">
        <v>144</v>
      </c>
      <c r="B170" s="8" t="s">
        <v>143</v>
      </c>
      <c r="C170" s="9"/>
      <c r="D170" s="10">
        <v>2</v>
      </c>
      <c r="E170" s="11">
        <f>2730*2</f>
        <v>5460</v>
      </c>
      <c r="F170" s="12">
        <f t="shared" si="4"/>
        <v>10920</v>
      </c>
      <c r="G170" s="12">
        <f t="shared" si="5"/>
        <v>131040</v>
      </c>
      <c r="H170" s="15"/>
      <c r="K170" s="14"/>
      <c r="L170" s="14"/>
    </row>
    <row r="171" spans="1:12" s="16" customFormat="1" ht="38.25" customHeight="1" x14ac:dyDescent="0.25">
      <c r="A171" s="8" t="s">
        <v>145</v>
      </c>
      <c r="B171" s="8" t="s">
        <v>143</v>
      </c>
      <c r="C171" s="9"/>
      <c r="D171" s="10">
        <v>1</v>
      </c>
      <c r="E171" s="11">
        <f>3276*2</f>
        <v>6552</v>
      </c>
      <c r="F171" s="12">
        <f t="shared" si="4"/>
        <v>6552</v>
      </c>
      <c r="G171" s="12">
        <f t="shared" si="5"/>
        <v>78624</v>
      </c>
      <c r="H171" s="15"/>
      <c r="K171" s="14"/>
      <c r="L171" s="14"/>
    </row>
    <row r="172" spans="1:12" s="16" customFormat="1" ht="38.25" customHeight="1" x14ac:dyDescent="0.25">
      <c r="A172" s="8" t="s">
        <v>145</v>
      </c>
      <c r="B172" s="8" t="s">
        <v>143</v>
      </c>
      <c r="C172" s="9"/>
      <c r="D172" s="10">
        <v>1</v>
      </c>
      <c r="E172" s="11">
        <f>2730*2</f>
        <v>5460</v>
      </c>
      <c r="F172" s="12">
        <f t="shared" si="4"/>
        <v>5460</v>
      </c>
      <c r="G172" s="12">
        <f t="shared" si="5"/>
        <v>65520</v>
      </c>
      <c r="H172" s="15"/>
      <c r="K172" s="14"/>
      <c r="L172" s="14"/>
    </row>
    <row r="173" spans="1:12" s="16" customFormat="1" ht="38.25" customHeight="1" x14ac:dyDescent="0.25">
      <c r="A173" s="8" t="s">
        <v>26</v>
      </c>
      <c r="B173" s="8" t="s">
        <v>146</v>
      </c>
      <c r="C173" s="9"/>
      <c r="D173" s="10">
        <v>1</v>
      </c>
      <c r="E173" s="11">
        <f>8205*2</f>
        <v>16410</v>
      </c>
      <c r="F173" s="12">
        <f t="shared" si="4"/>
        <v>16410</v>
      </c>
      <c r="G173" s="12">
        <f t="shared" si="5"/>
        <v>196920</v>
      </c>
      <c r="H173" s="15"/>
      <c r="K173" s="14"/>
      <c r="L173" s="14"/>
    </row>
    <row r="174" spans="1:12" s="16" customFormat="1" ht="38.25" customHeight="1" x14ac:dyDescent="0.25">
      <c r="A174" s="8" t="s">
        <v>147</v>
      </c>
      <c r="B174" s="8" t="s">
        <v>146</v>
      </c>
      <c r="C174" s="9"/>
      <c r="D174" s="10">
        <v>1</v>
      </c>
      <c r="E174" s="11">
        <f>6006*2</f>
        <v>12012</v>
      </c>
      <c r="F174" s="12">
        <f t="shared" si="4"/>
        <v>12012</v>
      </c>
      <c r="G174" s="12">
        <f t="shared" si="5"/>
        <v>144144</v>
      </c>
      <c r="H174" s="15"/>
      <c r="K174" s="14"/>
      <c r="L174" s="14"/>
    </row>
    <row r="175" spans="1:12" s="16" customFormat="1" ht="38.25" customHeight="1" x14ac:dyDescent="0.25">
      <c r="A175" s="8" t="s">
        <v>148</v>
      </c>
      <c r="B175" s="8" t="s">
        <v>146</v>
      </c>
      <c r="C175" s="9"/>
      <c r="D175" s="10">
        <v>1</v>
      </c>
      <c r="E175" s="11">
        <f>3169*2</f>
        <v>6338</v>
      </c>
      <c r="F175" s="12">
        <f t="shared" si="4"/>
        <v>6338</v>
      </c>
      <c r="G175" s="12">
        <f t="shared" si="5"/>
        <v>76056</v>
      </c>
      <c r="H175" s="15"/>
      <c r="K175" s="14"/>
      <c r="L175" s="14"/>
    </row>
    <row r="176" spans="1:12" s="16" customFormat="1" ht="38.25" customHeight="1" x14ac:dyDescent="0.25">
      <c r="A176" s="8" t="s">
        <v>144</v>
      </c>
      <c r="B176" s="8" t="s">
        <v>146</v>
      </c>
      <c r="C176" s="9"/>
      <c r="D176" s="10">
        <v>1</v>
      </c>
      <c r="E176" s="11">
        <f>7826*2</f>
        <v>15652</v>
      </c>
      <c r="F176" s="12">
        <f t="shared" si="4"/>
        <v>15652</v>
      </c>
      <c r="G176" s="12">
        <f t="shared" si="5"/>
        <v>187824</v>
      </c>
      <c r="H176" s="15"/>
      <c r="K176" s="14"/>
      <c r="L176" s="14"/>
    </row>
    <row r="177" spans="1:28" s="16" customFormat="1" ht="38.25" customHeight="1" x14ac:dyDescent="0.25">
      <c r="A177" s="8" t="s">
        <v>149</v>
      </c>
      <c r="B177" s="8" t="s">
        <v>146</v>
      </c>
      <c r="C177" s="9"/>
      <c r="D177" s="10">
        <v>1</v>
      </c>
      <c r="E177" s="11">
        <f>3762*2</f>
        <v>7524</v>
      </c>
      <c r="F177" s="12">
        <f t="shared" si="4"/>
        <v>7524</v>
      </c>
      <c r="G177" s="12">
        <f t="shared" si="5"/>
        <v>90288</v>
      </c>
      <c r="H177" s="15"/>
      <c r="K177" s="14"/>
      <c r="L177" s="14"/>
    </row>
    <row r="178" spans="1:28" s="16" customFormat="1" ht="38.25" customHeight="1" x14ac:dyDescent="0.25">
      <c r="A178" s="8" t="s">
        <v>150</v>
      </c>
      <c r="B178" s="8" t="s">
        <v>146</v>
      </c>
      <c r="C178" s="9"/>
      <c r="D178" s="10">
        <v>1</v>
      </c>
      <c r="E178" s="11">
        <f>3169*2</f>
        <v>6338</v>
      </c>
      <c r="F178" s="12">
        <f t="shared" si="4"/>
        <v>6338</v>
      </c>
      <c r="G178" s="12">
        <f t="shared" si="5"/>
        <v>76056</v>
      </c>
      <c r="H178" s="15"/>
      <c r="K178" s="14"/>
      <c r="L178" s="14"/>
    </row>
    <row r="179" spans="1:28" s="16" customFormat="1" ht="38.25" customHeight="1" x14ac:dyDescent="0.25">
      <c r="A179" s="8" t="s">
        <v>26</v>
      </c>
      <c r="B179" s="8" t="s">
        <v>151</v>
      </c>
      <c r="C179" s="9"/>
      <c r="D179" s="10">
        <v>1</v>
      </c>
      <c r="E179" s="11">
        <f>5662*2</f>
        <v>11324</v>
      </c>
      <c r="F179" s="12">
        <f t="shared" si="4"/>
        <v>11324</v>
      </c>
      <c r="G179" s="12">
        <f t="shared" si="5"/>
        <v>135888</v>
      </c>
      <c r="H179" s="15"/>
      <c r="K179" s="14"/>
      <c r="L179" s="14"/>
    </row>
    <row r="180" spans="1:28" s="16" customFormat="1" ht="38.25" customHeight="1" x14ac:dyDescent="0.25">
      <c r="A180" s="8" t="s">
        <v>152</v>
      </c>
      <c r="B180" s="8" t="s">
        <v>153</v>
      </c>
      <c r="C180" s="9"/>
      <c r="D180" s="10">
        <v>1</v>
      </c>
      <c r="E180" s="11">
        <f>6934*2</f>
        <v>13868</v>
      </c>
      <c r="F180" s="12">
        <f t="shared" si="4"/>
        <v>13868</v>
      </c>
      <c r="G180" s="12">
        <f t="shared" si="5"/>
        <v>166416</v>
      </c>
      <c r="H180" s="15"/>
      <c r="K180" s="14"/>
      <c r="L180" s="14"/>
    </row>
    <row r="181" spans="1:28" s="16" customFormat="1" ht="38.25" customHeight="1" x14ac:dyDescent="0.25">
      <c r="A181" s="8" t="s">
        <v>154</v>
      </c>
      <c r="B181" s="8" t="s">
        <v>153</v>
      </c>
      <c r="C181" s="9"/>
      <c r="D181" s="10">
        <v>1</v>
      </c>
      <c r="E181" s="11">
        <f>5662*2</f>
        <v>11324</v>
      </c>
      <c r="F181" s="12">
        <f t="shared" si="4"/>
        <v>11324</v>
      </c>
      <c r="G181" s="12">
        <f t="shared" si="5"/>
        <v>135888</v>
      </c>
      <c r="H181" s="15"/>
      <c r="K181" s="14"/>
      <c r="L181" s="14"/>
    </row>
    <row r="182" spans="1:28" s="16" customFormat="1" ht="38.25" customHeight="1" x14ac:dyDescent="0.25">
      <c r="A182" s="8"/>
      <c r="B182" s="8"/>
      <c r="C182" s="9"/>
      <c r="D182" s="10"/>
      <c r="E182" s="11"/>
      <c r="F182" s="12">
        <f t="shared" si="4"/>
        <v>0</v>
      </c>
      <c r="G182" s="12">
        <f t="shared" si="5"/>
        <v>0</v>
      </c>
      <c r="H182" s="15"/>
      <c r="K182" s="14"/>
      <c r="L182" s="14"/>
    </row>
    <row r="183" spans="1:28" s="16" customFormat="1" ht="38.25" customHeight="1" x14ac:dyDescent="0.25">
      <c r="A183" s="8"/>
      <c r="B183" s="8"/>
      <c r="C183" s="9"/>
      <c r="D183" s="10"/>
      <c r="E183" s="11"/>
      <c r="F183" s="12">
        <f t="shared" si="4"/>
        <v>0</v>
      </c>
      <c r="G183" s="12">
        <f t="shared" si="5"/>
        <v>0</v>
      </c>
      <c r="H183" s="15"/>
      <c r="K183" s="14"/>
      <c r="L183" s="14"/>
    </row>
    <row r="184" spans="1:28" s="16" customFormat="1" ht="38.25" customHeight="1" x14ac:dyDescent="0.25">
      <c r="A184" s="8"/>
      <c r="B184" s="8"/>
      <c r="C184" s="9"/>
      <c r="D184" s="10"/>
      <c r="E184" s="11"/>
      <c r="F184" s="12">
        <f t="shared" si="4"/>
        <v>0</v>
      </c>
      <c r="G184" s="12">
        <f t="shared" si="5"/>
        <v>0</v>
      </c>
      <c r="H184" s="15"/>
      <c r="K184" s="14"/>
      <c r="L184" s="14"/>
    </row>
    <row r="185" spans="1:28" s="16" customFormat="1" ht="38.25" customHeight="1" x14ac:dyDescent="0.25">
      <c r="A185" s="8"/>
      <c r="B185" s="8"/>
      <c r="C185" s="9"/>
      <c r="D185" s="10"/>
      <c r="E185" s="11"/>
      <c r="F185" s="12">
        <f t="shared" si="4"/>
        <v>0</v>
      </c>
      <c r="G185" s="12">
        <f t="shared" si="5"/>
        <v>0</v>
      </c>
      <c r="H185" s="15"/>
      <c r="K185" s="14"/>
      <c r="L185" s="14"/>
    </row>
    <row r="186" spans="1:28" s="16" customFormat="1" ht="38.25" customHeight="1" x14ac:dyDescent="0.25">
      <c r="A186" s="8"/>
      <c r="B186" s="8"/>
      <c r="C186" s="9"/>
      <c r="D186" s="10"/>
      <c r="E186" s="11"/>
      <c r="F186" s="12">
        <f t="shared" si="4"/>
        <v>0</v>
      </c>
      <c r="G186" s="12">
        <f t="shared" si="5"/>
        <v>0</v>
      </c>
      <c r="H186" s="15"/>
      <c r="K186" s="14"/>
      <c r="L186" s="14"/>
    </row>
    <row r="187" spans="1:28" ht="0.75" customHeight="1" x14ac:dyDescent="0.25">
      <c r="A187" s="17"/>
      <c r="B187" s="18"/>
      <c r="D187" s="20"/>
      <c r="E187" s="21"/>
      <c r="F187" s="22"/>
      <c r="G187" s="22"/>
    </row>
    <row r="188" spans="1:28" s="31" customFormat="1" ht="24.75" customHeight="1" thickBot="1" x14ac:dyDescent="0.3">
      <c r="A188" s="23"/>
      <c r="B188" s="24"/>
      <c r="C188" s="25"/>
      <c r="D188" s="26"/>
      <c r="E188" s="27"/>
      <c r="F188" s="28" t="s">
        <v>155</v>
      </c>
      <c r="G188" s="29">
        <f>SUM(G2:G187)</f>
        <v>30284160</v>
      </c>
      <c r="H188" s="30"/>
      <c r="K188" s="14"/>
      <c r="L188" s="14"/>
    </row>
    <row r="189" spans="1:28" ht="15.75" hidden="1" thickTop="1" x14ac:dyDescent="0.25">
      <c r="A189" s="32"/>
      <c r="B189" s="33"/>
      <c r="D189" s="34"/>
      <c r="E189" s="35"/>
      <c r="F189" s="34"/>
      <c r="G189" s="35"/>
    </row>
    <row r="190" spans="1:28" ht="15.75" hidden="1" thickTop="1" x14ac:dyDescent="0.25">
      <c r="A190" s="32"/>
      <c r="B190" s="33"/>
      <c r="D190" s="34"/>
      <c r="E190" s="35"/>
      <c r="F190" s="34"/>
      <c r="G190" s="34"/>
    </row>
    <row r="191" spans="1:28" s="36" customFormat="1" ht="13.5" hidden="1" thickTop="1" x14ac:dyDescent="0.2">
      <c r="A191" s="32"/>
      <c r="B191" s="33"/>
      <c r="D191" s="34"/>
      <c r="E191" s="35"/>
      <c r="F191" s="34"/>
      <c r="G191" s="34"/>
      <c r="H191" s="13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s="36" customFormat="1" ht="13.5" hidden="1" thickTop="1" x14ac:dyDescent="0.2">
      <c r="A192" s="14"/>
      <c r="B192" s="14"/>
      <c r="E192" s="37"/>
      <c r="H192" s="13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s="36" customFormat="1" ht="13.5" hidden="1" thickTop="1" x14ac:dyDescent="0.2">
      <c r="A193" s="14"/>
      <c r="B193" s="14"/>
      <c r="E193" s="37"/>
      <c r="H193" s="13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s="36" customFormat="1" ht="13.5" hidden="1" thickTop="1" x14ac:dyDescent="0.2">
      <c r="A194" s="14"/>
      <c r="B194" s="14"/>
      <c r="E194" s="37"/>
      <c r="H194" s="13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s="36" customFormat="1" ht="13.5" hidden="1" thickTop="1" x14ac:dyDescent="0.2">
      <c r="A195" s="14"/>
      <c r="B195" s="14"/>
      <c r="E195" s="37"/>
      <c r="H195" s="13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s="36" customFormat="1" ht="13.5" hidden="1" thickTop="1" x14ac:dyDescent="0.2">
      <c r="A196" s="14"/>
      <c r="B196" s="14"/>
      <c r="E196" s="37"/>
      <c r="H196" s="13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s="36" customFormat="1" ht="13.5" hidden="1" thickTop="1" x14ac:dyDescent="0.2">
      <c r="A197" s="14"/>
      <c r="B197" s="14"/>
      <c r="E197" s="37"/>
      <c r="H197" s="13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s="36" customFormat="1" ht="13.5" hidden="1" thickTop="1" x14ac:dyDescent="0.2">
      <c r="A198" s="14"/>
      <c r="B198" s="14"/>
      <c r="E198" s="37"/>
      <c r="H198" s="13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s="36" customFormat="1" ht="13.5" hidden="1" thickTop="1" x14ac:dyDescent="0.2">
      <c r="A199" s="14"/>
      <c r="B199" s="14"/>
      <c r="E199" s="37"/>
      <c r="H199" s="13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s="36" customFormat="1" ht="13.5" hidden="1" thickTop="1" x14ac:dyDescent="0.2">
      <c r="A200" s="14"/>
      <c r="B200" s="14"/>
      <c r="E200" s="37"/>
      <c r="H200" s="13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s="36" customFormat="1" ht="13.5" hidden="1" thickTop="1" x14ac:dyDescent="0.2">
      <c r="A201" s="14"/>
      <c r="B201" s="14"/>
      <c r="E201" s="37"/>
      <c r="H201" s="13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s="36" customFormat="1" ht="13.5" hidden="1" thickTop="1" x14ac:dyDescent="0.2">
      <c r="A202" s="14"/>
      <c r="B202" s="14"/>
      <c r="E202" s="37"/>
      <c r="H202" s="13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s="36" customFormat="1" ht="13.5" hidden="1" thickTop="1" x14ac:dyDescent="0.2">
      <c r="A203" s="14"/>
      <c r="B203" s="14"/>
      <c r="E203" s="37"/>
      <c r="H203" s="13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s="36" customFormat="1" ht="13.5" hidden="1" thickTop="1" x14ac:dyDescent="0.2">
      <c r="A204" s="14"/>
      <c r="B204" s="14"/>
      <c r="E204" s="37"/>
      <c r="H204" s="13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s="36" customFormat="1" ht="13.5" hidden="1" thickTop="1" x14ac:dyDescent="0.2">
      <c r="A205" s="14"/>
      <c r="B205" s="14"/>
      <c r="E205" s="37"/>
      <c r="H205" s="13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s="36" customFormat="1" ht="13.5" hidden="1" thickTop="1" x14ac:dyDescent="0.2">
      <c r="A206" s="14"/>
      <c r="B206" s="14"/>
      <c r="E206" s="37"/>
      <c r="H206" s="13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5.75" hidden="1" thickTop="1" x14ac:dyDescent="0.25"/>
    <row r="208" spans="1:28" ht="15.75" hidden="1" thickTop="1" x14ac:dyDescent="0.25"/>
    <row r="209" ht="15.75" hidden="1" thickTop="1" x14ac:dyDescent="0.25"/>
    <row r="210" ht="15.75" hidden="1" thickTop="1" x14ac:dyDescent="0.25"/>
    <row r="211" ht="15.75" hidden="1" thickTop="1" x14ac:dyDescent="0.25"/>
    <row r="212" ht="15.75" hidden="1" thickTop="1" x14ac:dyDescent="0.25"/>
    <row r="213" ht="15.75" hidden="1" thickTop="1" x14ac:dyDescent="0.25"/>
    <row r="214" ht="15.75" hidden="1" thickTop="1" x14ac:dyDescent="0.25"/>
    <row r="215" ht="15.75" hidden="1" thickTop="1" x14ac:dyDescent="0.25"/>
    <row r="216" ht="15.75" hidden="1" thickTop="1" x14ac:dyDescent="0.25"/>
    <row r="217" ht="15.75" hidden="1" thickTop="1" x14ac:dyDescent="0.25"/>
    <row r="218" ht="15.75" hidden="1" thickTop="1" x14ac:dyDescent="0.25"/>
    <row r="219" ht="15.75" hidden="1" thickTop="1" x14ac:dyDescent="0.25"/>
    <row r="220" ht="15.75" hidden="1" thickTop="1" x14ac:dyDescent="0.25"/>
    <row r="221" ht="15.75" hidden="1" thickTop="1" x14ac:dyDescent="0.25"/>
    <row r="222" ht="15.75" hidden="1" thickTop="1" x14ac:dyDescent="0.25"/>
    <row r="223" ht="15.75" hidden="1" thickTop="1" x14ac:dyDescent="0.25"/>
    <row r="224" ht="15.75" hidden="1" thickTop="1" x14ac:dyDescent="0.25"/>
    <row r="225" ht="15.75" hidden="1" thickTop="1" x14ac:dyDescent="0.25"/>
    <row r="226" ht="15.75" hidden="1" thickTop="1" x14ac:dyDescent="0.25"/>
    <row r="227" ht="15.75" hidden="1" thickTop="1" x14ac:dyDescent="0.25"/>
    <row r="228" ht="15.75" hidden="1" thickTop="1" x14ac:dyDescent="0.25"/>
    <row r="229" ht="15.75" hidden="1" thickTop="1" x14ac:dyDescent="0.25"/>
    <row r="230" ht="15.75" hidden="1" thickTop="1" x14ac:dyDescent="0.25"/>
    <row r="231" ht="15.75" hidden="1" thickTop="1" x14ac:dyDescent="0.25"/>
    <row r="232" ht="15.75" hidden="1" thickTop="1" x14ac:dyDescent="0.25"/>
    <row r="233" ht="15.75" hidden="1" thickTop="1" x14ac:dyDescent="0.25"/>
    <row r="234" ht="15.75" hidden="1" thickTop="1" x14ac:dyDescent="0.25"/>
    <row r="235" ht="15.75" hidden="1" thickTop="1" x14ac:dyDescent="0.25"/>
    <row r="236" ht="15.75" hidden="1" thickTop="1" x14ac:dyDescent="0.25"/>
    <row r="237" ht="15.75" hidden="1" thickTop="1" x14ac:dyDescent="0.25"/>
    <row r="238" ht="15.75" hidden="1" thickTop="1" x14ac:dyDescent="0.25"/>
    <row r="239" ht="15.75" hidden="1" thickTop="1" x14ac:dyDescent="0.25"/>
    <row r="240" ht="15.75" hidden="1" thickTop="1" x14ac:dyDescent="0.25"/>
    <row r="241" ht="15.75" hidden="1" thickTop="1" x14ac:dyDescent="0.25"/>
    <row r="242" ht="15.75" hidden="1" thickTop="1" x14ac:dyDescent="0.25"/>
    <row r="243" ht="15.75" hidden="1" thickTop="1" x14ac:dyDescent="0.25"/>
    <row r="244" ht="15.75" hidden="1" thickTop="1" x14ac:dyDescent="0.25"/>
    <row r="245" ht="15.75" hidden="1" thickTop="1" x14ac:dyDescent="0.25"/>
  </sheetData>
  <sheetProtection password="D38D" sheet="1" objects="1" scenarios="1" insertRows="0" deleteRows="0"/>
  <mergeCells count="4">
    <mergeCell ref="A1:A2"/>
    <mergeCell ref="B1:B2"/>
    <mergeCell ref="D1:D2"/>
    <mergeCell ref="E1:G1"/>
  </mergeCells>
  <dataValidations count="10">
    <dataValidation type="whole" allowBlank="1" showInputMessage="1" showErrorMessage="1" errorTitle="Error en el importe de la celda" error="La cantidad ingresada solo permite datos en el rango comprendido del 0 al 500." prompt="La jornada se determina multiplicando las horas a trabajar al día por los días de la semana que se laboran (ejem: 8 horas díarias, de lunes a viernes 8 x 5 = 40)" sqref="IL189:IL65536">
      <formula1>0</formula1>
      <formula2>500</formula2>
    </dataValidation>
    <dataValidation type="list" allowBlank="1" showInputMessage="1" showErrorMessage="1" errorTitle="Error en los datos introducidos" error="Se ingreso una referencia distinta a &quot; B&quot; o &quot;C&quot; en la categoría de la plaza." prompt="Selecciona en la categoría solo una inicial:_x000a_&quot;B&quot; si corresponde la plaza de base._x000a_&quot;C&quot; si corresponde la plaza de confianza." sqref="IM189:IM65536">
      <formula1>#REF!</formula1>
    </dataValidation>
    <dataValidation allowBlank="1" showInputMessage="1" showErrorMessage="1" prompt="Captura el nombre asignado o el nombre como se le identifica a la plaza (ejem. Jefe de Ingresos, Secretario Particular, Oficial Mayor, etc.)" sqref="IJ189:IJ65536"/>
    <dataValidation allowBlank="1" showInputMessage="1" showErrorMessage="1" prompt="Introduce al área, departamento o dirección a la que pertenece la plaza (ejem. Jefe de Ingresos pertenece al área de &quot;Hacienda Pública Municipal&quot;, Secretario Particular a &quot;Presidencia&quot;, Oficial Mayor a &quot;Departamento de Recursos Humanos&quot;, etc." sqref="IK189:IK65536"/>
    <dataValidation type="whole" allowBlank="1" showInputMessage="1" showErrorMessage="1" errorTitle="Error en el dato introducido" prompt="Ingresa el número de plazas para dicha adscripción, considera que este se multiplicara automaticamente por el sueldo mensual. (ejem. Regidores número de plazas 9)" sqref="IO189:IO65536">
      <formula1>0</formula1>
      <formula2>500</formula2>
    </dataValidation>
    <dataValidation allowBlank="1" showInputMessage="1" showErrorMessage="1" prompt="El resultado de esta columna es el estimado de los sueldos y salarios del personal permanente, partida 1101 en el formato 14-E." sqref="IR188"/>
    <dataValidation allowBlank="1" showInputMessage="1" showErrorMessage="1" prompt="El resultado de esta columa es la base de la partida 1301 del formato 14-E." sqref="IS188"/>
    <dataValidation allowBlank="1" showInputMessage="1" showErrorMessage="1" prompt="El resultado de esta columa es la base de la partida 1302 del formato 14-E." sqref="IT188"/>
    <dataValidation allowBlank="1" showInputMessage="1" showErrorMessage="1" prompt="El resultado de esta columa es la base de la partida 1303 del formato 14-E." sqref="IU188"/>
    <dataValidation allowBlank="1" showInputMessage="1" showErrorMessage="1" prompt="El resultado de esta columa es la base de la partida 1304 del formato 14-E." sqref="IV188"/>
  </dataValidations>
  <printOptions horizontalCentered="1"/>
  <pageMargins left="0.39370078740157483" right="0.39370078740157483" top="1.1417322834645669" bottom="0.74803149606299213" header="0.51181102362204722" footer="0.51181102362204722"/>
  <pageSetup paperSize="5" scale="75" orientation="portrait" horizontalDpi="4294967293" r:id="rId1"/>
  <headerFooter alignWithMargins="0">
    <oddHeader>&amp;L&amp;"-,Negrita"&amp;20Plantilla de Personal de Carácter Permanente
&amp;14Nombre de la Entidad: &amp;F, Jalisco</oddHeader>
    <oddFooter>&amp;L&amp;"-,Cursiva"Ejercicio Fiscal 2013&amp;RPágina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REmuneraciones mensuales 2013 </vt:lpstr>
      <vt:lpstr>'REmuneraciones mensuales 2013 '!Área_de_impresión</vt:lpstr>
      <vt:lpstr>'REmuneraciones mensuales 2013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Keerem Arauza</dc:creator>
  <cp:lastModifiedBy>Keerem Arauza</cp:lastModifiedBy>
  <dcterms:created xsi:type="dcterms:W3CDTF">2017-06-06T07:06:34Z</dcterms:created>
  <dcterms:modified xsi:type="dcterms:W3CDTF">2017-06-06T07:08:25Z</dcterms:modified>
</cp:coreProperties>
</file>