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600" windowHeight="9165" firstSheet="1" activeTab="1"/>
  </bookViews>
  <sheets>
    <sheet name="Remanente" sheetId="1" state="hidden" r:id="rId1"/>
    <sheet name="Plantilla" sheetId="2" r:id="rId2"/>
  </sheets>
  <definedNames/>
  <calcPr fullCalcOnLoad="1"/>
</workbook>
</file>

<file path=xl/sharedStrings.xml><?xml version="1.0" encoding="utf-8"?>
<sst xmlns="http://schemas.openxmlformats.org/spreadsheetml/2006/main" count="500" uniqueCount="255">
  <si>
    <t>PARQUE METROPOLITANO DE GUADALAJARA</t>
  </si>
  <si>
    <t>PROCESO: OPERACIÓN Y ADMINISTRACIÓN DEL PARQUE METROPOLITANO DE GUADALAJARA</t>
  </si>
  <si>
    <t>PARTIDA</t>
  </si>
  <si>
    <t>DESCRIPCIÓN</t>
  </si>
  <si>
    <t>Diferencia</t>
  </si>
  <si>
    <t>Acumulado</t>
  </si>
  <si>
    <t>Propuesta</t>
  </si>
  <si>
    <t>Anteproyecto 2009-A</t>
  </si>
  <si>
    <t>IMPORTE ANUAL</t>
  </si>
  <si>
    <t>CALENDARIZACIÓN</t>
  </si>
  <si>
    <t>Ajust. 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</si>
  <si>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</si>
  <si>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</si>
  <si>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</si>
  <si>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</si>
  <si>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</si>
  <si>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</si>
  <si>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</si>
  <si>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</si>
  <si>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</si>
  <si>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</si>
  <si>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</si>
  <si>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</si>
  <si>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REMUNERACIONES ADICIONALES Y ESPECIALES</t>
  </si>
  <si>
    <t>Prima vacacional y dominical</t>
  </si>
  <si>
    <t>Aguinaldo</t>
  </si>
  <si>
    <t>Cuotas a pensiones</t>
  </si>
  <si>
    <t>Cuotas para la vivienda</t>
  </si>
  <si>
    <t>Cuotas al IMSS por enfermedades y maternidad</t>
  </si>
  <si>
    <t>Ayuda para despensa</t>
  </si>
  <si>
    <t>Ayuda para pasajes</t>
  </si>
  <si>
    <t>Material de oficina</t>
  </si>
  <si>
    <t>Material de limpieza</t>
  </si>
  <si>
    <t xml:space="preserve">Material didáctico </t>
  </si>
  <si>
    <t>Materiales y útiles de impresión y reproducción</t>
  </si>
  <si>
    <t>ALIMENTOS Y UTENSILIOS</t>
  </si>
  <si>
    <t>Utensilios para el servicio de alimentación</t>
  </si>
  <si>
    <t>Materiales de construcción</t>
  </si>
  <si>
    <t>Materiales complementarios</t>
  </si>
  <si>
    <t>Medicinas y productos farmacéuticos</t>
  </si>
  <si>
    <t>COMBUSTIBLES, LUBRICANTES Y ADITIVOS</t>
  </si>
  <si>
    <t>Artículos deportivos</t>
  </si>
  <si>
    <t>TOTAL CAPÍTULO 2000  MATERIALES Y SUMINISTROS</t>
  </si>
  <si>
    <t xml:space="preserve">Servicio de Energía Eléctrica </t>
  </si>
  <si>
    <t>SERVICIOS DE ARRENDAMIENTO</t>
  </si>
  <si>
    <t>Otros Impuestos y derechos</t>
  </si>
  <si>
    <t>Mantenimiento y conservación de maquinaria y equipo de trabajo específico</t>
  </si>
  <si>
    <t>TOTAL CAPÍTULO 3000 SERVICIOS GENERALES</t>
  </si>
  <si>
    <t xml:space="preserve">Maquinaria y equipo agropecuario </t>
  </si>
  <si>
    <t>Maquinaria y equipo industrial</t>
  </si>
  <si>
    <t>Herramientas y máquinas-herramienta</t>
  </si>
  <si>
    <t>TOTAL PROCESO</t>
  </si>
  <si>
    <t>TOTAL CAPITULO 1000 SERVICIOS PERSONALES</t>
  </si>
  <si>
    <t>Laudos laborales</t>
  </si>
  <si>
    <t>Cuotas para el sistema de ahorro para el retiro (SEDAR)</t>
  </si>
  <si>
    <t>Materiales, útiles y equipos menores de tecnologías de la información y comunicaciones</t>
  </si>
  <si>
    <t>Productos alimenticios para el personal en las instalaciones de las dependencias y entidades</t>
  </si>
  <si>
    <t>Productos alimenticios, agropecuarios y forestales adquiridos como materia prima</t>
  </si>
  <si>
    <t>Refacciones y accesorios menores para equipo de transporte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</si>
  <si>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</si>
  <si>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</si>
  <si>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</si>
  <si>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yaccesorios menores para equipo de computo y telecomunicaciones</t>
  </si>
  <si>
    <t>Vestuario y uniformes</t>
  </si>
  <si>
    <t>Servicio telefónico tradicional</t>
  </si>
  <si>
    <t>Servicio de Gas</t>
  </si>
  <si>
    <t>Seguros de bienes patrimoniales</t>
  </si>
  <si>
    <t>Servicios financieros y bancarios</t>
  </si>
  <si>
    <t>Mantenimiento y conservación de mobiliario y equipo de administración, educacional y recreativo</t>
  </si>
  <si>
    <t>Mantenimiento y conservación de vehículos terrestres, aéreos , marítimos, lacustres y fluviales</t>
  </si>
  <si>
    <t>Servicios de limpieza y manejo de desechos</t>
  </si>
  <si>
    <t>Pasajes terrestres nacionales</t>
  </si>
  <si>
    <t>Compensaciones</t>
  </si>
  <si>
    <t>Sueldos base al personal permanente</t>
  </si>
  <si>
    <t>Sueldos base al personal eventual</t>
  </si>
  <si>
    <t>Primas por años de servicios efectivamente prestados</t>
  </si>
  <si>
    <t>SEGURIDAD SOCIAL</t>
  </si>
  <si>
    <t>PREVISIONES</t>
  </si>
  <si>
    <t>HERRAMIENTAS, REFACCIONES Y ACCESORIOS MENORES.</t>
  </si>
  <si>
    <t>SERVICIOS FINANCIEROS, BANCARIOS Y COMERCIALES</t>
  </si>
  <si>
    <t>OTROS SERVICIOS OFICIALES</t>
  </si>
  <si>
    <t>AYUDAS SOCIALES</t>
  </si>
  <si>
    <t>MAQUINARIA, OTROS EQUIPOS Y HERRAMIENTAS</t>
  </si>
  <si>
    <t>Indemnizaciones</t>
  </si>
  <si>
    <t>TOTAL CAPITULO 4000   TRANSFERENCIAS, ASIGNACIONES, SUBSIDIOS Y OTRAS AYUDAS</t>
  </si>
  <si>
    <t>TOTAL CAPÍTULO 5000  BIENES MUEBLES, INMUEBLES E INTANGIBLES</t>
  </si>
  <si>
    <t>CALENDARIZACIÓN DE RECURSOS REMANENTE 2013</t>
  </si>
  <si>
    <t>Material eléctrico y electrónico</t>
  </si>
  <si>
    <t>Artículos metálicos para la construcción</t>
  </si>
  <si>
    <t>REMUNERACIONES AL PERSONAL DE CARÁCTER  PERMANENTE</t>
  </si>
  <si>
    <t>REMUNERACIONES AL PERSONAL DE CARÁCTER  TRANSITORIO</t>
  </si>
  <si>
    <t>Cuotas para el seguro de vida del personal (Plan Múltiple de Beneficios)</t>
  </si>
  <si>
    <t>OTRAS PRESTACIONES SOCIALES Y ECONÓMICAS</t>
  </si>
  <si>
    <t>Impácto al salario en el transcurso del año</t>
  </si>
  <si>
    <t>PAGO DE ESTÍMULOS A SERVIDORES PÚBLICOS</t>
  </si>
  <si>
    <t>Estímulo por el día del Servidor Público</t>
  </si>
  <si>
    <t>MATERIAL DE ADMINISTRACIÓN, EMISIÓN DE DOCUMENTOS Y ARTÍCULOS OFICIALES</t>
  </si>
  <si>
    <t>MATERIAS PRIMAS Y MATERIALES DE PRODUCCIÓN Y COMERCIALIZACIÓN</t>
  </si>
  <si>
    <t>MATERIALES Y ARTÍCULOS DE CONSTRUCCIÓN Y REPARACIÓN</t>
  </si>
  <si>
    <t>PRODUCTOS QUÍMICOS, FARMACÉUTICOS Y DE LABORATORIO</t>
  </si>
  <si>
    <t>Fertilizantes, pesticidas y otros agroquímicos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</si>
  <si>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</si>
  <si>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</si>
  <si>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Prendas de seguridad y protección personal</t>
  </si>
  <si>
    <t>SERVICIOS BÁSICOS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</si>
  <si>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</si>
  <si>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</si>
  <si>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</si>
  <si>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 de impresión de documentos y papelería oficial</t>
  </si>
  <si>
    <t>Servicios de impresión de material informativo derivado de la operación y administración</t>
  </si>
  <si>
    <t>SERVICIOS DE INSTALACIÓN, REPARACIÓN, MANTENIMIENTO Y CONSERVACIÓN</t>
  </si>
  <si>
    <t>Mantenimiento y conservación de inmuebles para la prestación de servicios públicos</t>
  </si>
  <si>
    <t>Instalación, reparación y mantenimiento de equipo de computo y tecnologías de información</t>
  </si>
  <si>
    <t>SERVICIOS DE TRASLADO Y VIÁTICOS</t>
  </si>
  <si>
    <t>Viáticos en el país</t>
  </si>
  <si>
    <t>Otras medidas de carácter laboral y económicas</t>
  </si>
  <si>
    <t>Aportación para erogaciones contingentes</t>
  </si>
  <si>
    <t>MOBILIARIO Y EQUIPO DE ADMINISTRACIÓN</t>
  </si>
  <si>
    <t>Muebles de oficina y estantería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</si>
  <si>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</si>
  <si>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</si>
  <si>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</si>
  <si>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Equipos de comunicación y telecomunicación</t>
  </si>
  <si>
    <t>PRESUPUESTO DE EGRESOS 2014</t>
  </si>
  <si>
    <t>Servicio de Agua</t>
  </si>
  <si>
    <t>ORGANISMO:</t>
  </si>
  <si>
    <t>SIGLAS: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</si>
  <si>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</si>
  <si>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</si>
  <si>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</si>
  <si>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</si>
  <si>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</si>
  <si>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</si>
  <si>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</si>
  <si>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</si>
  <si>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</si>
  <si>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</si>
  <si>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</si>
  <si>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</si>
  <si>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</si>
  <si>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</si>
  <si>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</si>
  <si>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</si>
  <si>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</si>
  <si>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</si>
  <si>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</si>
  <si>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</si>
  <si>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</si>
  <si>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</si>
  <si>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</si>
  <si>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</si>
  <si>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</si>
  <si>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</si>
  <si>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</si>
  <si>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</si>
  <si>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</si>
  <si>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</si>
  <si>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</si>
  <si>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</si>
  <si>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</si>
  <si>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</si>
  <si>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IMPACTO AL
SALARIO
1801</t>
  </si>
  <si>
    <t>TOTAL
ANUAL</t>
  </si>
  <si>
    <t>CORONA DIAZ MANUEL</t>
  </si>
  <si>
    <t>C</t>
  </si>
  <si>
    <t>DIRECTOR GENERAL</t>
  </si>
  <si>
    <t>DIRECCION  GENERAL</t>
  </si>
  <si>
    <t>GONZALEZ VILLA MIGUEL ANGEL</t>
  </si>
  <si>
    <t>DIRECTOR DE AREA ADMIISTRATIVA</t>
  </si>
  <si>
    <t>DIRECCION GENERAL</t>
  </si>
  <si>
    <t>PALACIOS ALCALA MARIA ELENA</t>
  </si>
  <si>
    <t>B</t>
  </si>
  <si>
    <t>ENCARGADA DE RECURSOS HUMANOS</t>
  </si>
  <si>
    <t>DIRECCION ADMINISTRATIVA</t>
  </si>
  <si>
    <t>MATA RIVERA JUAN PABLO</t>
  </si>
  <si>
    <t>AUXILIAR DE INTENDENCIA</t>
  </si>
  <si>
    <t>DIRECCION  ADMINISTRATIVA</t>
  </si>
  <si>
    <t>RIVERA PEREZ GRACIELA</t>
  </si>
  <si>
    <t>GARCIA ROSALES CLOTILDE</t>
  </si>
  <si>
    <t>ENCARGADA DE CONTABILIDAD</t>
  </si>
  <si>
    <t>OCHOA VILLA AIDE DEL ROCIO</t>
  </si>
  <si>
    <t>ENCARGADA DE SERVICIO SOCIAL</t>
  </si>
  <si>
    <t>MELGOZA GARCIA JOSE RAMON</t>
  </si>
  <si>
    <t xml:space="preserve">JEFE DEL DPTO. DE CONTROL DE ALMACENES Y SUMINISTROS </t>
  </si>
  <si>
    <t>ALVARADO MACIAS CARLOS JOEL</t>
  </si>
  <si>
    <t>MECANICO ESPECIALIZADO</t>
  </si>
  <si>
    <t>JASO PALOMERA RENE ISRAEL</t>
  </si>
  <si>
    <t>COORDINADOR DE GUARDAPARQUES</t>
  </si>
  <si>
    <t>DIAZ ROBLES FERNANDO MARTIN</t>
  </si>
  <si>
    <t>GUARDAPARQUES</t>
  </si>
  <si>
    <t>ENRIQUEZ GOMEZ RICARDO</t>
  </si>
  <si>
    <t>HERNANDEZ GUTIERREZ SALVADOR REYES</t>
  </si>
  <si>
    <t>CANAL ISIDRO JOSE GUADALUPE</t>
  </si>
  <si>
    <t>VALLE RODRIGUEZ EDUARDO JAVIER</t>
  </si>
  <si>
    <t>SILVA GOMEZ MIGUEL ANGEL</t>
  </si>
  <si>
    <t>GUTIERREZ ARECHIGA PEDRO</t>
  </si>
  <si>
    <t>VILLALVAZO LOPEZ JORGE FERNANDO</t>
  </si>
  <si>
    <t>DIRECTOR DE AREA JURIDICA</t>
  </si>
  <si>
    <t>ALFEREZ ESCOBAR JORGE</t>
  </si>
  <si>
    <t>ABOGADO ESPECIALISTA</t>
  </si>
  <si>
    <t>DIRECCION DE AREA JURIDICA</t>
  </si>
  <si>
    <t>GONZALEZ TOVAR MARCONI</t>
  </si>
  <si>
    <t>DIRECTOR OPERATIVO</t>
  </si>
  <si>
    <t>DIAZ MENDEZ ALFREDO</t>
  </si>
  <si>
    <t>ASISTENTE OPERATIVO Y LOGISTICO</t>
  </si>
  <si>
    <t>DIRECCION OPERATIVA</t>
  </si>
  <si>
    <t>LARIOS GOMEZ ARMANDO</t>
  </si>
  <si>
    <t>JEFE DEL DEPARTAMENTO TECNICO Y OPERATIVO</t>
  </si>
  <si>
    <t>GOMEZ RAMIREZ SERGIO</t>
  </si>
  <si>
    <t>ESPECIALISTA   "C"</t>
  </si>
  <si>
    <t>RODRIGUEZ GONZALEZ JUAN MANUEL</t>
  </si>
  <si>
    <t>PICHARDO DELGADO VICTOR MANUEL</t>
  </si>
  <si>
    <t>RODRIGUEZ CASTILLO HILARIO</t>
  </si>
  <si>
    <t>GONZALEZ MADRIGAL GUILLERMO JESUS</t>
  </si>
  <si>
    <t>BANDA HERNANDEZ MAURICIO</t>
  </si>
  <si>
    <t>PEREZ OLMEDO EVERARDO</t>
  </si>
  <si>
    <t>VAZQUEZ HERNANDEZ MANUEL</t>
  </si>
  <si>
    <t>TECNICO   "A"</t>
  </si>
  <si>
    <t>ORTA ESPINOZA J. JESUS</t>
  </si>
  <si>
    <t>RUIZ PARTIDA APOLONIO</t>
  </si>
  <si>
    <t>RUIZ PARTIDA JUAN</t>
  </si>
  <si>
    <t>PARTIDA VARGAS MACLOVIO</t>
  </si>
  <si>
    <t>ARREOLA VELAZQUEZ JOSE</t>
  </si>
  <si>
    <t>SANCHEZ CISNEROS CAYETANO</t>
  </si>
  <si>
    <t>PARTIDA SANCHEZ HERIBERTO</t>
  </si>
  <si>
    <t>VAZQUEZ QUIRARTE JONATHAN EMMANUEL</t>
  </si>
  <si>
    <t>RIVERA MARTINEZ GUILLERMO</t>
  </si>
  <si>
    <t>PALENCIA ALCARAZ GUILLERMO LEONEL</t>
  </si>
  <si>
    <t>RODRIGUEZ GODINEZ RAMONA</t>
  </si>
  <si>
    <t>BECERRA VILLALPANDO DAVID</t>
  </si>
  <si>
    <t>FERNANDEZ NAVARRO DAVID</t>
  </si>
  <si>
    <t>RAMOS GOMEZ JUAN IGNACIO</t>
  </si>
  <si>
    <t>BECERRA VILLALPANDO LEOBARDO</t>
  </si>
  <si>
    <t>CUEVAS OCHOA LEONEL</t>
  </si>
  <si>
    <t>JEFE DEL DEPARTAMENTO DE INFRAESTRUCTURA Y CONSTRUCCION</t>
  </si>
  <si>
    <t>VAZQUEZ QUIRARTE JUAN FRANCISCO</t>
  </si>
  <si>
    <t>BUSTOS ROSALES CARLOS ARTURO</t>
  </si>
  <si>
    <t>DE LA CRUZ MARTINEZ HECTOR</t>
  </si>
  <si>
    <t>RUIZ PARTIDA ALEJANDRO RAMON</t>
  </si>
  <si>
    <t>GONZALEZ SILVA ANA MARIA</t>
  </si>
  <si>
    <t>DIRECTOR DE VINCULACION Y GESTION</t>
  </si>
  <si>
    <t>VALLE CASILLAS PEDRO</t>
  </si>
  <si>
    <t>COORDINADOR DE LIGAS Y EVENTOS DEPORTIVOS</t>
  </si>
  <si>
    <t>DIRECCION DE VINCULACION Y DESARROLLO</t>
  </si>
  <si>
    <t>GARCIA SOTO AJAX FERNANDO</t>
  </si>
  <si>
    <t>COORDINADOR DE COMUNICACIÓN SOCIAL</t>
  </si>
  <si>
    <t>BAUTISTA RODRIGUEZ JOANNA DENYS</t>
  </si>
  <si>
    <t>ENCARGADA DE RELACIONES EMPRESARIALES</t>
  </si>
  <si>
    <t>VAZQUEZ MONTES DE OCA MIGUEL ANGEL</t>
  </si>
  <si>
    <t>BENITEZ GODOY JAVIER</t>
  </si>
  <si>
    <t>PMG</t>
  </si>
  <si>
    <t>MADRIZ OROZCO MIRIAM JUDITH</t>
  </si>
  <si>
    <t>LOZANO HERNANDEZ JONATHAN</t>
  </si>
  <si>
    <t>AUXILIAR OPERATIVO</t>
  </si>
  <si>
    <t>FORMATO DE LA PLANTILLA DE PERSONAL DE LOS ORGANISMOS PÚBLICOS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</si>
</sst>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#,##0.00_ ;[Red]\-#,##0.00\ "/>
    <numFmt numFmtId="167" formatCode="_-* #,##0.0_-;\-* #,##0.0_-;_-* &quot;-&quot;??_-;_-@_-"/>
    <numFmt numFmtId="168" formatCode="_-* #,##0_-;\-* #,##0_-;_-* &quot;-&quot;??_-;_-@_-"/>
    <numFmt numFmtId="169" formatCode="0000"/>
    <numFmt numFmtId="170" formatCode="&quot;$&quot;#,##0.00"/>
    <numFmt numFmtId="171" formatCode="_-* #,##0.000_-;\-* #,##0.0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"/>
    <numFmt numFmtId="177" formatCode="#,##0.0"/>
    <numFmt numFmtId="178" formatCode="_-* #,##0.0000_-;\-* #,##0.00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7"/>
      <color indexed="17"/>
      <name val="Arial"/>
      <family val="2"/>
    </font>
    <font>
      <b/>
      <sz val="2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7"/>
      <color rgb="FF00B05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34" borderId="11" xfId="0" applyNumberForma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3" fontId="0" fillId="35" borderId="11" xfId="0" applyNumberFormat="1" applyFill="1" applyBorder="1" applyAlignment="1">
      <alignment vertical="center" wrapText="1"/>
    </xf>
    <xf numFmtId="3" fontId="0" fillId="36" borderId="11" xfId="0" applyNumberForma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37" borderId="1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16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3" xfId="0" applyNumberFormat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16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top" wrapText="1"/>
    </xf>
    <xf numFmtId="3" fontId="0" fillId="0" borderId="11" xfId="0" applyNumberFormat="1" applyFill="1" applyBorder="1" applyAlignment="1">
      <alignment vertical="top" wrapText="1"/>
    </xf>
    <xf numFmtId="3" fontId="5" fillId="37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" fillId="38" borderId="11" xfId="0" applyNumberFormat="1" applyFont="1" applyFill="1" applyBorder="1" applyAlignment="1">
      <alignment vertical="center"/>
    </xf>
    <xf numFmtId="3" fontId="3" fillId="38" borderId="13" xfId="0" applyNumberFormat="1" applyFont="1" applyFill="1" applyBorder="1" applyAlignment="1">
      <alignment horizontal="center" vertical="center"/>
    </xf>
    <xf numFmtId="3" fontId="0" fillId="39" borderId="11" xfId="0" applyNumberFormat="1" applyFill="1" applyBorder="1" applyAlignment="1">
      <alignment vertical="center"/>
    </xf>
    <xf numFmtId="3" fontId="32" fillId="0" borderId="11" xfId="0" applyNumberFormat="1" applyFont="1" applyFill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3" fontId="53" fillId="0" borderId="11" xfId="0" applyNumberFormat="1" applyFont="1" applyBorder="1" applyAlignment="1">
      <alignment vertical="center"/>
    </xf>
    <xf numFmtId="3" fontId="53" fillId="39" borderId="11" xfId="0" applyNumberFormat="1" applyFont="1" applyFill="1" applyBorder="1" applyAlignment="1">
      <alignment vertical="center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5" fillId="40" borderId="0" xfId="0" applyFont="1" applyFill="1" applyAlignment="1">
      <alignment vertical="center"/>
    </xf>
    <xf numFmtId="10" fontId="2" fillId="0" borderId="0" xfId="53" applyNumberFormat="1" applyFont="1" applyAlignment="1">
      <alignment horizontal="center" vertical="center"/>
    </xf>
    <xf numFmtId="0" fontId="0" fillId="40" borderId="0" xfId="0" applyFill="1" applyAlignment="1">
      <alignment vertical="center"/>
    </xf>
    <xf numFmtId="3" fontId="2" fillId="0" borderId="0" xfId="46" applyNumberFormat="1" applyFont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10" fontId="0" fillId="0" borderId="0" xfId="53" applyNumberFormat="1" applyAlignment="1">
      <alignment horizontal="center" vertical="center"/>
    </xf>
    <xf numFmtId="10" fontId="5" fillId="40" borderId="0" xfId="0" applyNumberFormat="1" applyFont="1" applyFill="1" applyAlignment="1">
      <alignment horizontal="center" vertical="center"/>
    </xf>
    <xf numFmtId="0" fontId="5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4" fontId="2" fillId="41" borderId="15" xfId="0" applyNumberFormat="1" applyFont="1" applyFill="1" applyBorder="1" applyAlignment="1">
      <alignment vertical="center"/>
    </xf>
    <xf numFmtId="0" fontId="2" fillId="41" borderId="15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65" fontId="2" fillId="0" borderId="0" xfId="53" applyNumberFormat="1" applyFont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41" borderId="16" xfId="0" applyNumberFormat="1" applyFont="1" applyFill="1" applyBorder="1" applyAlignment="1">
      <alignment horizontal="center" vertical="center" wrapText="1"/>
    </xf>
    <xf numFmtId="0" fontId="12" fillId="42" borderId="16" xfId="0" applyNumberFormat="1" applyFont="1" applyFill="1" applyBorder="1" applyAlignment="1">
      <alignment horizontal="center" vertical="center" wrapText="1"/>
    </xf>
    <xf numFmtId="0" fontId="12" fillId="41" borderId="16" xfId="0" applyNumberFormat="1" applyFont="1" applyFill="1" applyBorder="1" applyAlignment="1">
      <alignment horizontal="center" vertical="center" textRotation="180" wrapText="1"/>
    </xf>
    <xf numFmtId="0" fontId="12" fillId="42" borderId="16" xfId="0" applyNumberFormat="1" applyFont="1" applyFill="1" applyBorder="1" applyAlignment="1">
      <alignment horizontal="center" vertical="center" textRotation="180" wrapText="1"/>
    </xf>
    <xf numFmtId="0" fontId="57" fillId="42" borderId="16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37" borderId="16" xfId="0" applyNumberFormat="1" applyFont="1" applyFill="1" applyBorder="1" applyAlignment="1">
      <alignment horizontal="center" vertical="center" wrapText="1"/>
    </xf>
    <xf numFmtId="4" fontId="12" fillId="43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43" fontId="13" fillId="0" borderId="0" xfId="46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15" fillId="0" borderId="18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14" fontId="15" fillId="0" borderId="19" xfId="0" applyNumberFormat="1" applyFont="1" applyFill="1" applyBorder="1" applyAlignment="1">
      <alignment horizontal="center"/>
    </xf>
    <xf numFmtId="0" fontId="2" fillId="0" borderId="18" xfId="5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15" fillId="0" borderId="18" xfId="51" applyNumberFormat="1" applyFont="1" applyFill="1" applyBorder="1" applyAlignment="1">
      <alignment vertical="center"/>
      <protection/>
    </xf>
    <xf numFmtId="4" fontId="2" fillId="0" borderId="17" xfId="0" applyNumberFormat="1" applyFont="1" applyFill="1" applyBorder="1" applyAlignment="1">
      <alignment vertical="center"/>
    </xf>
    <xf numFmtId="4" fontId="2" fillId="0" borderId="18" xfId="51" applyNumberFormat="1" applyFont="1" applyFill="1" applyBorder="1" applyAlignment="1">
      <alignment vertical="center"/>
      <protection/>
    </xf>
    <xf numFmtId="166" fontId="11" fillId="0" borderId="18" xfId="51" applyNumberFormat="1" applyFill="1" applyBorder="1" applyAlignment="1">
      <alignment vertical="center"/>
      <protection/>
    </xf>
    <xf numFmtId="166" fontId="0" fillId="0" borderId="17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43" fontId="0" fillId="0" borderId="0" xfId="46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5" fillId="0" borderId="11" xfId="51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14" fontId="15" fillId="0" borderId="11" xfId="0" applyNumberFormat="1" applyFont="1" applyFill="1" applyBorder="1" applyAlignment="1">
      <alignment horizontal="center"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" fontId="15" fillId="0" borderId="11" xfId="51" applyNumberFormat="1" applyFont="1" applyFill="1" applyBorder="1" applyAlignment="1">
      <alignment vertical="center"/>
      <protection/>
    </xf>
    <xf numFmtId="4" fontId="2" fillId="0" borderId="11" xfId="51" applyNumberFormat="1" applyFont="1" applyFill="1" applyBorder="1" applyAlignment="1">
      <alignment vertical="center"/>
      <protection/>
    </xf>
    <xf numFmtId="166" fontId="11" fillId="0" borderId="11" xfId="51" applyNumberFormat="1" applyFill="1" applyBorder="1" applyAlignment="1">
      <alignment vertical="center"/>
      <protection/>
    </xf>
    <xf numFmtId="166" fontId="0" fillId="0" borderId="11" xfId="0" applyNumberForma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4" fontId="15" fillId="0" borderId="11" xfId="0" applyNumberFormat="1" applyFont="1" applyFill="1" applyBorder="1" applyAlignment="1">
      <alignment/>
    </xf>
    <xf numFmtId="166" fontId="11" fillId="0" borderId="17" xfId="51" applyNumberForma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12" fillId="37" borderId="19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7" borderId="11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44" borderId="0" xfId="0" applyFont="1" applyFill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158"/>
  <sheetViews>
    <sheetView zoomScalePageLayoutView="0" workbookViewId="0" topLeftCell="A31">
      <selection activeCell="J45" sqref="J45"/>
    </sheetView>
  </sheetViews>
  <sheetFormatPr defaultColWidth="11.421875" defaultRowHeight="15"/>
  <cols>
    <col min="1" max="1" width="1.421875" style="0" customWidth="1"/>
    <col min="2" max="2" width="9.7109375" style="57" customWidth="1"/>
    <col min="3" max="3" width="31.140625" style="0" customWidth="1"/>
    <col min="4" max="4" width="12.421875" style="0" hidden="1" customWidth="1"/>
    <col min="5" max="7" width="12.57421875" style="0" hidden="1" customWidth="1"/>
    <col min="8" max="8" width="11.7109375" style="0" hidden="1" customWidth="1"/>
    <col min="9" max="9" width="11.8515625" style="58" customWidth="1"/>
    <col min="10" max="21" width="11.421875" style="58" customWidth="1"/>
  </cols>
  <sheetData>
    <row r="1" spans="2:28" ht="30" customHeight="1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4"/>
      <c r="V1" s="5"/>
      <c r="W1" s="5"/>
      <c r="X1" s="5"/>
      <c r="Y1" s="5"/>
      <c r="Z1" s="5"/>
      <c r="AA1" s="5"/>
      <c r="AB1" s="5"/>
    </row>
    <row r="2" spans="2:28" ht="15.75" customHeight="1">
      <c r="B2" s="149" t="s">
        <v>123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5"/>
      <c r="W2" s="5"/>
      <c r="X2" s="5"/>
      <c r="Y2" s="5"/>
      <c r="Z2" s="5"/>
      <c r="AA2" s="5"/>
      <c r="AB2" s="5"/>
    </row>
    <row r="3" spans="2:28" ht="12.75" customHeight="1">
      <c r="B3" s="150" t="s">
        <v>86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5"/>
      <c r="W3" s="5"/>
      <c r="X3" s="5"/>
      <c r="Y3" s="5"/>
      <c r="Z3" s="5"/>
      <c r="AA3" s="5"/>
      <c r="AB3" s="5"/>
    </row>
    <row r="4" spans="2:28" ht="12.75" customHeight="1"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5"/>
      <c r="W4" s="5"/>
      <c r="X4" s="5"/>
      <c r="Y4" s="5"/>
      <c r="Z4" s="5"/>
      <c r="AA4" s="5"/>
      <c r="AB4" s="5"/>
    </row>
    <row r="5" spans="2:28" ht="22.5" customHeight="1">
      <c r="B5" s="151" t="s">
        <v>0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5"/>
      <c r="W5" s="5"/>
      <c r="X5" s="5"/>
      <c r="Y5" s="5"/>
      <c r="Z5" s="5"/>
      <c r="AA5" s="5"/>
      <c r="AB5" s="5"/>
    </row>
    <row r="6" spans="2:28" ht="12.75" customHeight="1"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9"/>
      <c r="R6" s="9"/>
      <c r="S6" s="10"/>
      <c r="T6" s="11"/>
      <c r="U6" s="7"/>
      <c r="V6" s="5"/>
      <c r="W6" s="5"/>
      <c r="X6" s="5"/>
      <c r="Y6" s="5"/>
      <c r="Z6" s="5"/>
      <c r="AA6" s="5"/>
      <c r="AB6" s="5"/>
    </row>
    <row r="7" spans="2:28" ht="21" customHeight="1">
      <c r="B7" s="152" t="s">
        <v>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5"/>
      <c r="W7" s="5"/>
      <c r="X7" s="5"/>
      <c r="Y7" s="5"/>
      <c r="Z7" s="5"/>
      <c r="AA7" s="5"/>
      <c r="AB7" s="5"/>
    </row>
    <row r="8" spans="2:28" ht="12.75" customHeight="1"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4"/>
      <c r="U8" s="14"/>
      <c r="V8" s="5"/>
      <c r="W8" s="5"/>
      <c r="X8" s="5"/>
      <c r="Y8" s="5"/>
      <c r="Z8" s="5"/>
      <c r="AA8" s="5"/>
      <c r="AB8" s="5"/>
    </row>
    <row r="9" spans="2:21" s="16" customFormat="1" ht="12.75" customHeight="1">
      <c r="B9" s="153" t="s">
        <v>2</v>
      </c>
      <c r="C9" s="154" t="s">
        <v>3</v>
      </c>
      <c r="D9" s="155">
        <v>2008</v>
      </c>
      <c r="E9" s="155" t="s">
        <v>4</v>
      </c>
      <c r="F9" s="15" t="s">
        <v>5</v>
      </c>
      <c r="G9" s="15" t="s">
        <v>6</v>
      </c>
      <c r="H9" s="157" t="s">
        <v>7</v>
      </c>
      <c r="I9" s="157" t="s">
        <v>8</v>
      </c>
      <c r="J9" s="158" t="s">
        <v>9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</row>
    <row r="10" spans="2:21" s="6" customFormat="1" ht="12.75">
      <c r="B10" s="153"/>
      <c r="C10" s="154"/>
      <c r="D10" s="156"/>
      <c r="E10" s="156"/>
      <c r="F10" s="17">
        <v>39629</v>
      </c>
      <c r="G10" s="17" t="s">
        <v>10</v>
      </c>
      <c r="H10" s="157"/>
      <c r="I10" s="157"/>
      <c r="J10" s="18" t="s">
        <v>11</v>
      </c>
      <c r="K10" s="18" t="s">
        <v>12</v>
      </c>
      <c r="L10" s="18" t="s">
        <v>13</v>
      </c>
      <c r="M10" s="18" t="s">
        <v>14</v>
      </c>
      <c r="N10" s="18" t="s">
        <v>15</v>
      </c>
      <c r="O10" s="18" t="s">
        <v>16</v>
      </c>
      <c r="P10" s="18" t="s">
        <v>17</v>
      </c>
      <c r="Q10" s="18" t="s">
        <v>18</v>
      </c>
      <c r="R10" s="18" t="s">
        <v>19</v>
      </c>
      <c r="S10" s="18" t="s">
        <v>20</v>
      </c>
      <c r="T10" s="18" t="s">
        <v>21</v>
      </c>
      <c r="U10" s="18" t="s">
        <v>22</v>
      </c>
    </row>
    <row r="11" spans="2:21" s="6" customFormat="1" ht="15">
      <c r="B11" s="19"/>
      <c r="C11" s="20"/>
      <c r="D11" s="20"/>
      <c r="E11" s="21"/>
      <c r="F11" s="20"/>
      <c r="G11" s="20"/>
      <c r="H11" s="20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30">
      <c r="B12" s="63">
        <v>1100</v>
      </c>
      <c r="C12" s="64" t="s">
        <v>89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ht="30">
      <c r="B13" s="24">
        <v>1131</v>
      </c>
      <c r="C13" s="25" t="s">
        <v>73</v>
      </c>
      <c r="D13" s="26">
        <f>SUM(E13:P13)</f>
        <v>2347604</v>
      </c>
      <c r="E13" s="26">
        <v>586901</v>
      </c>
      <c r="F13" s="26">
        <v>586901</v>
      </c>
      <c r="G13" s="26">
        <v>586901</v>
      </c>
      <c r="H13" s="26">
        <v>586901</v>
      </c>
      <c r="I13" s="65">
        <f>SUM(J13:U13)</f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2:21" ht="30">
      <c r="B14" s="63">
        <v>1200</v>
      </c>
      <c r="C14" s="64" t="s">
        <v>90</v>
      </c>
      <c r="D14" s="27"/>
      <c r="E14" s="26"/>
      <c r="F14" s="26"/>
      <c r="G14" s="26"/>
      <c r="H14" s="26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ht="30">
      <c r="B15" s="24">
        <v>1221</v>
      </c>
      <c r="C15" s="25" t="s">
        <v>74</v>
      </c>
      <c r="D15" s="27">
        <f>SUM(E15:P15)</f>
        <v>0</v>
      </c>
      <c r="E15" s="26"/>
      <c r="F15" s="26"/>
      <c r="G15" s="26"/>
      <c r="H15" s="26"/>
      <c r="I15" s="65">
        <f>SUM(J15:U15)</f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2:21" ht="30">
      <c r="B16" s="63">
        <v>1300</v>
      </c>
      <c r="C16" s="64" t="s">
        <v>23</v>
      </c>
      <c r="D16" s="27"/>
      <c r="E16" s="26"/>
      <c r="F16" s="26"/>
      <c r="G16" s="26"/>
      <c r="H16" s="26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30">
      <c r="B17" s="24">
        <v>1311</v>
      </c>
      <c r="C17" s="25" t="s">
        <v>75</v>
      </c>
      <c r="D17" s="27"/>
      <c r="E17" s="26"/>
      <c r="F17" s="26"/>
      <c r="G17" s="26"/>
      <c r="H17" s="26"/>
      <c r="I17" s="65">
        <f aca="true" t="shared" si="0" ref="I17:I34">SUM(J17:U17)</f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5">
      <c r="B18" s="24">
        <v>1321</v>
      </c>
      <c r="C18" s="25" t="s">
        <v>24</v>
      </c>
      <c r="D18" s="27">
        <f>SUM(E18:P18)</f>
        <v>21000</v>
      </c>
      <c r="E18" s="26">
        <v>7000</v>
      </c>
      <c r="F18" s="26">
        <v>7000</v>
      </c>
      <c r="G18" s="26">
        <v>7000</v>
      </c>
      <c r="H18" s="26"/>
      <c r="I18" s="65">
        <f t="shared" si="0"/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5">
      <c r="B19" s="24">
        <v>1322</v>
      </c>
      <c r="C19" s="25" t="s">
        <v>25</v>
      </c>
      <c r="D19" s="27">
        <f>SUM(E19:P19)</f>
        <v>0</v>
      </c>
      <c r="E19" s="26"/>
      <c r="F19" s="26"/>
      <c r="G19" s="26"/>
      <c r="H19" s="26"/>
      <c r="I19" s="65">
        <f t="shared" si="0"/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5">
      <c r="B20" s="24">
        <v>1341</v>
      </c>
      <c r="C20" s="25" t="s">
        <v>72</v>
      </c>
      <c r="D20" s="28">
        <f>SUM(E20:P20)</f>
        <v>489084</v>
      </c>
      <c r="E20" s="26"/>
      <c r="F20" s="26"/>
      <c r="G20" s="26">
        <f>ROUND((G13/30)*25,0)</f>
        <v>489084</v>
      </c>
      <c r="H20" s="26"/>
      <c r="I20" s="65">
        <f t="shared" si="0"/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5">
      <c r="B21" s="63">
        <v>1400</v>
      </c>
      <c r="C21" s="64" t="s">
        <v>76</v>
      </c>
      <c r="D21" s="28">
        <f>SUM(E21:P21)</f>
        <v>0</v>
      </c>
      <c r="E21" s="26">
        <v>0</v>
      </c>
      <c r="F21" s="26"/>
      <c r="G21" s="26"/>
      <c r="H21" s="26"/>
      <c r="I21" s="6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30">
      <c r="B22" s="24">
        <v>1411</v>
      </c>
      <c r="C22" s="25" t="s">
        <v>28</v>
      </c>
      <c r="D22" s="26">
        <f>SUM(E22:P22)</f>
        <v>0</v>
      </c>
      <c r="E22" s="26"/>
      <c r="F22" s="26"/>
      <c r="G22" s="26"/>
      <c r="H22" s="26"/>
      <c r="I22" s="65">
        <f t="shared" si="0"/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5">
      <c r="B23" s="24">
        <v>1421</v>
      </c>
      <c r="C23" s="25" t="s">
        <v>27</v>
      </c>
      <c r="D23" s="26"/>
      <c r="E23" s="26"/>
      <c r="F23" s="26"/>
      <c r="G23" s="26"/>
      <c r="H23" s="26"/>
      <c r="I23" s="65">
        <f t="shared" si="0"/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5">
      <c r="B24" s="24">
        <v>1431</v>
      </c>
      <c r="C24" s="25" t="s">
        <v>26</v>
      </c>
      <c r="D24" s="26">
        <f>SUM(E24:P24)</f>
        <v>117380</v>
      </c>
      <c r="E24" s="26">
        <f>ROUND(E13*0.05,0)</f>
        <v>29345</v>
      </c>
      <c r="F24" s="26">
        <f>ROUND(F13*0.05,0)</f>
        <v>29345</v>
      </c>
      <c r="G24" s="26">
        <f>ROUND(G13*0.05,0)</f>
        <v>29345</v>
      </c>
      <c r="H24" s="26">
        <f>ROUND(H13*0.05,0)</f>
        <v>29345</v>
      </c>
      <c r="I24" s="65">
        <f t="shared" si="0"/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30">
      <c r="B25" s="24">
        <v>1432</v>
      </c>
      <c r="C25" s="25" t="s">
        <v>54</v>
      </c>
      <c r="D25" s="26">
        <f>SUM(E25:P25)</f>
        <v>70428</v>
      </c>
      <c r="E25" s="26">
        <f>ROUND(E13*0.03,0)</f>
        <v>17607</v>
      </c>
      <c r="F25" s="26">
        <f>ROUND(F13*0.03,0)</f>
        <v>17607</v>
      </c>
      <c r="G25" s="26">
        <f>ROUND(G13*0.03,0)</f>
        <v>17607</v>
      </c>
      <c r="H25" s="26">
        <f>ROUND(H13*0.03,0)</f>
        <v>17607</v>
      </c>
      <c r="I25" s="65">
        <f t="shared" si="0"/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45">
      <c r="B26" s="24">
        <v>1441</v>
      </c>
      <c r="C26" s="25" t="s">
        <v>91</v>
      </c>
      <c r="D26" s="26">
        <f>SUM(E26:P26)</f>
        <v>100000</v>
      </c>
      <c r="E26" s="26">
        <v>25000</v>
      </c>
      <c r="F26" s="26">
        <v>25000</v>
      </c>
      <c r="G26" s="26">
        <v>25000</v>
      </c>
      <c r="H26" s="26">
        <v>25000</v>
      </c>
      <c r="I26" s="65">
        <f t="shared" si="0"/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30">
      <c r="B27" s="63">
        <v>1500</v>
      </c>
      <c r="C27" s="64" t="s">
        <v>92</v>
      </c>
      <c r="D27" s="26"/>
      <c r="E27" s="26"/>
      <c r="F27" s="26"/>
      <c r="G27" s="26"/>
      <c r="H27" s="26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5">
      <c r="B28" s="24">
        <v>1521</v>
      </c>
      <c r="C28" s="25" t="s">
        <v>83</v>
      </c>
      <c r="D28" s="26">
        <f>SUM(E28:P28)</f>
        <v>152594.26</v>
      </c>
      <c r="E28" s="26">
        <f>E13*0.065</f>
        <v>38148.565</v>
      </c>
      <c r="F28" s="26">
        <f>F13*0.065</f>
        <v>38148.565</v>
      </c>
      <c r="G28" s="26">
        <f>G13*0.065</f>
        <v>38148.565</v>
      </c>
      <c r="H28" s="26">
        <f>H13*0.065</f>
        <v>38148.565</v>
      </c>
      <c r="I28" s="65">
        <f t="shared" si="0"/>
        <v>0</v>
      </c>
      <c r="J28" s="26"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5">
      <c r="B29" s="63">
        <v>1600</v>
      </c>
      <c r="C29" s="64" t="s">
        <v>77</v>
      </c>
      <c r="D29" s="26">
        <f>SUM(E29:P29)</f>
        <v>46952</v>
      </c>
      <c r="E29" s="26">
        <f>ROUND(E13*0.02,0)</f>
        <v>11738</v>
      </c>
      <c r="F29" s="26">
        <f>ROUND(F13*0.02,0)</f>
        <v>11738</v>
      </c>
      <c r="G29" s="26">
        <f>ROUND(G13*0.02,0)</f>
        <v>11738</v>
      </c>
      <c r="H29" s="26">
        <f>ROUND(H13*0.02,0)</f>
        <v>11738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30">
      <c r="B30" s="24">
        <v>1611</v>
      </c>
      <c r="C30" s="25" t="s">
        <v>93</v>
      </c>
      <c r="D30" s="26"/>
      <c r="E30" s="26"/>
      <c r="F30" s="26"/>
      <c r="G30" s="26"/>
      <c r="H30" s="26"/>
      <c r="I30" s="65">
        <f t="shared" si="0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30">
      <c r="B31" s="63">
        <v>1700</v>
      </c>
      <c r="C31" s="64" t="s">
        <v>94</v>
      </c>
      <c r="D31" s="27">
        <f>SUM(E31:P31)</f>
        <v>200868</v>
      </c>
      <c r="E31" s="26">
        <v>50217</v>
      </c>
      <c r="F31" s="26">
        <v>50217</v>
      </c>
      <c r="G31" s="26">
        <v>50217</v>
      </c>
      <c r="H31" s="26">
        <v>50217</v>
      </c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5">
      <c r="B32" s="24">
        <v>1712</v>
      </c>
      <c r="C32" s="25" t="s">
        <v>29</v>
      </c>
      <c r="D32" s="27">
        <f>SUM(E32:P32)</f>
        <v>127416</v>
      </c>
      <c r="E32" s="26">
        <v>31854</v>
      </c>
      <c r="F32" s="26">
        <v>31854</v>
      </c>
      <c r="G32" s="26">
        <v>31854</v>
      </c>
      <c r="H32" s="26">
        <v>31854</v>
      </c>
      <c r="I32" s="65">
        <f t="shared" si="0"/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5">
      <c r="B33" s="24">
        <v>1713</v>
      </c>
      <c r="C33" s="25" t="s">
        <v>30</v>
      </c>
      <c r="D33" s="26"/>
      <c r="E33" s="26"/>
      <c r="F33" s="26"/>
      <c r="G33" s="26"/>
      <c r="H33" s="26"/>
      <c r="I33" s="65">
        <f t="shared" si="0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30">
      <c r="B34" s="24">
        <v>1715</v>
      </c>
      <c r="C34" s="25" t="s">
        <v>95</v>
      </c>
      <c r="D34" s="27">
        <f>SUM(E34:P34)</f>
        <v>211184</v>
      </c>
      <c r="E34" s="26">
        <v>52796</v>
      </c>
      <c r="F34" s="26">
        <v>52796</v>
      </c>
      <c r="G34" s="26">
        <v>52796</v>
      </c>
      <c r="H34" s="26">
        <v>52796</v>
      </c>
      <c r="I34" s="65">
        <f t="shared" si="0"/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28.5" customHeight="1">
      <c r="B35" s="159" t="s">
        <v>52</v>
      </c>
      <c r="C35" s="160"/>
      <c r="D35" s="61">
        <f aca="true" t="shared" si="1" ref="D35:U35">SUM(D13:D34)</f>
        <v>3884510.26</v>
      </c>
      <c r="E35" s="61">
        <f t="shared" si="1"/>
        <v>850606.565</v>
      </c>
      <c r="F35" s="61">
        <f t="shared" si="1"/>
        <v>850606.565</v>
      </c>
      <c r="G35" s="61">
        <f t="shared" si="1"/>
        <v>1339690.565</v>
      </c>
      <c r="H35" s="61">
        <f t="shared" si="1"/>
        <v>843606.565</v>
      </c>
      <c r="I35" s="66">
        <f t="shared" si="1"/>
        <v>0</v>
      </c>
      <c r="J35" s="66">
        <f t="shared" si="1"/>
        <v>0</v>
      </c>
      <c r="K35" s="66">
        <f t="shared" si="1"/>
        <v>0</v>
      </c>
      <c r="L35" s="66">
        <f t="shared" si="1"/>
        <v>0</v>
      </c>
      <c r="M35" s="66">
        <f t="shared" si="1"/>
        <v>0</v>
      </c>
      <c r="N35" s="66">
        <f t="shared" si="1"/>
        <v>0</v>
      </c>
      <c r="O35" s="66">
        <f t="shared" si="1"/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  <c r="U35" s="66">
        <f t="shared" si="1"/>
        <v>0</v>
      </c>
    </row>
    <row r="36" spans="2:21" ht="33.75" customHeight="1">
      <c r="B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5.75">
      <c r="B37" s="149" t="s">
        <v>123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</row>
    <row r="38" spans="2:28" ht="15.75" customHeight="1">
      <c r="B38" s="150" t="s">
        <v>86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5"/>
      <c r="W38" s="5"/>
      <c r="X38" s="5"/>
      <c r="Y38" s="5"/>
      <c r="Z38" s="5"/>
      <c r="AA38" s="5"/>
      <c r="AB38" s="5"/>
    </row>
    <row r="39" spans="2:28" ht="12.75" customHeight="1">
      <c r="B39" s="6"/>
      <c r="C39" s="6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8"/>
      <c r="R39" s="8"/>
      <c r="S39" s="8"/>
      <c r="T39" s="8"/>
      <c r="U39" s="8"/>
      <c r="V39" s="5"/>
      <c r="W39" s="5"/>
      <c r="X39" s="5"/>
      <c r="Y39" s="5"/>
      <c r="Z39" s="5"/>
      <c r="AA39" s="5"/>
      <c r="AB39" s="5"/>
    </row>
    <row r="40" spans="2:28" ht="12.75" customHeight="1">
      <c r="B40" s="151" t="s">
        <v>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5"/>
      <c r="W40" s="5"/>
      <c r="X40" s="5"/>
      <c r="Y40" s="5"/>
      <c r="Z40" s="5"/>
      <c r="AA40" s="5"/>
      <c r="AB40" s="5"/>
    </row>
    <row r="41" spans="2:28" ht="18" customHeight="1"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9"/>
      <c r="R41" s="9"/>
      <c r="S41" s="10"/>
      <c r="T41" s="11"/>
      <c r="U41" s="7"/>
      <c r="V41" s="5"/>
      <c r="W41" s="5"/>
      <c r="X41" s="5"/>
      <c r="Y41" s="5"/>
      <c r="Z41" s="5"/>
      <c r="AA41" s="5"/>
      <c r="AB41" s="5"/>
    </row>
    <row r="42" spans="2:28" ht="18" customHeight="1">
      <c r="B42" s="152" t="s">
        <v>1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5"/>
      <c r="W42" s="5"/>
      <c r="X42" s="5"/>
      <c r="Y42" s="5"/>
      <c r="Z42" s="5"/>
      <c r="AA42" s="5"/>
      <c r="AB42" s="5"/>
    </row>
    <row r="43" spans="2:21" ht="14.25" customHeight="1">
      <c r="B43" s="12"/>
      <c r="C43" s="12"/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4"/>
      <c r="S43" s="14"/>
      <c r="T43" s="14"/>
      <c r="U43" s="14"/>
    </row>
    <row r="44" spans="2:21" ht="15">
      <c r="B44" s="153" t="s">
        <v>2</v>
      </c>
      <c r="C44" s="154" t="s">
        <v>3</v>
      </c>
      <c r="D44" s="155">
        <v>2008</v>
      </c>
      <c r="E44" s="155" t="s">
        <v>4</v>
      </c>
      <c r="F44" s="15" t="s">
        <v>5</v>
      </c>
      <c r="G44" s="15" t="s">
        <v>6</v>
      </c>
      <c r="H44" s="157" t="s">
        <v>7</v>
      </c>
      <c r="I44" s="157" t="s">
        <v>8</v>
      </c>
      <c r="J44" s="158" t="s">
        <v>9</v>
      </c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</row>
    <row r="45" spans="2:21" ht="15">
      <c r="B45" s="153"/>
      <c r="C45" s="154"/>
      <c r="D45" s="156"/>
      <c r="E45" s="156"/>
      <c r="F45" s="17">
        <v>39629</v>
      </c>
      <c r="G45" s="17" t="s">
        <v>10</v>
      </c>
      <c r="H45" s="157"/>
      <c r="I45" s="157"/>
      <c r="J45" s="18" t="s">
        <v>11</v>
      </c>
      <c r="K45" s="18" t="s">
        <v>12</v>
      </c>
      <c r="L45" s="18" t="s">
        <v>13</v>
      </c>
      <c r="M45" s="18" t="s">
        <v>14</v>
      </c>
      <c r="N45" s="18" t="s">
        <v>15</v>
      </c>
      <c r="O45" s="18" t="s">
        <v>16</v>
      </c>
      <c r="P45" s="18" t="s">
        <v>17</v>
      </c>
      <c r="Q45" s="18" t="s">
        <v>18</v>
      </c>
      <c r="R45" s="18" t="s">
        <v>19</v>
      </c>
      <c r="S45" s="18" t="s">
        <v>20</v>
      </c>
      <c r="T45" s="18" t="s">
        <v>21</v>
      </c>
      <c r="U45" s="18" t="s">
        <v>22</v>
      </c>
    </row>
    <row r="46" spans="2:21" ht="15">
      <c r="B46" s="29"/>
      <c r="C46" s="30"/>
      <c r="D46" s="30"/>
      <c r="E46" s="21"/>
      <c r="F46" s="30"/>
      <c r="G46" s="30"/>
      <c r="H46" s="30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2:21" ht="38.25">
      <c r="B47" s="69">
        <v>2100</v>
      </c>
      <c r="C47" s="68" t="s">
        <v>96</v>
      </c>
      <c r="D47" s="25"/>
      <c r="E47" s="21"/>
      <c r="F47" s="25"/>
      <c r="G47" s="25"/>
      <c r="H47" s="25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3"/>
    </row>
    <row r="48" spans="1:22" ht="15">
      <c r="A48" s="58"/>
      <c r="B48" s="70">
        <v>2111</v>
      </c>
      <c r="C48" s="67" t="s">
        <v>31</v>
      </c>
      <c r="D48" s="21">
        <v>42774</v>
      </c>
      <c r="E48" s="21">
        <f>H48-D48</f>
        <v>30445.593600000007</v>
      </c>
      <c r="F48" s="21">
        <v>16753</v>
      </c>
      <c r="G48" s="34">
        <f aca="true" t="shared" si="2" ref="G48:G57">D48*1.045</f>
        <v>44698.829999999994</v>
      </c>
      <c r="H48" s="21">
        <v>73219.59360000001</v>
      </c>
      <c r="I48" s="65">
        <f aca="true" t="shared" si="3" ref="I48:I77">SUM(J48:U48)</f>
        <v>0</v>
      </c>
      <c r="J48" s="27">
        <v>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58"/>
    </row>
    <row r="49" spans="1:22" ht="25.5">
      <c r="A49" s="58"/>
      <c r="B49" s="70">
        <v>2121</v>
      </c>
      <c r="C49" s="67" t="s">
        <v>34</v>
      </c>
      <c r="D49" s="21"/>
      <c r="E49" s="21"/>
      <c r="F49" s="21"/>
      <c r="G49" s="34"/>
      <c r="H49" s="21"/>
      <c r="I49" s="65">
        <f t="shared" si="3"/>
        <v>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58"/>
    </row>
    <row r="50" spans="1:22" ht="38.25">
      <c r="A50" s="58"/>
      <c r="B50" s="70">
        <v>2141</v>
      </c>
      <c r="C50" s="67" t="s">
        <v>55</v>
      </c>
      <c r="D50" s="21"/>
      <c r="E50" s="21"/>
      <c r="F50" s="21"/>
      <c r="G50" s="34"/>
      <c r="H50" s="21"/>
      <c r="I50" s="65">
        <f t="shared" si="3"/>
        <v>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58"/>
    </row>
    <row r="51" spans="1:22" ht="15">
      <c r="A51" s="58"/>
      <c r="B51" s="70">
        <v>2161</v>
      </c>
      <c r="C51" s="67" t="s">
        <v>32</v>
      </c>
      <c r="D51" s="21"/>
      <c r="E51" s="21"/>
      <c r="F51" s="21"/>
      <c r="G51" s="34"/>
      <c r="H51" s="21"/>
      <c r="I51" s="65">
        <f t="shared" si="3"/>
        <v>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58"/>
    </row>
    <row r="52" spans="1:22" ht="15">
      <c r="A52" s="58"/>
      <c r="B52" s="70">
        <v>2171</v>
      </c>
      <c r="C52" s="67" t="s">
        <v>33</v>
      </c>
      <c r="D52" s="21"/>
      <c r="E52" s="21"/>
      <c r="F52" s="21"/>
      <c r="G52" s="34"/>
      <c r="H52" s="21"/>
      <c r="I52" s="65">
        <f t="shared" si="3"/>
        <v>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58"/>
    </row>
    <row r="53" spans="2:22" ht="15">
      <c r="B53" s="69">
        <v>2200</v>
      </c>
      <c r="C53" s="68" t="s">
        <v>35</v>
      </c>
      <c r="D53" s="21">
        <v>21821</v>
      </c>
      <c r="E53" s="21">
        <f aca="true" t="shared" si="4" ref="E53:E77">H53-D53</f>
        <v>3631.0144000000037</v>
      </c>
      <c r="F53" s="21">
        <v>16164</v>
      </c>
      <c r="G53" s="34">
        <f t="shared" si="2"/>
        <v>22802.945</v>
      </c>
      <c r="H53" s="21">
        <v>25452.014400000004</v>
      </c>
      <c r="I53" s="3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58"/>
    </row>
    <row r="54" spans="2:22" ht="38.25">
      <c r="B54" s="70">
        <v>2214</v>
      </c>
      <c r="C54" s="67" t="s">
        <v>56</v>
      </c>
      <c r="D54" s="21">
        <v>8750</v>
      </c>
      <c r="E54" s="21">
        <f t="shared" si="4"/>
        <v>1456</v>
      </c>
      <c r="F54" s="21">
        <v>1027</v>
      </c>
      <c r="G54" s="34">
        <f t="shared" si="2"/>
        <v>9143.75</v>
      </c>
      <c r="H54" s="21">
        <v>10206</v>
      </c>
      <c r="I54" s="65">
        <f t="shared" si="3"/>
        <v>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58"/>
    </row>
    <row r="55" spans="2:22" ht="25.5">
      <c r="B55" s="70">
        <v>2231</v>
      </c>
      <c r="C55" s="67" t="s">
        <v>36</v>
      </c>
      <c r="D55" s="21"/>
      <c r="E55" s="21">
        <f t="shared" si="4"/>
        <v>19887.12</v>
      </c>
      <c r="F55" s="21"/>
      <c r="G55" s="34">
        <f t="shared" si="2"/>
        <v>0</v>
      </c>
      <c r="H55" s="21">
        <v>19887.12</v>
      </c>
      <c r="I55" s="65">
        <f t="shared" si="3"/>
        <v>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58"/>
    </row>
    <row r="56" spans="2:22" ht="25.5">
      <c r="B56" s="69">
        <v>2300</v>
      </c>
      <c r="C56" s="68" t="s">
        <v>97</v>
      </c>
      <c r="D56" s="21">
        <v>10820</v>
      </c>
      <c r="E56" s="21">
        <f t="shared" si="4"/>
        <v>16963.648000000005</v>
      </c>
      <c r="F56" s="21">
        <v>1932</v>
      </c>
      <c r="G56" s="34">
        <f t="shared" si="2"/>
        <v>11306.9</v>
      </c>
      <c r="H56" s="21">
        <v>27783.648000000005</v>
      </c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58"/>
    </row>
    <row r="57" spans="2:22" ht="38.25">
      <c r="B57" s="70">
        <v>2311</v>
      </c>
      <c r="C57" s="67" t="s">
        <v>57</v>
      </c>
      <c r="D57" s="21">
        <v>26920</v>
      </c>
      <c r="E57" s="21">
        <f t="shared" si="4"/>
        <v>33639.488000000005</v>
      </c>
      <c r="F57" s="21">
        <v>8435</v>
      </c>
      <c r="G57" s="34">
        <f t="shared" si="2"/>
        <v>28131.399999999998</v>
      </c>
      <c r="H57" s="21">
        <v>60559.488000000005</v>
      </c>
      <c r="I57" s="65">
        <f t="shared" si="3"/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58"/>
    </row>
    <row r="58" spans="2:22" ht="25.5">
      <c r="B58" s="69">
        <v>2400</v>
      </c>
      <c r="C58" s="68" t="s">
        <v>98</v>
      </c>
      <c r="D58" s="21"/>
      <c r="E58" s="21"/>
      <c r="F58" s="21"/>
      <c r="G58" s="21"/>
      <c r="H58" s="21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58"/>
    </row>
    <row r="59" spans="2:22" ht="15">
      <c r="B59" s="70">
        <v>2421</v>
      </c>
      <c r="C59" s="67" t="s">
        <v>37</v>
      </c>
      <c r="D59" s="21">
        <v>68040</v>
      </c>
      <c r="E59" s="21">
        <f t="shared" si="4"/>
        <v>46313.855999999985</v>
      </c>
      <c r="F59" s="21">
        <v>33495</v>
      </c>
      <c r="G59" s="34">
        <f>D59*1.045</f>
        <v>71101.79999999999</v>
      </c>
      <c r="H59" s="21">
        <v>114353.85599999999</v>
      </c>
      <c r="I59" s="65">
        <f t="shared" si="3"/>
        <v>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58"/>
    </row>
    <row r="60" spans="2:22" ht="15">
      <c r="B60" s="70">
        <v>2461</v>
      </c>
      <c r="C60" s="67" t="s">
        <v>87</v>
      </c>
      <c r="D60" s="21">
        <v>4475</v>
      </c>
      <c r="E60" s="21">
        <f t="shared" si="4"/>
        <v>3069.275199999999</v>
      </c>
      <c r="F60" s="21">
        <v>756</v>
      </c>
      <c r="G60" s="34">
        <f>D60*1.045</f>
        <v>4676.375</v>
      </c>
      <c r="H60" s="21">
        <v>7544.275199999999</v>
      </c>
      <c r="I60" s="65">
        <f t="shared" si="3"/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58"/>
    </row>
    <row r="61" spans="2:22" ht="25.5">
      <c r="B61" s="70">
        <v>2471</v>
      </c>
      <c r="C61" s="67" t="s">
        <v>88</v>
      </c>
      <c r="D61" s="21"/>
      <c r="E61" s="21"/>
      <c r="F61" s="21"/>
      <c r="G61" s="21"/>
      <c r="H61" s="21"/>
      <c r="I61" s="65">
        <f t="shared" si="3"/>
        <v>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58"/>
    </row>
    <row r="62" spans="2:22" ht="15">
      <c r="B62" s="70">
        <v>2481</v>
      </c>
      <c r="C62" s="67" t="s">
        <v>38</v>
      </c>
      <c r="D62" s="21">
        <v>229500</v>
      </c>
      <c r="E62" s="21">
        <f t="shared" si="4"/>
        <v>38188.79999999999</v>
      </c>
      <c r="F62" s="21">
        <v>8250</v>
      </c>
      <c r="G62" s="36">
        <v>129500</v>
      </c>
      <c r="H62" s="21">
        <v>267688.8</v>
      </c>
      <c r="I62" s="65">
        <f t="shared" si="3"/>
        <v>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58"/>
    </row>
    <row r="63" spans="2:22" ht="25.5">
      <c r="B63" s="69">
        <v>2500</v>
      </c>
      <c r="C63" s="68" t="s">
        <v>99</v>
      </c>
      <c r="D63" s="21">
        <v>284023</v>
      </c>
      <c r="E63" s="21">
        <f t="shared" si="4"/>
        <v>82253.42720000003</v>
      </c>
      <c r="F63" s="21">
        <v>111316</v>
      </c>
      <c r="G63" s="34">
        <f>D63*1.045</f>
        <v>296804.035</v>
      </c>
      <c r="H63" s="21">
        <v>366276.42720000003</v>
      </c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58"/>
    </row>
    <row r="64" spans="2:22" ht="25.5">
      <c r="B64" s="70">
        <v>2521</v>
      </c>
      <c r="C64" s="67" t="s">
        <v>100</v>
      </c>
      <c r="D64" s="21"/>
      <c r="E64" s="21"/>
      <c r="F64" s="21"/>
      <c r="G64" s="21"/>
      <c r="H64" s="21"/>
      <c r="I64" s="65">
        <f t="shared" si="3"/>
        <v>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58"/>
    </row>
    <row r="65" spans="2:22" ht="15">
      <c r="B65" s="70">
        <v>2531</v>
      </c>
      <c r="C65" s="67" t="s">
        <v>39</v>
      </c>
      <c r="D65" s="21">
        <v>60015</v>
      </c>
      <c r="E65" s="21">
        <f t="shared" si="4"/>
        <v>9986.496</v>
      </c>
      <c r="F65" s="21">
        <v>20231</v>
      </c>
      <c r="G65" s="34">
        <f>D65*1.045</f>
        <v>62715.674999999996</v>
      </c>
      <c r="H65" s="21">
        <v>70001.496</v>
      </c>
      <c r="I65" s="65">
        <f t="shared" si="3"/>
        <v>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58"/>
    </row>
    <row r="66" spans="2:22" ht="25.5">
      <c r="B66" s="69">
        <v>2600</v>
      </c>
      <c r="C66" s="68" t="s">
        <v>40</v>
      </c>
      <c r="D66" s="21">
        <v>64746</v>
      </c>
      <c r="E66" s="21">
        <f t="shared" si="4"/>
        <v>10773.734400000016</v>
      </c>
      <c r="F66" s="21">
        <v>16647</v>
      </c>
      <c r="G66" s="34">
        <f>D66*1.045</f>
        <v>67659.56999999999</v>
      </c>
      <c r="H66" s="21">
        <v>75519.73440000002</v>
      </c>
      <c r="I66" s="6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58"/>
    </row>
    <row r="67" spans="2:22" ht="63.75">
      <c r="B67" s="70">
        <v>2611</v>
      </c>
      <c r="C67" s="67" t="s">
        <v>101</v>
      </c>
      <c r="D67" s="21">
        <v>13475</v>
      </c>
      <c r="E67" s="21">
        <f t="shared" si="4"/>
        <v>2242.24</v>
      </c>
      <c r="F67" s="21"/>
      <c r="G67" s="34">
        <f>D67*1.045</f>
        <v>14081.374999999998</v>
      </c>
      <c r="H67" s="21">
        <v>15717.24</v>
      </c>
      <c r="I67" s="65">
        <f t="shared" si="3"/>
        <v>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58"/>
    </row>
    <row r="68" spans="2:22" s="38" customFormat="1" ht="38.25">
      <c r="B68" s="69">
        <v>2700</v>
      </c>
      <c r="C68" s="68" t="s">
        <v>102</v>
      </c>
      <c r="D68" s="21">
        <v>36402</v>
      </c>
      <c r="E68" s="21">
        <f t="shared" si="4"/>
        <v>6057.29280000001</v>
      </c>
      <c r="F68" s="21">
        <v>25368</v>
      </c>
      <c r="G68" s="37">
        <v>74200</v>
      </c>
      <c r="H68" s="21">
        <v>42459.29280000001</v>
      </c>
      <c r="I68" s="3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58"/>
    </row>
    <row r="69" spans="2:22" s="39" customFormat="1" ht="15">
      <c r="B69" s="70">
        <v>2711</v>
      </c>
      <c r="C69" s="67" t="s">
        <v>63</v>
      </c>
      <c r="D69" s="21"/>
      <c r="E69" s="21"/>
      <c r="F69" s="21"/>
      <c r="G69" s="21"/>
      <c r="H69" s="21"/>
      <c r="I69" s="65">
        <f t="shared" si="3"/>
        <v>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58"/>
    </row>
    <row r="70" spans="2:22" ht="25.5">
      <c r="B70" s="70">
        <v>2721</v>
      </c>
      <c r="C70" s="67" t="s">
        <v>103</v>
      </c>
      <c r="D70" s="21">
        <v>62268</v>
      </c>
      <c r="E70" s="21">
        <f t="shared" si="4"/>
        <v>10361.395200000014</v>
      </c>
      <c r="F70" s="21"/>
      <c r="G70" s="36">
        <v>40500</v>
      </c>
      <c r="H70" s="21">
        <v>72629.39520000001</v>
      </c>
      <c r="I70" s="65">
        <f t="shared" si="3"/>
        <v>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58"/>
    </row>
    <row r="71" spans="2:22" ht="15">
      <c r="B71" s="70">
        <v>2731</v>
      </c>
      <c r="C71" s="67" t="s">
        <v>41</v>
      </c>
      <c r="D71" s="21">
        <v>14304</v>
      </c>
      <c r="E71" s="21">
        <f t="shared" si="4"/>
        <v>2380.1856000000007</v>
      </c>
      <c r="F71" s="21">
        <v>181</v>
      </c>
      <c r="G71" s="34">
        <f>D71*1.045</f>
        <v>14947.679999999998</v>
      </c>
      <c r="H71" s="21">
        <v>16684.1856</v>
      </c>
      <c r="I71" s="65">
        <f t="shared" si="3"/>
        <v>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58"/>
    </row>
    <row r="72" spans="2:22" ht="25.5">
      <c r="B72" s="69">
        <v>2900</v>
      </c>
      <c r="C72" s="68" t="s">
        <v>78</v>
      </c>
      <c r="D72" s="21"/>
      <c r="E72" s="21"/>
      <c r="F72" s="21"/>
      <c r="G72" s="21"/>
      <c r="H72" s="21"/>
      <c r="I72" s="3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58"/>
    </row>
    <row r="73" spans="2:22" ht="15">
      <c r="B73" s="70">
        <v>2911</v>
      </c>
      <c r="C73" s="67" t="s">
        <v>59</v>
      </c>
      <c r="D73" s="21">
        <v>499096</v>
      </c>
      <c r="E73" s="21">
        <f t="shared" si="4"/>
        <v>130871.97440000006</v>
      </c>
      <c r="F73" s="21">
        <v>242903</v>
      </c>
      <c r="G73" s="34">
        <f>D73*1.045</f>
        <v>521555.31999999995</v>
      </c>
      <c r="H73" s="21">
        <v>629967.9744000001</v>
      </c>
      <c r="I73" s="65">
        <f t="shared" si="3"/>
        <v>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58"/>
    </row>
    <row r="74" spans="2:22" ht="25.5">
      <c r="B74" s="70">
        <v>2921</v>
      </c>
      <c r="C74" s="67" t="s">
        <v>60</v>
      </c>
      <c r="D74" s="21">
        <v>40780</v>
      </c>
      <c r="E74" s="21">
        <f t="shared" si="4"/>
        <v>13784.192000000003</v>
      </c>
      <c r="F74" s="21">
        <v>1055</v>
      </c>
      <c r="G74" s="34">
        <f>D74*1.045</f>
        <v>42615.1</v>
      </c>
      <c r="H74" s="21">
        <v>54564.192</v>
      </c>
      <c r="I74" s="65">
        <f t="shared" si="3"/>
        <v>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58"/>
    </row>
    <row r="75" spans="2:22" ht="51">
      <c r="B75" s="70">
        <v>2931</v>
      </c>
      <c r="C75" s="67" t="s">
        <v>61</v>
      </c>
      <c r="D75" s="21"/>
      <c r="E75" s="21"/>
      <c r="F75" s="21"/>
      <c r="G75" s="21"/>
      <c r="H75" s="21"/>
      <c r="I75" s="65">
        <f t="shared" si="3"/>
        <v>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58"/>
    </row>
    <row r="76" spans="2:22" ht="38.25">
      <c r="B76" s="70">
        <v>2941</v>
      </c>
      <c r="C76" s="67" t="s">
        <v>62</v>
      </c>
      <c r="D76" s="21">
        <v>98358</v>
      </c>
      <c r="E76" s="21">
        <f t="shared" si="4"/>
        <v>63022.77120000002</v>
      </c>
      <c r="F76" s="21">
        <v>8652</v>
      </c>
      <c r="G76" s="37">
        <v>129580</v>
      </c>
      <c r="H76" s="21">
        <v>161380.77120000002</v>
      </c>
      <c r="I76" s="65">
        <f t="shared" si="3"/>
        <v>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58"/>
    </row>
    <row r="77" spans="2:22" ht="25.5">
      <c r="B77" s="70">
        <v>2961</v>
      </c>
      <c r="C77" s="67" t="s">
        <v>58</v>
      </c>
      <c r="D77" s="21">
        <v>11649</v>
      </c>
      <c r="E77" s="21">
        <f t="shared" si="4"/>
        <v>1938.3936000000012</v>
      </c>
      <c r="F77" s="21"/>
      <c r="G77" s="34">
        <f>D77*1.045</f>
        <v>12173.205</v>
      </c>
      <c r="H77" s="21">
        <v>13587.393600000001</v>
      </c>
      <c r="I77" s="65">
        <f t="shared" si="3"/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58"/>
    </row>
    <row r="78" spans="2:21" ht="27.75" customHeight="1">
      <c r="B78" s="161" t="s">
        <v>42</v>
      </c>
      <c r="C78" s="162"/>
      <c r="D78" s="40">
        <f>SUM(D46:D77)</f>
        <v>1598216</v>
      </c>
      <c r="E78" s="40">
        <f>SUM(E46:E77)</f>
        <v>527266.8976</v>
      </c>
      <c r="F78" s="40">
        <f>SUM(F46:F77)</f>
        <v>513165</v>
      </c>
      <c r="G78" s="40">
        <f>SUM(G46:G77)</f>
        <v>1598193.96</v>
      </c>
      <c r="H78" s="40">
        <v>2149242.8976000003</v>
      </c>
      <c r="I78" s="40">
        <f aca="true" t="shared" si="5" ref="I78:U78">SUM(I46:I77)</f>
        <v>0</v>
      </c>
      <c r="J78" s="40">
        <f t="shared" si="5"/>
        <v>0</v>
      </c>
      <c r="K78" s="40">
        <f t="shared" si="5"/>
        <v>0</v>
      </c>
      <c r="L78" s="40">
        <f t="shared" si="5"/>
        <v>0</v>
      </c>
      <c r="M78" s="40">
        <f t="shared" si="5"/>
        <v>0</v>
      </c>
      <c r="N78" s="40">
        <f t="shared" si="5"/>
        <v>0</v>
      </c>
      <c r="O78" s="40">
        <f t="shared" si="5"/>
        <v>0</v>
      </c>
      <c r="P78" s="40">
        <f t="shared" si="5"/>
        <v>0</v>
      </c>
      <c r="Q78" s="40">
        <f t="shared" si="5"/>
        <v>0</v>
      </c>
      <c r="R78" s="40">
        <f t="shared" si="5"/>
        <v>0</v>
      </c>
      <c r="S78" s="40">
        <f t="shared" si="5"/>
        <v>0</v>
      </c>
      <c r="T78" s="40">
        <f t="shared" si="5"/>
        <v>0</v>
      </c>
      <c r="U78" s="40">
        <f t="shared" si="5"/>
        <v>0</v>
      </c>
    </row>
    <row r="79" spans="2:21" ht="33.75"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3"/>
      <c r="U79" s="4"/>
    </row>
    <row r="80" spans="2:28" ht="15.75" customHeight="1">
      <c r="B80" s="149" t="s">
        <v>123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5"/>
      <c r="W80" s="5"/>
      <c r="X80" s="5"/>
      <c r="Y80" s="5"/>
      <c r="Z80" s="5"/>
      <c r="AA80" s="5"/>
      <c r="AB80" s="5"/>
    </row>
    <row r="81" spans="2:28" ht="12.75" customHeight="1">
      <c r="B81" s="150" t="s">
        <v>86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5"/>
      <c r="W81" s="5"/>
      <c r="X81" s="5"/>
      <c r="Y81" s="5"/>
      <c r="Z81" s="5"/>
      <c r="AA81" s="5"/>
      <c r="AB81" s="5"/>
    </row>
    <row r="82" spans="2:28" ht="12.75" customHeight="1">
      <c r="B82" s="6"/>
      <c r="C82" s="6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7"/>
      <c r="P82" s="7"/>
      <c r="Q82" s="8"/>
      <c r="R82" s="8"/>
      <c r="S82" s="8"/>
      <c r="T82" s="8"/>
      <c r="U82" s="8"/>
      <c r="V82" s="5"/>
      <c r="W82" s="5"/>
      <c r="X82" s="5"/>
      <c r="Y82" s="5"/>
      <c r="Z82" s="5"/>
      <c r="AA82" s="5"/>
      <c r="AB82" s="5"/>
    </row>
    <row r="83" spans="2:28" ht="18" customHeight="1">
      <c r="B83" s="151" t="s">
        <v>0</v>
      </c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5"/>
      <c r="W83" s="5"/>
      <c r="X83" s="5"/>
      <c r="Y83" s="5"/>
      <c r="Z83" s="5"/>
      <c r="AA83" s="5"/>
      <c r="AB83" s="5"/>
    </row>
    <row r="84" spans="2:28" ht="12.75" customHeight="1">
      <c r="B84" s="6"/>
      <c r="C84" s="6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7"/>
      <c r="P84" s="7"/>
      <c r="Q84" s="9"/>
      <c r="R84" s="9"/>
      <c r="S84" s="10"/>
      <c r="T84" s="11"/>
      <c r="U84" s="7"/>
      <c r="V84" s="5"/>
      <c r="W84" s="5"/>
      <c r="X84" s="5"/>
      <c r="Y84" s="5"/>
      <c r="Z84" s="5"/>
      <c r="AA84" s="5"/>
      <c r="AB84" s="5"/>
    </row>
    <row r="85" spans="2:28" ht="21" customHeight="1">
      <c r="B85" s="152" t="s">
        <v>1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5"/>
      <c r="W85" s="5"/>
      <c r="X85" s="5"/>
      <c r="Y85" s="5"/>
      <c r="Z85" s="5"/>
      <c r="AA85" s="5"/>
      <c r="AB85" s="5"/>
    </row>
    <row r="86" spans="2:21" ht="15">
      <c r="B86" s="41"/>
      <c r="C86" s="41"/>
      <c r="D86" s="41"/>
      <c r="E86" s="41"/>
      <c r="F86" s="41"/>
      <c r="G86" s="41"/>
      <c r="H86" s="41"/>
      <c r="I86" s="42"/>
      <c r="J86" s="42"/>
      <c r="K86" s="42"/>
      <c r="L86" s="42"/>
      <c r="M86" s="42"/>
      <c r="N86" s="42"/>
      <c r="O86" s="42"/>
      <c r="P86" s="42"/>
      <c r="Q86" s="43"/>
      <c r="R86" s="43"/>
      <c r="S86" s="44"/>
      <c r="T86" s="44"/>
      <c r="U86" s="45"/>
    </row>
    <row r="87" spans="2:21" ht="15">
      <c r="B87" s="153" t="s">
        <v>2</v>
      </c>
      <c r="C87" s="154" t="s">
        <v>3</v>
      </c>
      <c r="D87" s="155">
        <v>2008</v>
      </c>
      <c r="E87" s="155" t="s">
        <v>4</v>
      </c>
      <c r="F87" s="15" t="s">
        <v>5</v>
      </c>
      <c r="G87" s="15" t="s">
        <v>6</v>
      </c>
      <c r="H87" s="157" t="s">
        <v>7</v>
      </c>
      <c r="I87" s="157" t="s">
        <v>8</v>
      </c>
      <c r="J87" s="158" t="s">
        <v>9</v>
      </c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</row>
    <row r="88" spans="2:21" ht="15">
      <c r="B88" s="153"/>
      <c r="C88" s="154"/>
      <c r="D88" s="156"/>
      <c r="E88" s="156"/>
      <c r="F88" s="17">
        <v>39629</v>
      </c>
      <c r="G88" s="17" t="s">
        <v>10</v>
      </c>
      <c r="H88" s="157"/>
      <c r="I88" s="157"/>
      <c r="J88" s="18" t="s">
        <v>11</v>
      </c>
      <c r="K88" s="18" t="s">
        <v>12</v>
      </c>
      <c r="L88" s="18" t="s">
        <v>13</v>
      </c>
      <c r="M88" s="18" t="s">
        <v>14</v>
      </c>
      <c r="N88" s="18" t="s">
        <v>15</v>
      </c>
      <c r="O88" s="18" t="s">
        <v>16</v>
      </c>
      <c r="P88" s="18" t="s">
        <v>17</v>
      </c>
      <c r="Q88" s="18" t="s">
        <v>18</v>
      </c>
      <c r="R88" s="18" t="s">
        <v>19</v>
      </c>
      <c r="S88" s="18" t="s">
        <v>20</v>
      </c>
      <c r="T88" s="18" t="s">
        <v>21</v>
      </c>
      <c r="U88" s="18" t="s">
        <v>22</v>
      </c>
    </row>
    <row r="89" spans="2:21" ht="15">
      <c r="B89" s="46"/>
      <c r="C89" s="30"/>
      <c r="D89" s="47"/>
      <c r="E89" s="21"/>
      <c r="F89" s="47"/>
      <c r="G89" s="47"/>
      <c r="H89" s="47"/>
      <c r="I89" s="48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49"/>
    </row>
    <row r="90" spans="2:21" ht="15">
      <c r="B90" s="69">
        <v>3100</v>
      </c>
      <c r="C90" s="68" t="s">
        <v>104</v>
      </c>
      <c r="D90" s="50"/>
      <c r="E90" s="21"/>
      <c r="F90" s="50"/>
      <c r="G90" s="50"/>
      <c r="H90" s="50"/>
      <c r="I90" s="48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3"/>
    </row>
    <row r="91" spans="2:22" ht="15">
      <c r="B91" s="70">
        <v>3111</v>
      </c>
      <c r="C91" s="67" t="s">
        <v>43</v>
      </c>
      <c r="D91" s="21">
        <v>186996</v>
      </c>
      <c r="E91" s="21">
        <f aca="true" t="shared" si="6" ref="E91:E117">H91-D91</f>
        <v>14959.679999999993</v>
      </c>
      <c r="F91" s="21">
        <v>88070</v>
      </c>
      <c r="G91" s="34">
        <f>D91*1.045</f>
        <v>195410.81999999998</v>
      </c>
      <c r="H91" s="21">
        <v>201955.68</v>
      </c>
      <c r="I91" s="65">
        <f aca="true" t="shared" si="7" ref="I91:I117">SUM(J91:U91)</f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58"/>
    </row>
    <row r="92" spans="2:22" ht="15">
      <c r="B92" s="70">
        <v>3121</v>
      </c>
      <c r="C92" s="67" t="s">
        <v>65</v>
      </c>
      <c r="D92" s="21">
        <v>252996</v>
      </c>
      <c r="E92" s="21">
        <f t="shared" si="6"/>
        <v>20239.679999999993</v>
      </c>
      <c r="F92" s="21">
        <v>87530</v>
      </c>
      <c r="G92" s="34">
        <f>D92*1.045</f>
        <v>264380.82</v>
      </c>
      <c r="H92" s="21">
        <v>273235.68</v>
      </c>
      <c r="I92" s="65">
        <f t="shared" si="7"/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58"/>
    </row>
    <row r="93" spans="2:22" ht="15">
      <c r="B93" s="70">
        <v>3131</v>
      </c>
      <c r="C93" s="67" t="s">
        <v>124</v>
      </c>
      <c r="D93" s="21"/>
      <c r="E93" s="21"/>
      <c r="F93" s="21"/>
      <c r="G93" s="34"/>
      <c r="H93" s="21"/>
      <c r="I93" s="6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58"/>
    </row>
    <row r="94" spans="2:22" ht="15">
      <c r="B94" s="70">
        <v>3141</v>
      </c>
      <c r="C94" s="67" t="s">
        <v>64</v>
      </c>
      <c r="D94" s="21"/>
      <c r="E94" s="21"/>
      <c r="F94" s="21"/>
      <c r="G94" s="21"/>
      <c r="H94" s="21"/>
      <c r="I94" s="65">
        <f t="shared" si="7"/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58"/>
    </row>
    <row r="95" spans="2:22" ht="15">
      <c r="B95" s="69">
        <v>3200</v>
      </c>
      <c r="C95" s="68" t="s">
        <v>44</v>
      </c>
      <c r="D95" s="21">
        <v>70000</v>
      </c>
      <c r="E95" s="21">
        <f t="shared" si="6"/>
        <v>5600</v>
      </c>
      <c r="F95" s="21"/>
      <c r="G95" s="34">
        <f>D95*1.045</f>
        <v>73150</v>
      </c>
      <c r="H95" s="21">
        <v>75600</v>
      </c>
      <c r="I95" s="3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58"/>
    </row>
    <row r="96" spans="2:22" ht="38.25">
      <c r="B96" s="70">
        <v>3231</v>
      </c>
      <c r="C96" s="67" t="s">
        <v>105</v>
      </c>
      <c r="D96" s="21"/>
      <c r="E96" s="21"/>
      <c r="F96" s="21"/>
      <c r="G96" s="21"/>
      <c r="H96" s="21"/>
      <c r="I96" s="65">
        <f t="shared" si="7"/>
        <v>0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58"/>
    </row>
    <row r="97" spans="2:22" ht="38.25">
      <c r="B97" s="69">
        <v>3300</v>
      </c>
      <c r="C97" s="68" t="s">
        <v>106</v>
      </c>
      <c r="D97" s="21">
        <v>168000</v>
      </c>
      <c r="E97" s="21">
        <f t="shared" si="6"/>
        <v>13440</v>
      </c>
      <c r="F97" s="21"/>
      <c r="G97" s="36">
        <v>118000</v>
      </c>
      <c r="H97" s="21">
        <v>181440</v>
      </c>
      <c r="I97" s="3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58"/>
    </row>
    <row r="98" spans="2:22" ht="25.5">
      <c r="B98" s="70">
        <v>3311</v>
      </c>
      <c r="C98" s="67" t="s">
        <v>107</v>
      </c>
      <c r="D98" s="21"/>
      <c r="E98" s="21">
        <f t="shared" si="6"/>
        <v>21600</v>
      </c>
      <c r="F98" s="21"/>
      <c r="G98" s="36">
        <v>0</v>
      </c>
      <c r="H98" s="21">
        <v>21600</v>
      </c>
      <c r="I98" s="65">
        <f t="shared" si="7"/>
        <v>0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58"/>
    </row>
    <row r="99" spans="2:22" ht="25.5">
      <c r="B99" s="70">
        <v>3362</v>
      </c>
      <c r="C99" s="67" t="s">
        <v>108</v>
      </c>
      <c r="D99" s="21">
        <v>50000</v>
      </c>
      <c r="E99" s="21">
        <f t="shared" si="6"/>
        <v>4000</v>
      </c>
      <c r="F99" s="21">
        <v>6808</v>
      </c>
      <c r="G99" s="34">
        <f>D99*1.045</f>
        <v>52250</v>
      </c>
      <c r="H99" s="21">
        <v>54000</v>
      </c>
      <c r="I99" s="65">
        <f t="shared" si="7"/>
        <v>0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58"/>
    </row>
    <row r="100" spans="2:22" ht="38.25">
      <c r="B100" s="70">
        <v>3363</v>
      </c>
      <c r="C100" s="67" t="s">
        <v>109</v>
      </c>
      <c r="D100" s="21"/>
      <c r="E100" s="21"/>
      <c r="F100" s="21"/>
      <c r="G100" s="21"/>
      <c r="H100" s="21"/>
      <c r="I100" s="65">
        <f t="shared" si="7"/>
        <v>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58"/>
    </row>
    <row r="101" spans="2:22" ht="25.5">
      <c r="B101" s="69">
        <v>3400</v>
      </c>
      <c r="C101" s="68" t="s">
        <v>79</v>
      </c>
      <c r="D101" s="21">
        <v>50000</v>
      </c>
      <c r="E101" s="21">
        <f t="shared" si="6"/>
        <v>4000</v>
      </c>
      <c r="F101" s="21"/>
      <c r="G101" s="34">
        <f>D101*1.045</f>
        <v>52250</v>
      </c>
      <c r="H101" s="21">
        <v>54000</v>
      </c>
      <c r="I101" s="35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58"/>
    </row>
    <row r="102" spans="2:22" ht="15">
      <c r="B102" s="70">
        <v>3411</v>
      </c>
      <c r="C102" s="67" t="s">
        <v>67</v>
      </c>
      <c r="D102" s="51">
        <v>320000</v>
      </c>
      <c r="E102" s="21">
        <f t="shared" si="6"/>
        <v>25600</v>
      </c>
      <c r="F102" s="51">
        <v>165033</v>
      </c>
      <c r="G102" s="37">
        <v>420000</v>
      </c>
      <c r="H102" s="51">
        <v>345600</v>
      </c>
      <c r="I102" s="65">
        <f t="shared" si="7"/>
        <v>0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58"/>
    </row>
    <row r="103" spans="2:22" ht="15">
      <c r="B103" s="70">
        <v>3451</v>
      </c>
      <c r="C103" s="67" t="s">
        <v>66</v>
      </c>
      <c r="D103" s="21">
        <v>26400</v>
      </c>
      <c r="E103" s="21">
        <f t="shared" si="6"/>
        <v>2112</v>
      </c>
      <c r="F103" s="21">
        <v>7988</v>
      </c>
      <c r="G103" s="34">
        <f>D103*1.045</f>
        <v>27587.999999999996</v>
      </c>
      <c r="H103" s="21">
        <v>28512</v>
      </c>
      <c r="I103" s="65">
        <f t="shared" si="7"/>
        <v>0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58"/>
    </row>
    <row r="104" spans="2:22" ht="38.25">
      <c r="B104" s="69">
        <v>3500</v>
      </c>
      <c r="C104" s="68" t="s">
        <v>110</v>
      </c>
      <c r="D104" s="21">
        <v>49500</v>
      </c>
      <c r="E104" s="21">
        <f t="shared" si="6"/>
        <v>3960</v>
      </c>
      <c r="F104" s="21">
        <v>23263</v>
      </c>
      <c r="G104" s="34">
        <f>D104*1.045</f>
        <v>51727.5</v>
      </c>
      <c r="H104" s="21">
        <v>53460</v>
      </c>
      <c r="I104" s="3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58"/>
    </row>
    <row r="105" spans="2:22" ht="38.25">
      <c r="B105" s="70">
        <v>3512</v>
      </c>
      <c r="C105" s="67" t="s">
        <v>111</v>
      </c>
      <c r="D105" s="21"/>
      <c r="E105" s="21"/>
      <c r="F105" s="21"/>
      <c r="G105" s="21"/>
      <c r="H105" s="21"/>
      <c r="I105" s="65">
        <f t="shared" si="7"/>
        <v>0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58"/>
    </row>
    <row r="106" spans="2:22" ht="51">
      <c r="B106" s="70">
        <v>3521</v>
      </c>
      <c r="C106" s="67" t="s">
        <v>68</v>
      </c>
      <c r="D106" s="21">
        <v>33876</v>
      </c>
      <c r="E106" s="21">
        <f t="shared" si="6"/>
        <v>2710.0800000000017</v>
      </c>
      <c r="F106" s="21">
        <v>19243</v>
      </c>
      <c r="G106" s="34">
        <f>D106*1.045</f>
        <v>35400.42</v>
      </c>
      <c r="H106" s="21">
        <v>36586.08</v>
      </c>
      <c r="I106" s="65">
        <f t="shared" si="7"/>
        <v>0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58"/>
    </row>
    <row r="107" spans="2:22" ht="38.25">
      <c r="B107" s="70">
        <v>3531</v>
      </c>
      <c r="C107" s="67" t="s">
        <v>112</v>
      </c>
      <c r="D107" s="21">
        <v>47700</v>
      </c>
      <c r="E107" s="21">
        <f t="shared" si="6"/>
        <v>20016</v>
      </c>
      <c r="F107" s="21">
        <v>23407</v>
      </c>
      <c r="G107" s="36">
        <v>39847</v>
      </c>
      <c r="H107" s="21">
        <v>67716</v>
      </c>
      <c r="I107" s="65">
        <f t="shared" si="7"/>
        <v>0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58"/>
    </row>
    <row r="108" spans="2:22" ht="38.25">
      <c r="B108" s="70">
        <v>3551</v>
      </c>
      <c r="C108" s="67" t="s">
        <v>69</v>
      </c>
      <c r="D108" s="21">
        <v>180000</v>
      </c>
      <c r="E108" s="21">
        <f t="shared" si="6"/>
        <v>14400</v>
      </c>
      <c r="F108" s="21">
        <v>102711</v>
      </c>
      <c r="G108" s="37">
        <v>230000</v>
      </c>
      <c r="H108" s="21">
        <v>194400</v>
      </c>
      <c r="I108" s="65">
        <f t="shared" si="7"/>
        <v>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58"/>
    </row>
    <row r="109" spans="2:22" ht="38.25">
      <c r="B109" s="70">
        <v>3572</v>
      </c>
      <c r="C109" s="67" t="s">
        <v>46</v>
      </c>
      <c r="D109" s="21">
        <v>200000</v>
      </c>
      <c r="E109" s="21">
        <f t="shared" si="6"/>
        <v>16000</v>
      </c>
      <c r="F109" s="21">
        <v>118966</v>
      </c>
      <c r="G109" s="36">
        <v>120000</v>
      </c>
      <c r="H109" s="21">
        <v>216000</v>
      </c>
      <c r="I109" s="65">
        <f t="shared" si="7"/>
        <v>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58"/>
    </row>
    <row r="110" spans="2:22" ht="25.5">
      <c r="B110" s="70">
        <v>3581</v>
      </c>
      <c r="C110" s="67" t="s">
        <v>70</v>
      </c>
      <c r="D110" s="21">
        <v>101532</v>
      </c>
      <c r="E110" s="21">
        <f t="shared" si="6"/>
        <v>8122.559999999998</v>
      </c>
      <c r="F110" s="21">
        <v>16742</v>
      </c>
      <c r="G110" s="34">
        <f>D110*1.045</f>
        <v>106100.93999999999</v>
      </c>
      <c r="H110" s="21">
        <v>109654.56</v>
      </c>
      <c r="I110" s="65">
        <f t="shared" si="7"/>
        <v>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58"/>
    </row>
    <row r="111" spans="2:22" ht="15">
      <c r="B111" s="69">
        <v>3700</v>
      </c>
      <c r="C111" s="68" t="s">
        <v>113</v>
      </c>
      <c r="D111" s="21">
        <v>13536</v>
      </c>
      <c r="E111" s="21">
        <f t="shared" si="6"/>
        <v>1082.8799999999992</v>
      </c>
      <c r="F111" s="21">
        <v>6844</v>
      </c>
      <c r="G111" s="34">
        <f>D111*1.045</f>
        <v>14145.119999999999</v>
      </c>
      <c r="H111" s="21">
        <v>14618.88</v>
      </c>
      <c r="I111" s="26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58"/>
    </row>
    <row r="112" spans="2:22" ht="15">
      <c r="B112" s="70">
        <v>3721</v>
      </c>
      <c r="C112" s="67" t="s">
        <v>71</v>
      </c>
      <c r="D112" s="21"/>
      <c r="E112" s="21">
        <f t="shared" si="6"/>
        <v>0</v>
      </c>
      <c r="F112" s="21"/>
      <c r="G112" s="21"/>
      <c r="H112" s="21"/>
      <c r="I112" s="65">
        <f t="shared" si="7"/>
        <v>0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58"/>
    </row>
    <row r="113" spans="2:22" s="38" customFormat="1" ht="15">
      <c r="B113" s="70">
        <v>3751</v>
      </c>
      <c r="C113" s="67" t="s">
        <v>114</v>
      </c>
      <c r="D113" s="21">
        <v>50272</v>
      </c>
      <c r="E113" s="21">
        <f t="shared" si="6"/>
        <v>58021.759999999995</v>
      </c>
      <c r="F113" s="21">
        <v>30194</v>
      </c>
      <c r="G113" s="34">
        <f>D113*1.045</f>
        <v>52534.24</v>
      </c>
      <c r="H113" s="21">
        <v>108293.76</v>
      </c>
      <c r="I113" s="65">
        <f t="shared" si="7"/>
        <v>0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58"/>
    </row>
    <row r="114" spans="2:22" ht="15">
      <c r="B114" s="69">
        <v>3900</v>
      </c>
      <c r="C114" s="68" t="s">
        <v>80</v>
      </c>
      <c r="D114" s="21">
        <v>14514</v>
      </c>
      <c r="E114" s="21">
        <f t="shared" si="6"/>
        <v>1161.1200000000008</v>
      </c>
      <c r="F114" s="21">
        <v>587</v>
      </c>
      <c r="G114" s="34">
        <f>D114*1.045</f>
        <v>15167.13</v>
      </c>
      <c r="H114" s="21">
        <v>15675.12</v>
      </c>
      <c r="I114" s="26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58"/>
    </row>
    <row r="115" spans="2:22" ht="15">
      <c r="B115" s="70">
        <v>3921</v>
      </c>
      <c r="C115" s="67" t="s">
        <v>45</v>
      </c>
      <c r="D115" s="21">
        <v>271100</v>
      </c>
      <c r="E115" s="21">
        <f t="shared" si="6"/>
        <v>88</v>
      </c>
      <c r="F115" s="21">
        <v>26607</v>
      </c>
      <c r="G115" s="36">
        <v>100000</v>
      </c>
      <c r="H115" s="21">
        <v>271188</v>
      </c>
      <c r="I115" s="65">
        <f t="shared" si="7"/>
        <v>0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58"/>
    </row>
    <row r="116" spans="2:22" ht="15">
      <c r="B116" s="70">
        <v>3941</v>
      </c>
      <c r="C116" s="67" t="s">
        <v>53</v>
      </c>
      <c r="D116" s="21"/>
      <c r="E116" s="21">
        <f t="shared" si="6"/>
        <v>0</v>
      </c>
      <c r="F116" s="21"/>
      <c r="G116" s="21"/>
      <c r="H116" s="21"/>
      <c r="I116" s="65">
        <f t="shared" si="7"/>
        <v>0</v>
      </c>
      <c r="J116" s="27">
        <v>0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58"/>
    </row>
    <row r="117" spans="2:22" ht="25.5">
      <c r="B117" s="70">
        <v>3981</v>
      </c>
      <c r="C117" s="67" t="s">
        <v>115</v>
      </c>
      <c r="D117" s="21">
        <v>30053</v>
      </c>
      <c r="E117" s="21">
        <f t="shared" si="6"/>
        <v>29404.239999999998</v>
      </c>
      <c r="F117" s="21">
        <v>1938</v>
      </c>
      <c r="G117" s="34">
        <f>D117*1.045</f>
        <v>31405.385</v>
      </c>
      <c r="H117" s="21">
        <v>59457.24</v>
      </c>
      <c r="I117" s="65">
        <f t="shared" si="7"/>
        <v>0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58"/>
    </row>
    <row r="118" spans="2:21" ht="33" customHeight="1">
      <c r="B118" s="161" t="s">
        <v>47</v>
      </c>
      <c r="C118" s="162"/>
      <c r="D118" s="40">
        <f>SUM(D90:D117)</f>
        <v>2116475</v>
      </c>
      <c r="E118" s="21">
        <f>I118-D118</f>
        <v>-2116475</v>
      </c>
      <c r="F118" s="40">
        <f>SUM(F90:F117)</f>
        <v>725931</v>
      </c>
      <c r="G118" s="40">
        <f>SUM(G90:G117)</f>
        <v>1999357.375</v>
      </c>
      <c r="H118" s="40">
        <v>2590609.9752000007</v>
      </c>
      <c r="I118" s="40">
        <f aca="true" t="shared" si="8" ref="I118:U118">SUM(I90:I117)</f>
        <v>0</v>
      </c>
      <c r="J118" s="40">
        <f t="shared" si="8"/>
        <v>0</v>
      </c>
      <c r="K118" s="40">
        <f t="shared" si="8"/>
        <v>0</v>
      </c>
      <c r="L118" s="40">
        <f t="shared" si="8"/>
        <v>0</v>
      </c>
      <c r="M118" s="40">
        <f t="shared" si="8"/>
        <v>0</v>
      </c>
      <c r="N118" s="40">
        <f t="shared" si="8"/>
        <v>0</v>
      </c>
      <c r="O118" s="40">
        <f t="shared" si="8"/>
        <v>0</v>
      </c>
      <c r="P118" s="40">
        <f t="shared" si="8"/>
        <v>0</v>
      </c>
      <c r="Q118" s="40">
        <f t="shared" si="8"/>
        <v>0</v>
      </c>
      <c r="R118" s="40">
        <f t="shared" si="8"/>
        <v>0</v>
      </c>
      <c r="S118" s="40">
        <f t="shared" si="8"/>
        <v>0</v>
      </c>
      <c r="T118" s="40">
        <f t="shared" si="8"/>
        <v>0</v>
      </c>
      <c r="U118" s="40">
        <f t="shared" si="8"/>
        <v>0</v>
      </c>
    </row>
    <row r="119" spans="2:21" s="53" customFormat="1" ht="33.75"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4"/>
    </row>
    <row r="120" spans="2:28" ht="15.75" customHeight="1">
      <c r="B120" s="149" t="s">
        <v>123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5"/>
      <c r="W120" s="5"/>
      <c r="X120" s="5"/>
      <c r="Y120" s="5"/>
      <c r="Z120" s="5"/>
      <c r="AA120" s="5"/>
      <c r="AB120" s="5"/>
    </row>
    <row r="121" spans="2:28" ht="12.75" customHeight="1">
      <c r="B121" s="150" t="s">
        <v>86</v>
      </c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5"/>
      <c r="W121" s="5"/>
      <c r="X121" s="5"/>
      <c r="Y121" s="5"/>
      <c r="Z121" s="5"/>
      <c r="AA121" s="5"/>
      <c r="AB121" s="5"/>
    </row>
    <row r="122" spans="2:28" ht="12.75" customHeight="1">
      <c r="B122" s="6"/>
      <c r="C122" s="6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  <c r="O122" s="7"/>
      <c r="P122" s="7"/>
      <c r="Q122" s="8"/>
      <c r="R122" s="8"/>
      <c r="S122" s="8"/>
      <c r="T122" s="8"/>
      <c r="U122" s="8"/>
      <c r="V122" s="5"/>
      <c r="W122" s="5"/>
      <c r="X122" s="5"/>
      <c r="Y122" s="5"/>
      <c r="Z122" s="5"/>
      <c r="AA122" s="5"/>
      <c r="AB122" s="5"/>
    </row>
    <row r="123" spans="2:28" ht="18" customHeight="1">
      <c r="B123" s="151" t="s">
        <v>0</v>
      </c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5"/>
      <c r="W123" s="5"/>
      <c r="X123" s="5"/>
      <c r="Y123" s="5"/>
      <c r="Z123" s="5"/>
      <c r="AA123" s="5"/>
      <c r="AB123" s="5"/>
    </row>
    <row r="124" spans="2:28" ht="12.75" customHeight="1">
      <c r="B124" s="6"/>
      <c r="C124" s="6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  <c r="O124" s="7"/>
      <c r="P124" s="7"/>
      <c r="Q124" s="9"/>
      <c r="R124" s="9"/>
      <c r="S124" s="10"/>
      <c r="T124" s="11"/>
      <c r="U124" s="7"/>
      <c r="V124" s="5"/>
      <c r="W124" s="5"/>
      <c r="X124" s="5"/>
      <c r="Y124" s="5"/>
      <c r="Z124" s="5"/>
      <c r="AA124" s="5"/>
      <c r="AB124" s="5"/>
    </row>
    <row r="125" spans="2:28" ht="20.25" customHeight="1">
      <c r="B125" s="152" t="s">
        <v>1</v>
      </c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5"/>
      <c r="W125" s="5"/>
      <c r="X125" s="5"/>
      <c r="Y125" s="5"/>
      <c r="Z125" s="5"/>
      <c r="AA125" s="5"/>
      <c r="AB125" s="5"/>
    </row>
    <row r="126" spans="2:21" ht="15">
      <c r="B126" s="41"/>
      <c r="C126" s="41"/>
      <c r="D126" s="41"/>
      <c r="E126" s="41"/>
      <c r="F126" s="41"/>
      <c r="G126" s="41"/>
      <c r="H126" s="41"/>
      <c r="I126" s="42"/>
      <c r="J126" s="42"/>
      <c r="K126" s="42"/>
      <c r="L126" s="42"/>
      <c r="M126" s="42"/>
      <c r="N126" s="42"/>
      <c r="O126" s="42"/>
      <c r="P126" s="42"/>
      <c r="Q126" s="43"/>
      <c r="R126" s="43"/>
      <c r="S126" s="44"/>
      <c r="T126" s="44"/>
      <c r="U126" s="45"/>
    </row>
    <row r="127" spans="2:21" ht="15">
      <c r="B127" s="153" t="s">
        <v>2</v>
      </c>
      <c r="C127" s="154" t="s">
        <v>3</v>
      </c>
      <c r="D127" s="155">
        <v>2008</v>
      </c>
      <c r="E127" s="155" t="s">
        <v>4</v>
      </c>
      <c r="F127" s="15" t="s">
        <v>5</v>
      </c>
      <c r="G127" s="15" t="s">
        <v>6</v>
      </c>
      <c r="H127" s="157" t="s">
        <v>7</v>
      </c>
      <c r="I127" s="157" t="s">
        <v>8</v>
      </c>
      <c r="J127" s="158" t="s">
        <v>9</v>
      </c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</row>
    <row r="128" spans="2:21" ht="15">
      <c r="B128" s="153"/>
      <c r="C128" s="154"/>
      <c r="D128" s="156"/>
      <c r="E128" s="156"/>
      <c r="F128" s="17">
        <v>39629</v>
      </c>
      <c r="G128" s="17" t="s">
        <v>10</v>
      </c>
      <c r="H128" s="157"/>
      <c r="I128" s="157"/>
      <c r="J128" s="18" t="s">
        <v>11</v>
      </c>
      <c r="K128" s="18" t="s">
        <v>12</v>
      </c>
      <c r="L128" s="18" t="s">
        <v>13</v>
      </c>
      <c r="M128" s="18" t="s">
        <v>14</v>
      </c>
      <c r="N128" s="18" t="s">
        <v>15</v>
      </c>
      <c r="O128" s="18" t="s">
        <v>16</v>
      </c>
      <c r="P128" s="18" t="s">
        <v>17</v>
      </c>
      <c r="Q128" s="18" t="s">
        <v>18</v>
      </c>
      <c r="R128" s="18" t="s">
        <v>19</v>
      </c>
      <c r="S128" s="18" t="s">
        <v>20</v>
      </c>
      <c r="T128" s="18" t="s">
        <v>21</v>
      </c>
      <c r="U128" s="18" t="s">
        <v>22</v>
      </c>
    </row>
    <row r="129" spans="2:21" ht="15">
      <c r="B129" s="52"/>
      <c r="C129" s="30"/>
      <c r="D129" s="30"/>
      <c r="E129" s="30"/>
      <c r="F129" s="30"/>
      <c r="G129" s="30"/>
      <c r="H129" s="30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2:21" ht="15">
      <c r="B130" s="63">
        <v>4400</v>
      </c>
      <c r="C130" s="64" t="s">
        <v>81</v>
      </c>
      <c r="D130" s="54"/>
      <c r="E130" s="54"/>
      <c r="F130" s="54"/>
      <c r="G130" s="55">
        <v>83000000</v>
      </c>
      <c r="H130" s="55">
        <v>83000000</v>
      </c>
      <c r="I130" s="31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30">
      <c r="B131" s="24">
        <v>4419</v>
      </c>
      <c r="C131" s="25" t="s">
        <v>116</v>
      </c>
      <c r="D131" s="54"/>
      <c r="E131" s="54"/>
      <c r="F131" s="54"/>
      <c r="G131" s="55">
        <v>12300000</v>
      </c>
      <c r="H131" s="55">
        <v>12300000</v>
      </c>
      <c r="I131" s="65">
        <f>SUM(J131:U131)</f>
        <v>0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5">
      <c r="B132" s="52"/>
      <c r="C132" s="30"/>
      <c r="D132" s="30"/>
      <c r="E132" s="30"/>
      <c r="F132" s="30"/>
      <c r="G132" s="30"/>
      <c r="H132" s="31"/>
      <c r="I132" s="32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38.25" customHeight="1">
      <c r="B133" s="161" t="s">
        <v>84</v>
      </c>
      <c r="C133" s="162"/>
      <c r="D133" s="40">
        <f>SUM(D129:D132)</f>
        <v>0</v>
      </c>
      <c r="E133" s="40">
        <f>SUM(E129:E132)</f>
        <v>0</v>
      </c>
      <c r="F133" s="40">
        <f>SUM(F129:F132)</f>
        <v>0</v>
      </c>
      <c r="G133" s="40">
        <f>SUM(G129:G132)</f>
        <v>95300000</v>
      </c>
      <c r="H133" s="56">
        <v>95300000</v>
      </c>
      <c r="I133" s="40">
        <f aca="true" t="shared" si="9" ref="I133:U133">SUM(I129:I132)</f>
        <v>0</v>
      </c>
      <c r="J133" s="40">
        <f t="shared" si="9"/>
        <v>0</v>
      </c>
      <c r="K133" s="40">
        <f t="shared" si="9"/>
        <v>0</v>
      </c>
      <c r="L133" s="40">
        <f t="shared" si="9"/>
        <v>0</v>
      </c>
      <c r="M133" s="40">
        <f t="shared" si="9"/>
        <v>0</v>
      </c>
      <c r="N133" s="40">
        <f t="shared" si="9"/>
        <v>0</v>
      </c>
      <c r="O133" s="40">
        <f t="shared" si="9"/>
        <v>0</v>
      </c>
      <c r="P133" s="40">
        <f t="shared" si="9"/>
        <v>0</v>
      </c>
      <c r="Q133" s="40">
        <f t="shared" si="9"/>
        <v>0</v>
      </c>
      <c r="R133" s="40">
        <f t="shared" si="9"/>
        <v>0</v>
      </c>
      <c r="S133" s="40">
        <f t="shared" si="9"/>
        <v>0</v>
      </c>
      <c r="T133" s="40">
        <f t="shared" si="9"/>
        <v>0</v>
      </c>
      <c r="U133" s="40">
        <f t="shared" si="9"/>
        <v>0</v>
      </c>
    </row>
    <row r="134" spans="2:21" s="53" customFormat="1" ht="33.75"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3"/>
      <c r="S134" s="3"/>
      <c r="T134" s="3"/>
      <c r="U134" s="4"/>
    </row>
    <row r="135" spans="2:28" ht="15.75" customHeight="1">
      <c r="B135" s="149" t="s">
        <v>123</v>
      </c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5"/>
      <c r="W135" s="5"/>
      <c r="X135" s="5"/>
      <c r="Y135" s="5"/>
      <c r="Z135" s="5"/>
      <c r="AA135" s="5"/>
      <c r="AB135" s="5"/>
    </row>
    <row r="136" spans="2:28" ht="12.75" customHeight="1">
      <c r="B136" s="150" t="s">
        <v>86</v>
      </c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5"/>
      <c r="W136" s="5"/>
      <c r="X136" s="5"/>
      <c r="Y136" s="5"/>
      <c r="Z136" s="5"/>
      <c r="AA136" s="5"/>
      <c r="AB136" s="5"/>
    </row>
    <row r="137" spans="2:28" ht="12.75" customHeight="1"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7"/>
      <c r="P137" s="7"/>
      <c r="Q137" s="8"/>
      <c r="R137" s="8"/>
      <c r="S137" s="8"/>
      <c r="T137" s="8"/>
      <c r="U137" s="8"/>
      <c r="V137" s="5"/>
      <c r="W137" s="5"/>
      <c r="X137" s="5"/>
      <c r="Y137" s="5"/>
      <c r="Z137" s="5"/>
      <c r="AA137" s="5"/>
      <c r="AB137" s="5"/>
    </row>
    <row r="138" spans="2:28" ht="18" customHeight="1">
      <c r="B138" s="151" t="s">
        <v>0</v>
      </c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5"/>
      <c r="W138" s="5"/>
      <c r="X138" s="5"/>
      <c r="Y138" s="5"/>
      <c r="Z138" s="5"/>
      <c r="AA138" s="5"/>
      <c r="AB138" s="5"/>
    </row>
    <row r="139" spans="2:28" ht="12.75" customHeight="1"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7"/>
      <c r="P139" s="7"/>
      <c r="Q139" s="9"/>
      <c r="R139" s="9"/>
      <c r="S139" s="10"/>
      <c r="T139" s="11"/>
      <c r="U139" s="7"/>
      <c r="V139" s="5"/>
      <c r="W139" s="5"/>
      <c r="X139" s="5"/>
      <c r="Y139" s="5"/>
      <c r="Z139" s="5"/>
      <c r="AA139" s="5"/>
      <c r="AB139" s="5"/>
    </row>
    <row r="140" spans="2:28" ht="21" customHeight="1">
      <c r="B140" s="152" t="s">
        <v>1</v>
      </c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5"/>
      <c r="W140" s="5"/>
      <c r="X140" s="5"/>
      <c r="Y140" s="5"/>
      <c r="Z140" s="5"/>
      <c r="AA140" s="5"/>
      <c r="AB140" s="5"/>
    </row>
    <row r="141" spans="2:21" s="53" customFormat="1" ht="15">
      <c r="B141" s="41"/>
      <c r="C141" s="41"/>
      <c r="D141" s="41"/>
      <c r="E141" s="41"/>
      <c r="F141" s="41"/>
      <c r="G141" s="41"/>
      <c r="H141" s="41"/>
      <c r="I141" s="42"/>
      <c r="J141" s="42"/>
      <c r="K141" s="42"/>
      <c r="L141" s="42"/>
      <c r="M141" s="42"/>
      <c r="N141" s="42"/>
      <c r="O141" s="42"/>
      <c r="P141" s="42"/>
      <c r="Q141" s="43"/>
      <c r="R141" s="43"/>
      <c r="S141" s="44"/>
      <c r="T141" s="44"/>
      <c r="U141" s="45"/>
    </row>
    <row r="142" spans="2:21" s="53" customFormat="1" ht="15">
      <c r="B142" s="153" t="s">
        <v>2</v>
      </c>
      <c r="C142" s="154" t="s">
        <v>3</v>
      </c>
      <c r="D142" s="155">
        <v>2008</v>
      </c>
      <c r="E142" s="155" t="s">
        <v>4</v>
      </c>
      <c r="F142" s="15" t="s">
        <v>5</v>
      </c>
      <c r="G142" s="15" t="s">
        <v>6</v>
      </c>
      <c r="H142" s="157" t="s">
        <v>7</v>
      </c>
      <c r="I142" s="157" t="s">
        <v>8</v>
      </c>
      <c r="J142" s="158" t="s">
        <v>9</v>
      </c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</row>
    <row r="143" spans="2:21" s="53" customFormat="1" ht="15">
      <c r="B143" s="153"/>
      <c r="C143" s="154"/>
      <c r="D143" s="156"/>
      <c r="E143" s="156"/>
      <c r="F143" s="17">
        <v>39629</v>
      </c>
      <c r="G143" s="17" t="s">
        <v>10</v>
      </c>
      <c r="H143" s="157"/>
      <c r="I143" s="157"/>
      <c r="J143" s="18" t="s">
        <v>11</v>
      </c>
      <c r="K143" s="18" t="s">
        <v>12</v>
      </c>
      <c r="L143" s="18" t="s">
        <v>13</v>
      </c>
      <c r="M143" s="18" t="s">
        <v>14</v>
      </c>
      <c r="N143" s="18" t="s">
        <v>15</v>
      </c>
      <c r="O143" s="18" t="s">
        <v>16</v>
      </c>
      <c r="P143" s="18" t="s">
        <v>17</v>
      </c>
      <c r="Q143" s="18" t="s">
        <v>18</v>
      </c>
      <c r="R143" s="18" t="s">
        <v>19</v>
      </c>
      <c r="S143" s="18" t="s">
        <v>20</v>
      </c>
      <c r="T143" s="18" t="s">
        <v>21</v>
      </c>
      <c r="U143" s="18" t="s">
        <v>22</v>
      </c>
    </row>
    <row r="144" spans="2:21" ht="15">
      <c r="B144" s="52"/>
      <c r="C144" s="30"/>
      <c r="D144" s="30"/>
      <c r="E144" s="21"/>
      <c r="F144" s="30"/>
      <c r="G144" s="30"/>
      <c r="H144" s="30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2:21" ht="30">
      <c r="B145" s="63">
        <v>5100</v>
      </c>
      <c r="C145" s="64" t="s">
        <v>117</v>
      </c>
      <c r="D145" s="21"/>
      <c r="E145" s="21"/>
      <c r="F145" s="21"/>
      <c r="G145" s="21"/>
      <c r="H145" s="21"/>
      <c r="I145" s="31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2:21" ht="15">
      <c r="B146" s="24">
        <v>5111</v>
      </c>
      <c r="C146" s="25" t="s">
        <v>118</v>
      </c>
      <c r="D146" s="21">
        <v>35150</v>
      </c>
      <c r="E146" s="21">
        <f aca="true" t="shared" si="10" ref="E146:E154">H146-D146</f>
        <v>2812</v>
      </c>
      <c r="F146" s="21"/>
      <c r="G146" s="36">
        <v>15150</v>
      </c>
      <c r="H146" s="21">
        <v>37962</v>
      </c>
      <c r="I146" s="65">
        <f aca="true" t="shared" si="11" ref="I146:I154">SUM(J146:U146)</f>
        <v>0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2:21" ht="30">
      <c r="B147" s="24">
        <v>5151</v>
      </c>
      <c r="C147" s="25" t="s">
        <v>119</v>
      </c>
      <c r="D147" s="21">
        <v>12700</v>
      </c>
      <c r="E147" s="21">
        <f t="shared" si="10"/>
        <v>22508</v>
      </c>
      <c r="F147" s="21"/>
      <c r="G147" s="34">
        <v>13272</v>
      </c>
      <c r="H147" s="21">
        <v>35208</v>
      </c>
      <c r="I147" s="65">
        <f t="shared" si="11"/>
        <v>0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2:21" ht="30">
      <c r="B148" s="63">
        <v>5400</v>
      </c>
      <c r="C148" s="64" t="s">
        <v>120</v>
      </c>
      <c r="D148" s="21"/>
      <c r="E148" s="21"/>
      <c r="F148" s="21"/>
      <c r="G148" s="21"/>
      <c r="H148" s="21"/>
      <c r="I148" s="31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2:21" ht="60">
      <c r="B149" s="24">
        <v>5411</v>
      </c>
      <c r="C149" s="25" t="s">
        <v>121</v>
      </c>
      <c r="D149" s="21">
        <v>236000</v>
      </c>
      <c r="E149" s="21">
        <f t="shared" si="10"/>
        <v>159280</v>
      </c>
      <c r="F149" s="21"/>
      <c r="G149" s="34">
        <f>D149*1.045</f>
        <v>246619.99999999997</v>
      </c>
      <c r="H149" s="21">
        <v>395280</v>
      </c>
      <c r="I149" s="65">
        <f t="shared" si="11"/>
        <v>0</v>
      </c>
      <c r="J149" s="27">
        <v>0</v>
      </c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2:21" ht="30">
      <c r="B150" s="63">
        <v>5600</v>
      </c>
      <c r="C150" s="64" t="s">
        <v>82</v>
      </c>
      <c r="D150" s="21">
        <v>23000</v>
      </c>
      <c r="E150" s="21">
        <f t="shared" si="10"/>
        <v>23440</v>
      </c>
      <c r="F150" s="21"/>
      <c r="G150" s="34">
        <f>D150*1.045</f>
        <v>24035</v>
      </c>
      <c r="H150" s="21">
        <v>46440</v>
      </c>
      <c r="I150" s="3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2:21" ht="30">
      <c r="B151" s="24">
        <v>5611</v>
      </c>
      <c r="C151" s="25" t="s">
        <v>48</v>
      </c>
      <c r="D151" s="21">
        <v>56000</v>
      </c>
      <c r="E151" s="21">
        <f t="shared" si="10"/>
        <v>4480</v>
      </c>
      <c r="F151" s="21">
        <v>11836</v>
      </c>
      <c r="G151" s="36">
        <v>26400</v>
      </c>
      <c r="H151" s="21">
        <v>60480</v>
      </c>
      <c r="I151" s="65">
        <f t="shared" si="11"/>
        <v>0</v>
      </c>
      <c r="J151" s="27">
        <v>0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2:21" s="38" customFormat="1" ht="15">
      <c r="B152" s="24">
        <v>5621</v>
      </c>
      <c r="C152" s="25" t="s">
        <v>49</v>
      </c>
      <c r="D152" s="21">
        <v>31500</v>
      </c>
      <c r="E152" s="21">
        <f t="shared" si="10"/>
        <v>67320</v>
      </c>
      <c r="F152" s="21">
        <v>31102</v>
      </c>
      <c r="G152" s="34">
        <f>D152*1.045</f>
        <v>32917.5</v>
      </c>
      <c r="H152" s="21">
        <v>98820</v>
      </c>
      <c r="I152" s="65">
        <f t="shared" si="11"/>
        <v>0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2:21" ht="30">
      <c r="B153" s="24">
        <v>5651</v>
      </c>
      <c r="C153" s="25" t="s">
        <v>122</v>
      </c>
      <c r="D153" s="21"/>
      <c r="E153" s="21"/>
      <c r="F153" s="21"/>
      <c r="G153" s="21"/>
      <c r="H153" s="21"/>
      <c r="I153" s="65">
        <f t="shared" si="11"/>
        <v>0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2:21" ht="30">
      <c r="B154" s="24">
        <v>5671</v>
      </c>
      <c r="C154" s="25" t="s">
        <v>50</v>
      </c>
      <c r="D154" s="21">
        <v>110000</v>
      </c>
      <c r="E154" s="21">
        <f t="shared" si="10"/>
        <v>332800</v>
      </c>
      <c r="F154" s="21"/>
      <c r="G154" s="37">
        <v>442800</v>
      </c>
      <c r="H154" s="21">
        <v>442800</v>
      </c>
      <c r="I154" s="65">
        <f t="shared" si="11"/>
        <v>0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2:21" ht="35.25" customHeight="1">
      <c r="B155" s="163" t="s">
        <v>85</v>
      </c>
      <c r="C155" s="164"/>
      <c r="D155" s="40">
        <f>SUM(D144:D154)</f>
        <v>504350</v>
      </c>
      <c r="E155" s="40">
        <f>SUM(E144:E154)</f>
        <v>612640</v>
      </c>
      <c r="F155" s="40">
        <f>SUM(F144:F154)</f>
        <v>42938</v>
      </c>
      <c r="G155" s="40">
        <f>SUM(G144:G154)</f>
        <v>801194.5</v>
      </c>
      <c r="H155" s="40">
        <v>1174230</v>
      </c>
      <c r="I155" s="40">
        <f aca="true" t="shared" si="12" ref="I155:U155">SUM(I144:I154)</f>
        <v>0</v>
      </c>
      <c r="J155" s="40">
        <f t="shared" si="12"/>
        <v>0</v>
      </c>
      <c r="K155" s="40">
        <f t="shared" si="12"/>
        <v>0</v>
      </c>
      <c r="L155" s="40">
        <f t="shared" si="12"/>
        <v>0</v>
      </c>
      <c r="M155" s="40">
        <f t="shared" si="12"/>
        <v>0</v>
      </c>
      <c r="N155" s="40">
        <f t="shared" si="12"/>
        <v>0</v>
      </c>
      <c r="O155" s="40">
        <f t="shared" si="12"/>
        <v>0</v>
      </c>
      <c r="P155" s="40">
        <f t="shared" si="12"/>
        <v>0</v>
      </c>
      <c r="Q155" s="40">
        <f t="shared" si="12"/>
        <v>0</v>
      </c>
      <c r="R155" s="40">
        <f t="shared" si="12"/>
        <v>0</v>
      </c>
      <c r="S155" s="40">
        <f t="shared" si="12"/>
        <v>0</v>
      </c>
      <c r="T155" s="40">
        <f t="shared" si="12"/>
        <v>0</v>
      </c>
      <c r="U155" s="40">
        <f t="shared" si="12"/>
        <v>0</v>
      </c>
    </row>
    <row r="156" spans="2:21" ht="33.75"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3"/>
      <c r="T156" s="3"/>
      <c r="U156" s="4"/>
    </row>
    <row r="157" ht="15">
      <c r="H157" s="58"/>
    </row>
    <row r="158" spans="2:21" ht="15">
      <c r="B158" s="165" t="s">
        <v>51</v>
      </c>
      <c r="C158" s="166"/>
      <c r="D158" s="59" t="e">
        <f>SUM(#REF!,D155,D118,D78,#REF!)</f>
        <v>#REF!</v>
      </c>
      <c r="E158" s="59" t="e">
        <f>SUM(#REF!,E155,E118,E78,#REF!)</f>
        <v>#REF!</v>
      </c>
      <c r="F158" s="59" t="e">
        <f>SUM(#REF!,F155,F118,F78,#REF!)</f>
        <v>#REF!</v>
      </c>
      <c r="G158" s="59" t="e">
        <f>SUM(#REF!,G155,G118,G78,#REF!)</f>
        <v>#REF!</v>
      </c>
      <c r="H158" s="60">
        <v>116067916.6328</v>
      </c>
      <c r="I158" s="59">
        <f aca="true" t="shared" si="13" ref="I158:U158">I35+I78+I118+I133+I155</f>
        <v>0</v>
      </c>
      <c r="J158" s="59">
        <f t="shared" si="13"/>
        <v>0</v>
      </c>
      <c r="K158" s="59">
        <f t="shared" si="13"/>
        <v>0</v>
      </c>
      <c r="L158" s="59">
        <f t="shared" si="13"/>
        <v>0</v>
      </c>
      <c r="M158" s="59">
        <f t="shared" si="13"/>
        <v>0</v>
      </c>
      <c r="N158" s="59">
        <f t="shared" si="13"/>
        <v>0</v>
      </c>
      <c r="O158" s="59">
        <f t="shared" si="13"/>
        <v>0</v>
      </c>
      <c r="P158" s="59">
        <f t="shared" si="13"/>
        <v>0</v>
      </c>
      <c r="Q158" s="59">
        <f t="shared" si="13"/>
        <v>0</v>
      </c>
      <c r="R158" s="59">
        <f t="shared" si="13"/>
        <v>0</v>
      </c>
      <c r="S158" s="59">
        <f t="shared" si="13"/>
        <v>0</v>
      </c>
      <c r="T158" s="59">
        <f t="shared" si="13"/>
        <v>0</v>
      </c>
      <c r="U158" s="59">
        <f t="shared" si="13"/>
        <v>0</v>
      </c>
    </row>
  </sheetData>
  <sheetProtection/>
  <mergeCells count="61">
    <mergeCell ref="I142:I143"/>
    <mergeCell ref="J142:U142"/>
    <mergeCell ref="B155:C155"/>
    <mergeCell ref="B158:C158"/>
    <mergeCell ref="B133:C133"/>
    <mergeCell ref="B135:U135"/>
    <mergeCell ref="B136:U136"/>
    <mergeCell ref="B138:U138"/>
    <mergeCell ref="B140:U140"/>
    <mergeCell ref="B142:B143"/>
    <mergeCell ref="C142:C143"/>
    <mergeCell ref="D142:D143"/>
    <mergeCell ref="E142:E143"/>
    <mergeCell ref="H142:H143"/>
    <mergeCell ref="B125:U125"/>
    <mergeCell ref="B127:B128"/>
    <mergeCell ref="C127:C128"/>
    <mergeCell ref="D127:D128"/>
    <mergeCell ref="E127:E128"/>
    <mergeCell ref="H127:H128"/>
    <mergeCell ref="B81:U81"/>
    <mergeCell ref="I127:I128"/>
    <mergeCell ref="J127:U127"/>
    <mergeCell ref="I87:I88"/>
    <mergeCell ref="J87:U87"/>
    <mergeCell ref="B118:C118"/>
    <mergeCell ref="B120:U120"/>
    <mergeCell ref="B121:U121"/>
    <mergeCell ref="B123:U123"/>
    <mergeCell ref="J44:U44"/>
    <mergeCell ref="B78:C78"/>
    <mergeCell ref="B80:U80"/>
    <mergeCell ref="B83:U83"/>
    <mergeCell ref="B85:U85"/>
    <mergeCell ref="B87:B88"/>
    <mergeCell ref="C87:C88"/>
    <mergeCell ref="D87:D88"/>
    <mergeCell ref="E87:E88"/>
    <mergeCell ref="H87:H88"/>
    <mergeCell ref="B44:B45"/>
    <mergeCell ref="C44:C45"/>
    <mergeCell ref="D44:D45"/>
    <mergeCell ref="E44:E45"/>
    <mergeCell ref="H44:H45"/>
    <mergeCell ref="I44:I45"/>
    <mergeCell ref="H9:H10"/>
    <mergeCell ref="I9:I10"/>
    <mergeCell ref="J9:U9"/>
    <mergeCell ref="B35:C35"/>
    <mergeCell ref="B37:U37"/>
    <mergeCell ref="B38:U38"/>
    <mergeCell ref="B2:U2"/>
    <mergeCell ref="B3:U3"/>
    <mergeCell ref="B5:U5"/>
    <mergeCell ref="B7:U7"/>
    <mergeCell ref="B40:U40"/>
    <mergeCell ref="B42:U42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X104"/>
  <sheetViews>
    <sheetView tabSelected="1" zoomScalePageLayoutView="0" workbookViewId="0" topLeftCell="A1">
      <pane xSplit="8" ySplit="5" topLeftCell="L6" activePane="bottomRight" state="frozen"/>
      <selection pane="topLeft" activeCell="H1" sqref="H1"/>
      <selection pane="topRight" activeCell="I1" sqref="I1"/>
      <selection pane="bottomLeft" activeCell="H6" sqref="H6"/>
      <selection pane="bottomRight" activeCell="N4" sqref="N4"/>
    </sheetView>
  </sheetViews>
  <sheetFormatPr defaultColWidth="2.8515625" defaultRowHeight="15"/>
  <cols>
    <col min="1" max="1" width="11.140625" style="72" customWidth="1"/>
    <col min="2" max="2" width="3.421875" style="72" bestFit="1" customWidth="1"/>
    <col min="3" max="5" width="2.8515625" style="72" customWidth="1"/>
    <col min="6" max="6" width="4.00390625" style="88" bestFit="1" customWidth="1"/>
    <col min="7" max="7" width="8.57421875" style="88" customWidth="1"/>
    <col min="8" max="8" width="25.7109375" style="71" customWidth="1"/>
    <col min="9" max="9" width="2.8515625" style="71" customWidth="1"/>
    <col min="10" max="10" width="8.7109375" style="72" bestFit="1" customWidth="1"/>
    <col min="11" max="13" width="2.8515625" style="72" customWidth="1"/>
    <col min="14" max="14" width="40.8515625" style="71" customWidth="1"/>
    <col min="15" max="15" width="12.57421875" style="71" customWidth="1"/>
    <col min="16" max="16" width="42.8515625" style="71" customWidth="1"/>
    <col min="17" max="17" width="12.140625" style="72" customWidth="1"/>
    <col min="18" max="18" width="10.140625" style="72" customWidth="1"/>
    <col min="19" max="20" width="10.8515625" style="76" customWidth="1"/>
    <col min="21" max="21" width="10.8515625" style="76" bestFit="1" customWidth="1"/>
    <col min="22" max="22" width="12.7109375" style="76" customWidth="1"/>
    <col min="23" max="23" width="10.57421875" style="76" customWidth="1"/>
    <col min="24" max="24" width="14.8515625" style="76" customWidth="1"/>
    <col min="25" max="25" width="10.421875" style="71" customWidth="1"/>
    <col min="26" max="26" width="9.140625" style="71" bestFit="1" customWidth="1"/>
    <col min="27" max="27" width="11.00390625" style="71" customWidth="1"/>
    <col min="28" max="28" width="9.57421875" style="71" customWidth="1"/>
    <col min="29" max="29" width="9.7109375" style="71" customWidth="1"/>
    <col min="30" max="30" width="9.8515625" style="71" customWidth="1"/>
    <col min="31" max="31" width="9.140625" style="71" customWidth="1"/>
    <col min="32" max="32" width="8.8515625" style="71" hidden="1" customWidth="1"/>
    <col min="33" max="33" width="6.8515625" style="71" hidden="1" customWidth="1"/>
    <col min="34" max="35" width="7.28125" style="71" hidden="1" customWidth="1"/>
    <col min="36" max="36" width="13.140625" style="71" customWidth="1"/>
    <col min="37" max="16384" width="2.8515625" style="71" customWidth="1"/>
  </cols>
  <sheetData>
    <row r="1" spans="1:47" ht="23.25">
      <c r="A1" s="167" t="s">
        <v>254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M1" s="168"/>
      <c r="AN1" s="168"/>
      <c r="AO1" s="168"/>
      <c r="AP1" s="168"/>
      <c r="AQ1" s="168"/>
      <c r="AR1" s="168"/>
      <c r="AS1" s="168"/>
      <c r="AT1" s="168"/>
      <c r="AU1" s="168"/>
    </row>
    <row r="2" spans="1:47" ht="24" customHeight="1">
      <c r="A2" s="41" t="s">
        <v>125</v>
      </c>
      <c r="B2" s="41"/>
      <c r="E2" s="73"/>
      <c r="F2" s="74"/>
      <c r="G2" s="74"/>
      <c r="H2" s="75" t="s">
        <v>0</v>
      </c>
      <c r="I2" s="75"/>
      <c r="J2" s="73"/>
      <c r="K2" s="73"/>
      <c r="L2" s="73"/>
      <c r="M2" s="73"/>
      <c r="N2" s="177">
        <v>2017</v>
      </c>
      <c r="AM2" s="77"/>
      <c r="AN2" s="78"/>
      <c r="AO2" s="77"/>
      <c r="AP2" s="79"/>
      <c r="AQ2" s="80"/>
      <c r="AR2" s="81"/>
      <c r="AS2" s="82"/>
      <c r="AT2" s="83"/>
      <c r="AU2" s="82"/>
    </row>
    <row r="3" spans="1:47" ht="24" customHeight="1">
      <c r="A3" s="84" t="s">
        <v>126</v>
      </c>
      <c r="B3" s="85"/>
      <c r="D3" s="86" t="s">
        <v>250</v>
      </c>
      <c r="E3" s="87"/>
      <c r="F3" s="87"/>
      <c r="G3" s="87"/>
      <c r="AM3" s="77"/>
      <c r="AN3" s="78"/>
      <c r="AO3" s="77"/>
      <c r="AP3" s="79"/>
      <c r="AQ3" s="80"/>
      <c r="AR3" s="81"/>
      <c r="AS3" s="82"/>
      <c r="AT3" s="83"/>
      <c r="AU3" s="82"/>
    </row>
    <row r="4" spans="18:40" ht="57" customHeight="1">
      <c r="R4" s="169" t="s">
        <v>127</v>
      </c>
      <c r="S4" s="170"/>
      <c r="T4" s="170"/>
      <c r="U4" s="171"/>
      <c r="V4" s="172" t="s">
        <v>128</v>
      </c>
      <c r="W4" s="173"/>
      <c r="X4" s="174"/>
      <c r="Y4" s="169" t="s">
        <v>127</v>
      </c>
      <c r="Z4" s="170"/>
      <c r="AA4" s="170"/>
      <c r="AB4" s="170"/>
      <c r="AC4" s="170"/>
      <c r="AD4" s="171"/>
      <c r="AE4" s="89" t="s">
        <v>128</v>
      </c>
      <c r="AF4" s="175" t="s">
        <v>129</v>
      </c>
      <c r="AG4" s="176"/>
      <c r="AH4" s="175" t="s">
        <v>130</v>
      </c>
      <c r="AI4" s="176"/>
      <c r="AM4" s="77"/>
      <c r="AN4" s="90"/>
    </row>
    <row r="5" spans="1:50" s="104" customFormat="1" ht="54" customHeight="1" thickBot="1">
      <c r="A5" s="91" t="s">
        <v>131</v>
      </c>
      <c r="B5" s="91" t="s">
        <v>132</v>
      </c>
      <c r="C5" s="91" t="s">
        <v>133</v>
      </c>
      <c r="D5" s="91" t="s">
        <v>134</v>
      </c>
      <c r="E5" s="91" t="s">
        <v>135</v>
      </c>
      <c r="F5" s="91" t="s">
        <v>136</v>
      </c>
      <c r="G5" s="92" t="s">
        <v>137</v>
      </c>
      <c r="H5" s="93" t="s">
        <v>138</v>
      </c>
      <c r="I5" s="94" t="s">
        <v>139</v>
      </c>
      <c r="J5" s="95" t="s">
        <v>140</v>
      </c>
      <c r="K5" s="95" t="s">
        <v>141</v>
      </c>
      <c r="L5" s="95" t="s">
        <v>142</v>
      </c>
      <c r="M5" s="95" t="s">
        <v>143</v>
      </c>
      <c r="N5" s="96" t="s">
        <v>144</v>
      </c>
      <c r="O5" s="96" t="s">
        <v>145</v>
      </c>
      <c r="P5" s="92" t="s">
        <v>146</v>
      </c>
      <c r="Q5" s="91" t="s">
        <v>147</v>
      </c>
      <c r="R5" s="91" t="s">
        <v>148</v>
      </c>
      <c r="S5" s="97" t="s">
        <v>149</v>
      </c>
      <c r="T5" s="97" t="s">
        <v>150</v>
      </c>
      <c r="U5" s="97" t="s">
        <v>151</v>
      </c>
      <c r="V5" s="98" t="s">
        <v>152</v>
      </c>
      <c r="W5" s="147" t="s">
        <v>153</v>
      </c>
      <c r="X5" s="147" t="s">
        <v>154</v>
      </c>
      <c r="Y5" s="148" t="s">
        <v>155</v>
      </c>
      <c r="Z5" s="148" t="s">
        <v>156</v>
      </c>
      <c r="AA5" s="148" t="s">
        <v>157</v>
      </c>
      <c r="AB5" s="148" t="s">
        <v>158</v>
      </c>
      <c r="AC5" s="148" t="s">
        <v>159</v>
      </c>
      <c r="AD5" s="148" t="s">
        <v>160</v>
      </c>
      <c r="AE5" s="147" t="s">
        <v>161</v>
      </c>
      <c r="AF5" s="98"/>
      <c r="AG5" s="98"/>
      <c r="AH5" s="98"/>
      <c r="AI5" s="98"/>
      <c r="AJ5" s="99" t="s">
        <v>162</v>
      </c>
      <c r="AK5" s="100"/>
      <c r="AL5" s="100"/>
      <c r="AM5" s="101"/>
      <c r="AN5" s="102"/>
      <c r="AO5" s="101"/>
      <c r="AP5" s="101"/>
      <c r="AQ5" s="101"/>
      <c r="AR5" s="101"/>
      <c r="AS5" s="101"/>
      <c r="AT5" s="101"/>
      <c r="AU5" s="101"/>
      <c r="AV5" s="101"/>
      <c r="AW5" s="101"/>
      <c r="AX5" s="103"/>
    </row>
    <row r="6" spans="1:50" s="121" customFormat="1" ht="24" customHeight="1">
      <c r="A6" s="105">
        <v>1</v>
      </c>
      <c r="B6" s="105">
        <v>5</v>
      </c>
      <c r="C6" s="105">
        <v>5</v>
      </c>
      <c r="D6" s="106">
        <v>1</v>
      </c>
      <c r="E6" s="106">
        <v>2</v>
      </c>
      <c r="F6" s="106">
        <v>132</v>
      </c>
      <c r="G6" s="106"/>
      <c r="H6" s="107" t="s">
        <v>163</v>
      </c>
      <c r="I6" s="108"/>
      <c r="J6" s="109">
        <v>41339</v>
      </c>
      <c r="K6" s="110">
        <v>26</v>
      </c>
      <c r="L6" s="110">
        <v>40</v>
      </c>
      <c r="M6" s="110" t="s">
        <v>164</v>
      </c>
      <c r="N6" s="111" t="s">
        <v>165</v>
      </c>
      <c r="O6" s="105"/>
      <c r="P6" s="112" t="s">
        <v>166</v>
      </c>
      <c r="Q6" s="110">
        <v>1</v>
      </c>
      <c r="R6" s="113">
        <v>52580</v>
      </c>
      <c r="S6" s="114">
        <v>0</v>
      </c>
      <c r="T6" s="113">
        <v>52580</v>
      </c>
      <c r="U6" s="115">
        <v>0</v>
      </c>
      <c r="V6" s="115">
        <f aca="true" t="shared" si="0" ref="V6:V63">+T6/30*5/12</f>
        <v>730.2777777777778</v>
      </c>
      <c r="W6" s="130">
        <f aca="true" t="shared" si="1" ref="W6:W63">+T6/30*50/12</f>
        <v>7302.777777777778</v>
      </c>
      <c r="X6" s="131">
        <v>0</v>
      </c>
      <c r="Y6" s="131">
        <f>+R6*17.5%</f>
        <v>9201.5</v>
      </c>
      <c r="Z6" s="131">
        <f>+R6*3%</f>
        <v>1577.3999999999999</v>
      </c>
      <c r="AA6" s="131">
        <f>+R6*6.5%</f>
        <v>3417.7000000000003</v>
      </c>
      <c r="AB6" s="131">
        <f>+R6*2%</f>
        <v>1051.6</v>
      </c>
      <c r="AC6" s="131">
        <v>2057</v>
      </c>
      <c r="AD6" s="131">
        <v>1456</v>
      </c>
      <c r="AE6" s="131">
        <f>(T6+V6+W6+X6+Y6+Z6+AA6+AB6+AC6+AD6)*0.06</f>
        <v>4762.455333333333</v>
      </c>
      <c r="AF6" s="117"/>
      <c r="AG6" s="117"/>
      <c r="AH6" s="117"/>
      <c r="AI6" s="117"/>
      <c r="AJ6" s="116">
        <f>(R6+U6+V6+W6+X6+Y6+Z6+AA6+AB6+AC6+AD6+AE6)*12</f>
        <v>1009640.5306666667</v>
      </c>
      <c r="AK6" s="118"/>
      <c r="AL6" s="118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20"/>
    </row>
    <row r="7" spans="1:50" s="121" customFormat="1" ht="24" customHeight="1">
      <c r="A7" s="122">
        <v>2</v>
      </c>
      <c r="B7" s="105">
        <v>5</v>
      </c>
      <c r="C7" s="105">
        <v>5</v>
      </c>
      <c r="D7" s="106">
        <v>1</v>
      </c>
      <c r="E7" s="106">
        <v>2</v>
      </c>
      <c r="F7" s="106">
        <v>132</v>
      </c>
      <c r="G7" s="123"/>
      <c r="H7" s="124" t="s">
        <v>167</v>
      </c>
      <c r="I7" s="125"/>
      <c r="J7" s="126">
        <v>38108</v>
      </c>
      <c r="K7" s="127">
        <v>20</v>
      </c>
      <c r="L7" s="127">
        <v>40</v>
      </c>
      <c r="M7" s="127" t="s">
        <v>164</v>
      </c>
      <c r="N7" s="128" t="s">
        <v>168</v>
      </c>
      <c r="O7" s="122"/>
      <c r="P7" s="128" t="s">
        <v>169</v>
      </c>
      <c r="Q7" s="127">
        <v>1</v>
      </c>
      <c r="R7" s="129">
        <v>27627</v>
      </c>
      <c r="S7" s="114">
        <v>0</v>
      </c>
      <c r="T7" s="129">
        <v>27627</v>
      </c>
      <c r="U7" s="130">
        <v>160.08</v>
      </c>
      <c r="V7" s="130">
        <f t="shared" si="0"/>
        <v>383.7083333333333</v>
      </c>
      <c r="W7" s="130">
        <f t="shared" si="1"/>
        <v>3837.0833333333335</v>
      </c>
      <c r="X7" s="131">
        <f>T7/30*15/12</f>
        <v>1151.125</v>
      </c>
      <c r="Y7" s="131">
        <f aca="true" t="shared" si="2" ref="Y7:Y63">+R7*17.5%</f>
        <v>4834.724999999999</v>
      </c>
      <c r="Z7" s="131">
        <f aca="true" t="shared" si="3" ref="Z7:Z63">+R7*3%</f>
        <v>828.81</v>
      </c>
      <c r="AA7" s="131">
        <f aca="true" t="shared" si="4" ref="AA7:AA63">+R7*6.5%</f>
        <v>1795.755</v>
      </c>
      <c r="AB7" s="131">
        <f aca="true" t="shared" si="5" ref="AB7:AB63">+R7*2%</f>
        <v>552.54</v>
      </c>
      <c r="AC7" s="131">
        <v>1644</v>
      </c>
      <c r="AD7" s="131">
        <v>1104</v>
      </c>
      <c r="AE7" s="131">
        <f>(T7+V7+W7+X7+Y7+Z7+AA7+AB7+AC7+AD7)*0.05</f>
        <v>2187.937333333333</v>
      </c>
      <c r="AF7" s="132"/>
      <c r="AG7" s="132"/>
      <c r="AH7" s="132"/>
      <c r="AI7" s="132"/>
      <c r="AJ7" s="116">
        <f aca="true" t="shared" si="6" ref="AJ7:AJ63">(R7+U7+V7+W7+X7+Y7+Z7+AA7+AB7+AC7+AD7+AE7)*12</f>
        <v>553281.168</v>
      </c>
      <c r="AK7" s="118"/>
      <c r="AL7" s="118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20"/>
    </row>
    <row r="8" spans="1:38" s="138" customFormat="1" ht="24" customHeight="1">
      <c r="A8" s="133">
        <v>3</v>
      </c>
      <c r="B8" s="105">
        <v>5</v>
      </c>
      <c r="C8" s="105">
        <v>5</v>
      </c>
      <c r="D8" s="106">
        <v>1</v>
      </c>
      <c r="E8" s="106">
        <v>2</v>
      </c>
      <c r="F8" s="106">
        <v>132</v>
      </c>
      <c r="G8" s="134"/>
      <c r="H8" s="124" t="s">
        <v>170</v>
      </c>
      <c r="I8" s="135"/>
      <c r="J8" s="126">
        <v>40179</v>
      </c>
      <c r="K8" s="127">
        <v>8</v>
      </c>
      <c r="L8" s="127">
        <v>40</v>
      </c>
      <c r="M8" s="127" t="s">
        <v>171</v>
      </c>
      <c r="N8" s="128" t="s">
        <v>172</v>
      </c>
      <c r="O8" s="135"/>
      <c r="P8" s="128" t="s">
        <v>173</v>
      </c>
      <c r="Q8" s="127">
        <v>1</v>
      </c>
      <c r="R8" s="129">
        <v>11480</v>
      </c>
      <c r="S8" s="114">
        <v>0</v>
      </c>
      <c r="T8" s="129">
        <v>11480</v>
      </c>
      <c r="U8" s="130">
        <v>80.04</v>
      </c>
      <c r="V8" s="130">
        <f t="shared" si="0"/>
        <v>159.44444444444446</v>
      </c>
      <c r="W8" s="130">
        <f t="shared" si="1"/>
        <v>1594.4444444444446</v>
      </c>
      <c r="X8" s="131">
        <f aca="true" t="shared" si="7" ref="X8:X63">T8/30*15/12</f>
        <v>478.3333333333333</v>
      </c>
      <c r="Y8" s="131">
        <f t="shared" si="2"/>
        <v>2008.9999999999998</v>
      </c>
      <c r="Z8" s="131">
        <f t="shared" si="3"/>
        <v>344.4</v>
      </c>
      <c r="AA8" s="131">
        <f t="shared" si="4"/>
        <v>746.2</v>
      </c>
      <c r="AB8" s="131">
        <f t="shared" si="5"/>
        <v>229.6</v>
      </c>
      <c r="AC8" s="131">
        <v>901</v>
      </c>
      <c r="AD8" s="131">
        <v>645</v>
      </c>
      <c r="AE8" s="131">
        <f aca="true" t="shared" si="8" ref="AE8:AE63">(T8+V8+W8+X8+Y8+Z8+AA8+AB8+AC8+AD8)*0.05</f>
        <v>929.3711111111112</v>
      </c>
      <c r="AF8" s="136"/>
      <c r="AG8" s="136"/>
      <c r="AH8" s="136"/>
      <c r="AI8" s="136"/>
      <c r="AJ8" s="116">
        <f t="shared" si="6"/>
        <v>235162.00000000003</v>
      </c>
      <c r="AK8" s="137"/>
      <c r="AL8" s="137"/>
    </row>
    <row r="9" spans="1:38" ht="24" customHeight="1">
      <c r="A9" s="133">
        <v>4</v>
      </c>
      <c r="B9" s="105">
        <v>5</v>
      </c>
      <c r="C9" s="105">
        <v>5</v>
      </c>
      <c r="D9" s="106">
        <v>1</v>
      </c>
      <c r="E9" s="106">
        <v>2</v>
      </c>
      <c r="F9" s="106">
        <v>132</v>
      </c>
      <c r="G9" s="134"/>
      <c r="H9" s="124" t="s">
        <v>177</v>
      </c>
      <c r="I9" s="135"/>
      <c r="J9" s="126">
        <v>39326</v>
      </c>
      <c r="K9" s="127">
        <v>1</v>
      </c>
      <c r="L9" s="127">
        <v>40</v>
      </c>
      <c r="M9" s="127" t="s">
        <v>171</v>
      </c>
      <c r="N9" s="128" t="s">
        <v>175</v>
      </c>
      <c r="O9" s="135"/>
      <c r="P9" s="128" t="s">
        <v>176</v>
      </c>
      <c r="Q9" s="127">
        <v>1</v>
      </c>
      <c r="R9" s="129">
        <v>8655</v>
      </c>
      <c r="S9" s="114">
        <v>0</v>
      </c>
      <c r="T9" s="129">
        <v>8655</v>
      </c>
      <c r="U9" s="130">
        <v>160.08</v>
      </c>
      <c r="V9" s="130">
        <f t="shared" si="0"/>
        <v>120.20833333333333</v>
      </c>
      <c r="W9" s="130">
        <f t="shared" si="1"/>
        <v>1202.0833333333333</v>
      </c>
      <c r="X9" s="131">
        <f t="shared" si="7"/>
        <v>360.625</v>
      </c>
      <c r="Y9" s="131">
        <f t="shared" si="2"/>
        <v>1514.625</v>
      </c>
      <c r="Z9" s="131">
        <f t="shared" si="3"/>
        <v>259.65</v>
      </c>
      <c r="AA9" s="131">
        <f t="shared" si="4"/>
        <v>562.575</v>
      </c>
      <c r="AB9" s="131">
        <f t="shared" si="5"/>
        <v>173.1</v>
      </c>
      <c r="AC9" s="131">
        <v>681</v>
      </c>
      <c r="AD9" s="131">
        <v>447</v>
      </c>
      <c r="AE9" s="131">
        <f t="shared" si="8"/>
        <v>698.7933333333335</v>
      </c>
      <c r="AF9" s="135"/>
      <c r="AG9" s="135"/>
      <c r="AH9" s="135"/>
      <c r="AI9" s="135"/>
      <c r="AJ9" s="116">
        <f t="shared" si="6"/>
        <v>178016.88</v>
      </c>
      <c r="AK9" s="139"/>
      <c r="AL9" s="139"/>
    </row>
    <row r="10" spans="1:38" ht="24" customHeight="1">
      <c r="A10" s="133">
        <v>5</v>
      </c>
      <c r="B10" s="105">
        <v>5</v>
      </c>
      <c r="C10" s="105">
        <v>5</v>
      </c>
      <c r="D10" s="106">
        <v>1</v>
      </c>
      <c r="E10" s="106">
        <v>2</v>
      </c>
      <c r="F10" s="106">
        <v>132</v>
      </c>
      <c r="G10" s="134"/>
      <c r="H10" s="124" t="s">
        <v>178</v>
      </c>
      <c r="I10" s="135"/>
      <c r="J10" s="126">
        <v>38519</v>
      </c>
      <c r="K10" s="127">
        <v>9</v>
      </c>
      <c r="L10" s="127">
        <v>40</v>
      </c>
      <c r="M10" s="127" t="s">
        <v>171</v>
      </c>
      <c r="N10" s="128" t="s">
        <v>179</v>
      </c>
      <c r="O10" s="135"/>
      <c r="P10" s="128" t="s">
        <v>173</v>
      </c>
      <c r="Q10" s="127">
        <v>1</v>
      </c>
      <c r="R10" s="129">
        <v>12160</v>
      </c>
      <c r="S10" s="114">
        <v>0</v>
      </c>
      <c r="T10" s="129">
        <v>12160</v>
      </c>
      <c r="U10" s="130">
        <v>160.08</v>
      </c>
      <c r="V10" s="130">
        <f t="shared" si="0"/>
        <v>168.88888888888889</v>
      </c>
      <c r="W10" s="130">
        <f t="shared" si="1"/>
        <v>1688.8888888888887</v>
      </c>
      <c r="X10" s="131">
        <f t="shared" si="7"/>
        <v>506.6666666666667</v>
      </c>
      <c r="Y10" s="131">
        <f t="shared" si="2"/>
        <v>2128</v>
      </c>
      <c r="Z10" s="131">
        <f t="shared" si="3"/>
        <v>364.8</v>
      </c>
      <c r="AA10" s="131">
        <f t="shared" si="4"/>
        <v>790.4</v>
      </c>
      <c r="AB10" s="131">
        <f t="shared" si="5"/>
        <v>243.20000000000002</v>
      </c>
      <c r="AC10" s="131">
        <v>917</v>
      </c>
      <c r="AD10" s="131">
        <v>661</v>
      </c>
      <c r="AE10" s="131">
        <f t="shared" si="8"/>
        <v>981.4422222222224</v>
      </c>
      <c r="AF10" s="135"/>
      <c r="AG10" s="135"/>
      <c r="AH10" s="135"/>
      <c r="AI10" s="135"/>
      <c r="AJ10" s="116">
        <f t="shared" si="6"/>
        <v>249244.40000000002</v>
      </c>
      <c r="AK10" s="139"/>
      <c r="AL10" s="139"/>
    </row>
    <row r="11" spans="1:38" ht="24" customHeight="1">
      <c r="A11" s="133">
        <v>6</v>
      </c>
      <c r="B11" s="105">
        <v>5</v>
      </c>
      <c r="C11" s="105">
        <v>5</v>
      </c>
      <c r="D11" s="106">
        <v>1</v>
      </c>
      <c r="E11" s="106">
        <v>2</v>
      </c>
      <c r="F11" s="106">
        <v>132</v>
      </c>
      <c r="G11" s="134"/>
      <c r="H11" s="124" t="s">
        <v>180</v>
      </c>
      <c r="I11" s="135"/>
      <c r="J11" s="126">
        <v>39676</v>
      </c>
      <c r="K11" s="127">
        <v>9</v>
      </c>
      <c r="L11" s="127">
        <v>40</v>
      </c>
      <c r="M11" s="127" t="s">
        <v>171</v>
      </c>
      <c r="N11" s="128" t="s">
        <v>181</v>
      </c>
      <c r="O11" s="135"/>
      <c r="P11" s="128" t="s">
        <v>173</v>
      </c>
      <c r="Q11" s="127">
        <v>1</v>
      </c>
      <c r="R11" s="129">
        <v>12160</v>
      </c>
      <c r="S11" s="114">
        <v>0</v>
      </c>
      <c r="T11" s="129">
        <v>12160</v>
      </c>
      <c r="U11" s="130">
        <v>80.04</v>
      </c>
      <c r="V11" s="130">
        <f t="shared" si="0"/>
        <v>168.88888888888889</v>
      </c>
      <c r="W11" s="130">
        <f t="shared" si="1"/>
        <v>1688.8888888888887</v>
      </c>
      <c r="X11" s="131">
        <f t="shared" si="7"/>
        <v>506.6666666666667</v>
      </c>
      <c r="Y11" s="131">
        <f t="shared" si="2"/>
        <v>2128</v>
      </c>
      <c r="Z11" s="131">
        <f t="shared" si="3"/>
        <v>364.8</v>
      </c>
      <c r="AA11" s="131">
        <f t="shared" si="4"/>
        <v>790.4</v>
      </c>
      <c r="AB11" s="131">
        <f t="shared" si="5"/>
        <v>243.20000000000002</v>
      </c>
      <c r="AC11" s="131">
        <v>917</v>
      </c>
      <c r="AD11" s="131">
        <v>661</v>
      </c>
      <c r="AE11" s="131">
        <f t="shared" si="8"/>
        <v>981.4422222222224</v>
      </c>
      <c r="AF11" s="135"/>
      <c r="AG11" s="135"/>
      <c r="AH11" s="135"/>
      <c r="AI11" s="135"/>
      <c r="AJ11" s="116">
        <f t="shared" si="6"/>
        <v>248283.92000000004</v>
      </c>
      <c r="AK11" s="139"/>
      <c r="AL11" s="139"/>
    </row>
    <row r="12" spans="1:38" ht="24" customHeight="1">
      <c r="A12" s="133">
        <v>7</v>
      </c>
      <c r="B12" s="105">
        <v>5</v>
      </c>
      <c r="C12" s="105">
        <v>5</v>
      </c>
      <c r="D12" s="106">
        <v>1</v>
      </c>
      <c r="E12" s="106">
        <v>2</v>
      </c>
      <c r="F12" s="106">
        <v>132</v>
      </c>
      <c r="G12" s="134"/>
      <c r="H12" s="124" t="s">
        <v>182</v>
      </c>
      <c r="I12" s="135"/>
      <c r="J12" s="126">
        <v>35870</v>
      </c>
      <c r="K12" s="127">
        <v>13</v>
      </c>
      <c r="L12" s="127">
        <v>40</v>
      </c>
      <c r="M12" s="127" t="s">
        <v>164</v>
      </c>
      <c r="N12" s="128" t="s">
        <v>183</v>
      </c>
      <c r="O12" s="135"/>
      <c r="P12" s="128" t="s">
        <v>176</v>
      </c>
      <c r="Q12" s="127">
        <v>1</v>
      </c>
      <c r="R12" s="129">
        <v>13215</v>
      </c>
      <c r="S12" s="114">
        <v>0</v>
      </c>
      <c r="T12" s="129">
        <v>13215</v>
      </c>
      <c r="U12" s="130">
        <v>320.16</v>
      </c>
      <c r="V12" s="130">
        <f t="shared" si="0"/>
        <v>183.54166666666666</v>
      </c>
      <c r="W12" s="130">
        <f t="shared" si="1"/>
        <v>1835.4166666666667</v>
      </c>
      <c r="X12" s="131">
        <f t="shared" si="7"/>
        <v>550.625</v>
      </c>
      <c r="Y12" s="131">
        <f t="shared" si="2"/>
        <v>2312.625</v>
      </c>
      <c r="Z12" s="131">
        <f t="shared" si="3"/>
        <v>396.45</v>
      </c>
      <c r="AA12" s="131">
        <f t="shared" si="4"/>
        <v>858.975</v>
      </c>
      <c r="AB12" s="131">
        <f t="shared" si="5"/>
        <v>264.3</v>
      </c>
      <c r="AC12" s="131">
        <v>1088</v>
      </c>
      <c r="AD12" s="131">
        <v>663</v>
      </c>
      <c r="AE12" s="131">
        <f t="shared" si="8"/>
        <v>1068.3966666666665</v>
      </c>
      <c r="AF12" s="135"/>
      <c r="AG12" s="135"/>
      <c r="AH12" s="135"/>
      <c r="AI12" s="135"/>
      <c r="AJ12" s="116">
        <f t="shared" si="6"/>
        <v>273077.88</v>
      </c>
      <c r="AK12" s="139"/>
      <c r="AL12" s="139"/>
    </row>
    <row r="13" spans="1:38" ht="24" customHeight="1">
      <c r="A13" s="133">
        <v>8</v>
      </c>
      <c r="B13" s="105">
        <v>5</v>
      </c>
      <c r="C13" s="105">
        <v>5</v>
      </c>
      <c r="D13" s="106">
        <v>1</v>
      </c>
      <c r="E13" s="106">
        <v>2</v>
      </c>
      <c r="F13" s="106">
        <v>132</v>
      </c>
      <c r="G13" s="134"/>
      <c r="H13" s="124" t="s">
        <v>184</v>
      </c>
      <c r="I13" s="135"/>
      <c r="J13" s="126">
        <v>35827</v>
      </c>
      <c r="K13" s="127">
        <v>10</v>
      </c>
      <c r="L13" s="127">
        <v>40</v>
      </c>
      <c r="M13" s="127" t="s">
        <v>171</v>
      </c>
      <c r="N13" s="128" t="s">
        <v>185</v>
      </c>
      <c r="O13" s="135"/>
      <c r="P13" s="128" t="s">
        <v>176</v>
      </c>
      <c r="Q13" s="127">
        <v>1</v>
      </c>
      <c r="R13" s="129">
        <v>12605</v>
      </c>
      <c r="S13" s="114">
        <v>0</v>
      </c>
      <c r="T13" s="129">
        <v>12605</v>
      </c>
      <c r="U13" s="130">
        <v>320.16</v>
      </c>
      <c r="V13" s="130">
        <f t="shared" si="0"/>
        <v>175.06944444444446</v>
      </c>
      <c r="W13" s="130">
        <f t="shared" si="1"/>
        <v>1750.6944444444446</v>
      </c>
      <c r="X13" s="131">
        <f t="shared" si="7"/>
        <v>525.2083333333334</v>
      </c>
      <c r="Y13" s="131">
        <f t="shared" si="2"/>
        <v>2205.875</v>
      </c>
      <c r="Z13" s="131">
        <f t="shared" si="3"/>
        <v>378.15</v>
      </c>
      <c r="AA13" s="131">
        <f t="shared" si="4"/>
        <v>819.325</v>
      </c>
      <c r="AB13" s="131">
        <f t="shared" si="5"/>
        <v>252.1</v>
      </c>
      <c r="AC13" s="131">
        <v>844</v>
      </c>
      <c r="AD13" s="131">
        <v>666</v>
      </c>
      <c r="AE13" s="131">
        <f t="shared" si="8"/>
        <v>1011.0711111111113</v>
      </c>
      <c r="AF13" s="135"/>
      <c r="AG13" s="135"/>
      <c r="AH13" s="135"/>
      <c r="AI13" s="135"/>
      <c r="AJ13" s="116">
        <f t="shared" si="6"/>
        <v>258631.84000000003</v>
      </c>
      <c r="AK13" s="139"/>
      <c r="AL13" s="139"/>
    </row>
    <row r="14" spans="1:38" ht="24" customHeight="1">
      <c r="A14" s="133">
        <v>9</v>
      </c>
      <c r="B14" s="105">
        <v>5</v>
      </c>
      <c r="C14" s="105">
        <v>5</v>
      </c>
      <c r="D14" s="106">
        <v>1</v>
      </c>
      <c r="E14" s="106">
        <v>2</v>
      </c>
      <c r="F14" s="106">
        <v>132</v>
      </c>
      <c r="G14" s="134"/>
      <c r="H14" s="124" t="s">
        <v>248</v>
      </c>
      <c r="I14" s="135"/>
      <c r="J14" s="126">
        <v>42064</v>
      </c>
      <c r="K14" s="127">
        <v>14</v>
      </c>
      <c r="L14" s="127">
        <v>40</v>
      </c>
      <c r="M14" s="127" t="s">
        <v>164</v>
      </c>
      <c r="N14" s="128" t="s">
        <v>187</v>
      </c>
      <c r="O14" s="135"/>
      <c r="P14" s="128" t="s">
        <v>173</v>
      </c>
      <c r="Q14" s="127">
        <v>1</v>
      </c>
      <c r="R14" s="129">
        <v>13966</v>
      </c>
      <c r="S14" s="114">
        <v>0</v>
      </c>
      <c r="T14" s="129">
        <v>13966</v>
      </c>
      <c r="U14" s="130">
        <v>0</v>
      </c>
      <c r="V14" s="130">
        <f>+T14/30*5/12</f>
        <v>193.97222222222226</v>
      </c>
      <c r="W14" s="130">
        <f>+T14/30*50/12</f>
        <v>1939.7222222222224</v>
      </c>
      <c r="X14" s="131">
        <f>T14/30*15/12</f>
        <v>581.9166666666666</v>
      </c>
      <c r="Y14" s="131">
        <f t="shared" si="2"/>
        <v>2444.0499999999997</v>
      </c>
      <c r="Z14" s="131">
        <f>+R14*3%</f>
        <v>418.97999999999996</v>
      </c>
      <c r="AA14" s="131">
        <f>+R14*6.5%</f>
        <v>907.7900000000001</v>
      </c>
      <c r="AB14" s="131">
        <f>+R14*2%</f>
        <v>279.32</v>
      </c>
      <c r="AC14" s="131">
        <v>1123</v>
      </c>
      <c r="AD14" s="131">
        <v>682</v>
      </c>
      <c r="AE14" s="131">
        <f t="shared" si="8"/>
        <v>1126.8375555555556</v>
      </c>
      <c r="AF14" s="135"/>
      <c r="AG14" s="135"/>
      <c r="AH14" s="135"/>
      <c r="AI14" s="135"/>
      <c r="AJ14" s="116">
        <f>(R14+U14+V14+W14+X14+Y14+Z14+AA14+AB14+AC14+AD14+AE14)*12</f>
        <v>283963.064</v>
      </c>
      <c r="AK14" s="139"/>
      <c r="AL14" s="139"/>
    </row>
    <row r="15" spans="1:38" ht="24" customHeight="1">
      <c r="A15" s="133">
        <v>10</v>
      </c>
      <c r="B15" s="105">
        <v>5</v>
      </c>
      <c r="C15" s="105">
        <v>5</v>
      </c>
      <c r="D15" s="106">
        <v>1</v>
      </c>
      <c r="E15" s="106">
        <v>2</v>
      </c>
      <c r="F15" s="106">
        <v>132</v>
      </c>
      <c r="G15" s="134"/>
      <c r="H15" s="124" t="s">
        <v>186</v>
      </c>
      <c r="I15" s="135"/>
      <c r="J15" s="126">
        <v>40072</v>
      </c>
      <c r="K15" s="127">
        <v>12</v>
      </c>
      <c r="L15" s="127">
        <v>40</v>
      </c>
      <c r="M15" s="127" t="s">
        <v>171</v>
      </c>
      <c r="N15" s="128" t="s">
        <v>187</v>
      </c>
      <c r="O15" s="135"/>
      <c r="P15" s="128" t="s">
        <v>176</v>
      </c>
      <c r="Q15" s="127">
        <v>1</v>
      </c>
      <c r="R15" s="129">
        <v>13197</v>
      </c>
      <c r="S15" s="114">
        <v>0</v>
      </c>
      <c r="T15" s="129">
        <v>13197</v>
      </c>
      <c r="U15" s="130">
        <v>80.04</v>
      </c>
      <c r="V15" s="130">
        <f t="shared" si="0"/>
        <v>183.29166666666666</v>
      </c>
      <c r="W15" s="130">
        <f t="shared" si="1"/>
        <v>1832.9166666666667</v>
      </c>
      <c r="X15" s="131">
        <f t="shared" si="7"/>
        <v>549.875</v>
      </c>
      <c r="Y15" s="131">
        <f t="shared" si="2"/>
        <v>2309.475</v>
      </c>
      <c r="Z15" s="131">
        <f t="shared" si="3"/>
        <v>395.90999999999997</v>
      </c>
      <c r="AA15" s="131">
        <f t="shared" si="4"/>
        <v>857.8050000000001</v>
      </c>
      <c r="AB15" s="131">
        <f t="shared" si="5"/>
        <v>263.94</v>
      </c>
      <c r="AC15" s="131">
        <v>1059</v>
      </c>
      <c r="AD15" s="131">
        <v>649</v>
      </c>
      <c r="AE15" s="131">
        <f t="shared" si="8"/>
        <v>1064.9106666666664</v>
      </c>
      <c r="AF15" s="135"/>
      <c r="AG15" s="135"/>
      <c r="AH15" s="135"/>
      <c r="AI15" s="135"/>
      <c r="AJ15" s="116">
        <f t="shared" si="6"/>
        <v>269317.968</v>
      </c>
      <c r="AK15" s="139"/>
      <c r="AL15" s="139"/>
    </row>
    <row r="16" spans="1:38" ht="24" customHeight="1">
      <c r="A16" s="133">
        <v>11</v>
      </c>
      <c r="B16" s="105">
        <v>5</v>
      </c>
      <c r="C16" s="105">
        <v>5</v>
      </c>
      <c r="D16" s="106">
        <v>1</v>
      </c>
      <c r="E16" s="106">
        <v>2</v>
      </c>
      <c r="F16" s="106">
        <v>132</v>
      </c>
      <c r="G16" s="134"/>
      <c r="H16" s="124" t="s">
        <v>188</v>
      </c>
      <c r="I16" s="135"/>
      <c r="J16" s="126">
        <v>41168</v>
      </c>
      <c r="K16" s="127">
        <v>7</v>
      </c>
      <c r="L16" s="127">
        <v>40</v>
      </c>
      <c r="M16" s="127" t="s">
        <v>171</v>
      </c>
      <c r="N16" s="128" t="s">
        <v>189</v>
      </c>
      <c r="O16" s="135"/>
      <c r="P16" s="128" t="s">
        <v>176</v>
      </c>
      <c r="Q16" s="127">
        <v>1</v>
      </c>
      <c r="R16" s="129">
        <v>11005</v>
      </c>
      <c r="S16" s="114">
        <v>0</v>
      </c>
      <c r="T16" s="129">
        <v>11005</v>
      </c>
      <c r="U16" s="130">
        <v>0</v>
      </c>
      <c r="V16" s="130">
        <f t="shared" si="0"/>
        <v>152.8472222222222</v>
      </c>
      <c r="W16" s="130">
        <f t="shared" si="1"/>
        <v>1528.472222222222</v>
      </c>
      <c r="X16" s="131">
        <f t="shared" si="7"/>
        <v>458.5416666666667</v>
      </c>
      <c r="Y16" s="131">
        <f t="shared" si="2"/>
        <v>1925.8749999999998</v>
      </c>
      <c r="Z16" s="131">
        <f t="shared" si="3"/>
        <v>330.15</v>
      </c>
      <c r="AA16" s="131">
        <f t="shared" si="4"/>
        <v>715.325</v>
      </c>
      <c r="AB16" s="131">
        <f t="shared" si="5"/>
        <v>220.1</v>
      </c>
      <c r="AC16" s="131">
        <v>886</v>
      </c>
      <c r="AD16" s="131">
        <v>590</v>
      </c>
      <c r="AE16" s="131">
        <f t="shared" si="8"/>
        <v>890.6155555555557</v>
      </c>
      <c r="AF16" s="135"/>
      <c r="AG16" s="135"/>
      <c r="AH16" s="135"/>
      <c r="AI16" s="135"/>
      <c r="AJ16" s="116">
        <f t="shared" si="6"/>
        <v>224435.12000000005</v>
      </c>
      <c r="AK16" s="139"/>
      <c r="AL16" s="139"/>
    </row>
    <row r="17" spans="1:38" ht="24" customHeight="1">
      <c r="A17" s="133">
        <v>12</v>
      </c>
      <c r="B17" s="105">
        <v>5</v>
      </c>
      <c r="C17" s="105">
        <v>5</v>
      </c>
      <c r="D17" s="106">
        <v>1</v>
      </c>
      <c r="E17" s="106">
        <v>2</v>
      </c>
      <c r="F17" s="106">
        <v>132</v>
      </c>
      <c r="G17" s="134"/>
      <c r="H17" s="124" t="s">
        <v>190</v>
      </c>
      <c r="I17" s="135"/>
      <c r="J17" s="126">
        <v>37727</v>
      </c>
      <c r="K17" s="127">
        <v>7</v>
      </c>
      <c r="L17" s="127">
        <v>40</v>
      </c>
      <c r="M17" s="127" t="s">
        <v>171</v>
      </c>
      <c r="N17" s="128" t="s">
        <v>189</v>
      </c>
      <c r="O17" s="135"/>
      <c r="P17" s="128" t="s">
        <v>176</v>
      </c>
      <c r="Q17" s="127">
        <v>1</v>
      </c>
      <c r="R17" s="129">
        <v>11005</v>
      </c>
      <c r="S17" s="114">
        <v>0</v>
      </c>
      <c r="T17" s="129">
        <v>11005</v>
      </c>
      <c r="U17" s="130">
        <v>160.08</v>
      </c>
      <c r="V17" s="130">
        <f t="shared" si="0"/>
        <v>152.8472222222222</v>
      </c>
      <c r="W17" s="130">
        <f t="shared" si="1"/>
        <v>1528.472222222222</v>
      </c>
      <c r="X17" s="131">
        <f t="shared" si="7"/>
        <v>458.5416666666667</v>
      </c>
      <c r="Y17" s="131">
        <f t="shared" si="2"/>
        <v>1925.8749999999998</v>
      </c>
      <c r="Z17" s="131">
        <f t="shared" si="3"/>
        <v>330.15</v>
      </c>
      <c r="AA17" s="131">
        <f t="shared" si="4"/>
        <v>715.325</v>
      </c>
      <c r="AB17" s="131">
        <f t="shared" si="5"/>
        <v>220.1</v>
      </c>
      <c r="AC17" s="131">
        <v>886</v>
      </c>
      <c r="AD17" s="131">
        <v>590</v>
      </c>
      <c r="AE17" s="131">
        <f t="shared" si="8"/>
        <v>890.6155555555557</v>
      </c>
      <c r="AF17" s="135"/>
      <c r="AG17" s="135"/>
      <c r="AH17" s="135"/>
      <c r="AI17" s="135"/>
      <c r="AJ17" s="116">
        <f t="shared" si="6"/>
        <v>226356.08000000002</v>
      </c>
      <c r="AK17" s="139"/>
      <c r="AL17" s="139"/>
    </row>
    <row r="18" spans="1:38" ht="24" customHeight="1">
      <c r="A18" s="133">
        <v>13</v>
      </c>
      <c r="B18" s="105">
        <v>5</v>
      </c>
      <c r="C18" s="105">
        <v>5</v>
      </c>
      <c r="D18" s="106">
        <v>1</v>
      </c>
      <c r="E18" s="106">
        <v>2</v>
      </c>
      <c r="F18" s="106">
        <v>132</v>
      </c>
      <c r="G18" s="134"/>
      <c r="H18" s="124" t="s">
        <v>191</v>
      </c>
      <c r="I18" s="135"/>
      <c r="J18" s="126">
        <v>38488</v>
      </c>
      <c r="K18" s="127">
        <v>7</v>
      </c>
      <c r="L18" s="127">
        <v>40</v>
      </c>
      <c r="M18" s="127" t="s">
        <v>171</v>
      </c>
      <c r="N18" s="128" t="s">
        <v>189</v>
      </c>
      <c r="O18" s="135"/>
      <c r="P18" s="128" t="s">
        <v>176</v>
      </c>
      <c r="Q18" s="127">
        <v>1</v>
      </c>
      <c r="R18" s="129">
        <v>11005</v>
      </c>
      <c r="S18" s="114">
        <v>0</v>
      </c>
      <c r="T18" s="129">
        <v>11005</v>
      </c>
      <c r="U18" s="130">
        <v>160.08</v>
      </c>
      <c r="V18" s="130">
        <f t="shared" si="0"/>
        <v>152.8472222222222</v>
      </c>
      <c r="W18" s="130">
        <f t="shared" si="1"/>
        <v>1528.472222222222</v>
      </c>
      <c r="X18" s="131">
        <f t="shared" si="7"/>
        <v>458.5416666666667</v>
      </c>
      <c r="Y18" s="131">
        <f t="shared" si="2"/>
        <v>1925.8749999999998</v>
      </c>
      <c r="Z18" s="131">
        <f t="shared" si="3"/>
        <v>330.15</v>
      </c>
      <c r="AA18" s="131">
        <f t="shared" si="4"/>
        <v>715.325</v>
      </c>
      <c r="AB18" s="131">
        <f t="shared" si="5"/>
        <v>220.1</v>
      </c>
      <c r="AC18" s="131">
        <v>886</v>
      </c>
      <c r="AD18" s="131">
        <v>590</v>
      </c>
      <c r="AE18" s="131">
        <f t="shared" si="8"/>
        <v>890.6155555555557</v>
      </c>
      <c r="AF18" s="135"/>
      <c r="AG18" s="135"/>
      <c r="AH18" s="135"/>
      <c r="AI18" s="135"/>
      <c r="AJ18" s="116">
        <f t="shared" si="6"/>
        <v>226356.08000000002</v>
      </c>
      <c r="AK18" s="139"/>
      <c r="AL18" s="139"/>
    </row>
    <row r="19" spans="1:38" ht="24" customHeight="1">
      <c r="A19" s="133">
        <v>14</v>
      </c>
      <c r="B19" s="105">
        <v>5</v>
      </c>
      <c r="C19" s="105">
        <v>5</v>
      </c>
      <c r="D19" s="106">
        <v>1</v>
      </c>
      <c r="E19" s="106">
        <v>2</v>
      </c>
      <c r="F19" s="106">
        <v>132</v>
      </c>
      <c r="G19" s="134"/>
      <c r="H19" s="124" t="s">
        <v>251</v>
      </c>
      <c r="I19" s="135"/>
      <c r="J19" s="126">
        <v>42370</v>
      </c>
      <c r="K19" s="127">
        <v>7</v>
      </c>
      <c r="L19" s="127">
        <v>40</v>
      </c>
      <c r="M19" s="127" t="s">
        <v>171</v>
      </c>
      <c r="N19" s="128" t="s">
        <v>189</v>
      </c>
      <c r="O19" s="135"/>
      <c r="P19" s="128" t="s">
        <v>176</v>
      </c>
      <c r="Q19" s="127">
        <v>1</v>
      </c>
      <c r="R19" s="129">
        <v>11005</v>
      </c>
      <c r="S19" s="114">
        <v>0</v>
      </c>
      <c r="T19" s="129">
        <v>11005</v>
      </c>
      <c r="U19" s="130">
        <v>0</v>
      </c>
      <c r="V19" s="130">
        <f t="shared" si="0"/>
        <v>152.8472222222222</v>
      </c>
      <c r="W19" s="130">
        <f t="shared" si="1"/>
        <v>1528.472222222222</v>
      </c>
      <c r="X19" s="131">
        <f t="shared" si="7"/>
        <v>458.5416666666667</v>
      </c>
      <c r="Y19" s="131">
        <f t="shared" si="2"/>
        <v>1925.8749999999998</v>
      </c>
      <c r="Z19" s="131">
        <f t="shared" si="3"/>
        <v>330.15</v>
      </c>
      <c r="AA19" s="131">
        <f t="shared" si="4"/>
        <v>715.325</v>
      </c>
      <c r="AB19" s="131">
        <f t="shared" si="5"/>
        <v>220.1</v>
      </c>
      <c r="AC19" s="131">
        <v>886</v>
      </c>
      <c r="AD19" s="131">
        <v>590</v>
      </c>
      <c r="AE19" s="131">
        <f t="shared" si="8"/>
        <v>890.6155555555557</v>
      </c>
      <c r="AF19" s="135"/>
      <c r="AG19" s="135"/>
      <c r="AH19" s="135"/>
      <c r="AI19" s="135"/>
      <c r="AJ19" s="116">
        <f t="shared" si="6"/>
        <v>224435.12000000005</v>
      </c>
      <c r="AK19" s="139"/>
      <c r="AL19" s="139"/>
    </row>
    <row r="20" spans="1:38" ht="24" customHeight="1">
      <c r="A20" s="133">
        <v>15</v>
      </c>
      <c r="B20" s="105">
        <v>5</v>
      </c>
      <c r="C20" s="105">
        <v>5</v>
      </c>
      <c r="D20" s="106">
        <v>1</v>
      </c>
      <c r="E20" s="106">
        <v>2</v>
      </c>
      <c r="F20" s="106">
        <v>132</v>
      </c>
      <c r="G20" s="134"/>
      <c r="H20" s="124" t="s">
        <v>192</v>
      </c>
      <c r="I20" s="135"/>
      <c r="J20" s="126">
        <v>40924</v>
      </c>
      <c r="K20" s="127">
        <v>7</v>
      </c>
      <c r="L20" s="127">
        <v>40</v>
      </c>
      <c r="M20" s="127" t="s">
        <v>171</v>
      </c>
      <c r="N20" s="128" t="s">
        <v>189</v>
      </c>
      <c r="O20" s="135"/>
      <c r="P20" s="128" t="s">
        <v>176</v>
      </c>
      <c r="Q20" s="127">
        <v>1</v>
      </c>
      <c r="R20" s="129">
        <v>11005</v>
      </c>
      <c r="S20" s="114">
        <v>0</v>
      </c>
      <c r="T20" s="129">
        <v>11005</v>
      </c>
      <c r="U20" s="130">
        <v>80.04</v>
      </c>
      <c r="V20" s="130">
        <f t="shared" si="0"/>
        <v>152.8472222222222</v>
      </c>
      <c r="W20" s="130">
        <f t="shared" si="1"/>
        <v>1528.472222222222</v>
      </c>
      <c r="X20" s="131">
        <f t="shared" si="7"/>
        <v>458.5416666666667</v>
      </c>
      <c r="Y20" s="131">
        <f t="shared" si="2"/>
        <v>1925.8749999999998</v>
      </c>
      <c r="Z20" s="131">
        <f t="shared" si="3"/>
        <v>330.15</v>
      </c>
      <c r="AA20" s="131">
        <f t="shared" si="4"/>
        <v>715.325</v>
      </c>
      <c r="AB20" s="131">
        <f t="shared" si="5"/>
        <v>220.1</v>
      </c>
      <c r="AC20" s="131">
        <v>886</v>
      </c>
      <c r="AD20" s="131">
        <v>590</v>
      </c>
      <c r="AE20" s="131">
        <f t="shared" si="8"/>
        <v>890.6155555555557</v>
      </c>
      <c r="AF20" s="135"/>
      <c r="AG20" s="135"/>
      <c r="AH20" s="135"/>
      <c r="AI20" s="135"/>
      <c r="AJ20" s="116">
        <f t="shared" si="6"/>
        <v>225395.6</v>
      </c>
      <c r="AK20" s="139"/>
      <c r="AL20" s="139"/>
    </row>
    <row r="21" spans="1:38" ht="24" customHeight="1">
      <c r="A21" s="133">
        <v>16</v>
      </c>
      <c r="B21" s="105">
        <v>5</v>
      </c>
      <c r="C21" s="105">
        <v>5</v>
      </c>
      <c r="D21" s="106">
        <v>1</v>
      </c>
      <c r="E21" s="106">
        <v>2</v>
      </c>
      <c r="F21" s="106">
        <v>132</v>
      </c>
      <c r="G21" s="134"/>
      <c r="H21" s="124" t="s">
        <v>193</v>
      </c>
      <c r="I21" s="135"/>
      <c r="J21" s="126">
        <v>40603</v>
      </c>
      <c r="K21" s="127">
        <v>7</v>
      </c>
      <c r="L21" s="127">
        <v>40</v>
      </c>
      <c r="M21" s="127" t="s">
        <v>171</v>
      </c>
      <c r="N21" s="128" t="s">
        <v>189</v>
      </c>
      <c r="O21" s="135"/>
      <c r="P21" s="128" t="s">
        <v>176</v>
      </c>
      <c r="Q21" s="127">
        <v>1</v>
      </c>
      <c r="R21" s="129">
        <v>11005</v>
      </c>
      <c r="S21" s="114">
        <v>0</v>
      </c>
      <c r="T21" s="129">
        <v>11005</v>
      </c>
      <c r="U21" s="130">
        <v>80.04</v>
      </c>
      <c r="V21" s="130">
        <f t="shared" si="0"/>
        <v>152.8472222222222</v>
      </c>
      <c r="W21" s="130">
        <f t="shared" si="1"/>
        <v>1528.472222222222</v>
      </c>
      <c r="X21" s="131">
        <f t="shared" si="7"/>
        <v>458.5416666666667</v>
      </c>
      <c r="Y21" s="131">
        <f t="shared" si="2"/>
        <v>1925.8749999999998</v>
      </c>
      <c r="Z21" s="131">
        <f t="shared" si="3"/>
        <v>330.15</v>
      </c>
      <c r="AA21" s="131">
        <f t="shared" si="4"/>
        <v>715.325</v>
      </c>
      <c r="AB21" s="131">
        <f t="shared" si="5"/>
        <v>220.1</v>
      </c>
      <c r="AC21" s="131">
        <v>886</v>
      </c>
      <c r="AD21" s="131">
        <v>590</v>
      </c>
      <c r="AE21" s="131">
        <f t="shared" si="8"/>
        <v>890.6155555555557</v>
      </c>
      <c r="AF21" s="135"/>
      <c r="AG21" s="135"/>
      <c r="AH21" s="135"/>
      <c r="AI21" s="135"/>
      <c r="AJ21" s="116">
        <f t="shared" si="6"/>
        <v>225395.6</v>
      </c>
      <c r="AK21" s="139"/>
      <c r="AL21" s="139"/>
    </row>
    <row r="22" spans="1:38" ht="24" customHeight="1">
      <c r="A22" s="133">
        <v>17</v>
      </c>
      <c r="B22" s="105">
        <v>5</v>
      </c>
      <c r="C22" s="105">
        <v>5</v>
      </c>
      <c r="D22" s="106">
        <v>1</v>
      </c>
      <c r="E22" s="106">
        <v>2</v>
      </c>
      <c r="F22" s="106">
        <v>132</v>
      </c>
      <c r="G22" s="134"/>
      <c r="H22" s="124" t="s">
        <v>194</v>
      </c>
      <c r="I22" s="135"/>
      <c r="J22" s="126">
        <v>37712</v>
      </c>
      <c r="K22" s="127">
        <v>7</v>
      </c>
      <c r="L22" s="127">
        <v>40</v>
      </c>
      <c r="M22" s="127" t="s">
        <v>171</v>
      </c>
      <c r="N22" s="128" t="s">
        <v>189</v>
      </c>
      <c r="O22" s="135"/>
      <c r="P22" s="128" t="s">
        <v>176</v>
      </c>
      <c r="Q22" s="127">
        <v>1</v>
      </c>
      <c r="R22" s="129">
        <v>11005</v>
      </c>
      <c r="S22" s="114">
        <v>0</v>
      </c>
      <c r="T22" s="129">
        <v>11005</v>
      </c>
      <c r="U22" s="130">
        <v>160.08</v>
      </c>
      <c r="V22" s="130">
        <f t="shared" si="0"/>
        <v>152.8472222222222</v>
      </c>
      <c r="W22" s="130">
        <f t="shared" si="1"/>
        <v>1528.472222222222</v>
      </c>
      <c r="X22" s="131">
        <f t="shared" si="7"/>
        <v>458.5416666666667</v>
      </c>
      <c r="Y22" s="131">
        <f t="shared" si="2"/>
        <v>1925.8749999999998</v>
      </c>
      <c r="Z22" s="131">
        <f t="shared" si="3"/>
        <v>330.15</v>
      </c>
      <c r="AA22" s="131">
        <f t="shared" si="4"/>
        <v>715.325</v>
      </c>
      <c r="AB22" s="131">
        <f t="shared" si="5"/>
        <v>220.1</v>
      </c>
      <c r="AC22" s="131">
        <v>886</v>
      </c>
      <c r="AD22" s="131">
        <v>590</v>
      </c>
      <c r="AE22" s="131">
        <f t="shared" si="8"/>
        <v>890.6155555555557</v>
      </c>
      <c r="AF22" s="135"/>
      <c r="AG22" s="135"/>
      <c r="AH22" s="135"/>
      <c r="AI22" s="135"/>
      <c r="AJ22" s="116">
        <f t="shared" si="6"/>
        <v>226356.08000000002</v>
      </c>
      <c r="AK22" s="139"/>
      <c r="AL22" s="139"/>
    </row>
    <row r="23" spans="1:38" ht="24" customHeight="1">
      <c r="A23" s="133">
        <v>18</v>
      </c>
      <c r="B23" s="105">
        <v>5</v>
      </c>
      <c r="C23" s="105">
        <v>5</v>
      </c>
      <c r="D23" s="106">
        <v>1</v>
      </c>
      <c r="E23" s="106">
        <v>2</v>
      </c>
      <c r="F23" s="106">
        <v>132</v>
      </c>
      <c r="G23" s="134"/>
      <c r="H23" s="124" t="s">
        <v>195</v>
      </c>
      <c r="I23" s="135"/>
      <c r="J23" s="126">
        <v>37712</v>
      </c>
      <c r="K23" s="127">
        <v>7</v>
      </c>
      <c r="L23" s="127">
        <v>40</v>
      </c>
      <c r="M23" s="127" t="s">
        <v>171</v>
      </c>
      <c r="N23" s="128" t="s">
        <v>189</v>
      </c>
      <c r="O23" s="135"/>
      <c r="P23" s="128" t="s">
        <v>176</v>
      </c>
      <c r="Q23" s="127">
        <v>1</v>
      </c>
      <c r="R23" s="129">
        <v>11005</v>
      </c>
      <c r="S23" s="114">
        <v>0</v>
      </c>
      <c r="T23" s="129">
        <v>11005</v>
      </c>
      <c r="U23" s="130">
        <v>160.08</v>
      </c>
      <c r="V23" s="130">
        <f t="shared" si="0"/>
        <v>152.8472222222222</v>
      </c>
      <c r="W23" s="130">
        <f t="shared" si="1"/>
        <v>1528.472222222222</v>
      </c>
      <c r="X23" s="131">
        <f t="shared" si="7"/>
        <v>458.5416666666667</v>
      </c>
      <c r="Y23" s="131">
        <f t="shared" si="2"/>
        <v>1925.8749999999998</v>
      </c>
      <c r="Z23" s="131">
        <f t="shared" si="3"/>
        <v>330.15</v>
      </c>
      <c r="AA23" s="131">
        <f t="shared" si="4"/>
        <v>715.325</v>
      </c>
      <c r="AB23" s="131">
        <f t="shared" si="5"/>
        <v>220.1</v>
      </c>
      <c r="AC23" s="131">
        <v>886</v>
      </c>
      <c r="AD23" s="131">
        <v>590</v>
      </c>
      <c r="AE23" s="131">
        <f t="shared" si="8"/>
        <v>890.6155555555557</v>
      </c>
      <c r="AF23" s="135"/>
      <c r="AG23" s="135"/>
      <c r="AH23" s="135"/>
      <c r="AI23" s="135"/>
      <c r="AJ23" s="116">
        <f t="shared" si="6"/>
        <v>226356.08000000002</v>
      </c>
      <c r="AK23" s="139"/>
      <c r="AL23" s="139"/>
    </row>
    <row r="24" spans="1:38" ht="24" customHeight="1">
      <c r="A24" s="133">
        <v>19</v>
      </c>
      <c r="B24" s="105">
        <v>5</v>
      </c>
      <c r="C24" s="105">
        <v>5</v>
      </c>
      <c r="D24" s="106">
        <v>1</v>
      </c>
      <c r="E24" s="106">
        <v>2</v>
      </c>
      <c r="F24" s="106">
        <v>132</v>
      </c>
      <c r="G24" s="134"/>
      <c r="H24" s="124" t="s">
        <v>196</v>
      </c>
      <c r="I24" s="135"/>
      <c r="J24" s="126">
        <v>39218</v>
      </c>
      <c r="K24" s="127">
        <v>20</v>
      </c>
      <c r="L24" s="127">
        <v>40</v>
      </c>
      <c r="M24" s="127" t="s">
        <v>164</v>
      </c>
      <c r="N24" s="128" t="s">
        <v>197</v>
      </c>
      <c r="O24" s="135"/>
      <c r="P24" s="128" t="s">
        <v>166</v>
      </c>
      <c r="Q24" s="127">
        <v>1</v>
      </c>
      <c r="R24" s="129">
        <v>27627</v>
      </c>
      <c r="S24" s="114">
        <v>0</v>
      </c>
      <c r="T24" s="129">
        <v>27627</v>
      </c>
      <c r="U24" s="130">
        <v>80.04</v>
      </c>
      <c r="V24" s="130">
        <f t="shared" si="0"/>
        <v>383.7083333333333</v>
      </c>
      <c r="W24" s="130">
        <f t="shared" si="1"/>
        <v>3837.0833333333335</v>
      </c>
      <c r="X24" s="131">
        <f t="shared" si="7"/>
        <v>1151.125</v>
      </c>
      <c r="Y24" s="131">
        <f t="shared" si="2"/>
        <v>4834.724999999999</v>
      </c>
      <c r="Z24" s="131">
        <f t="shared" si="3"/>
        <v>828.81</v>
      </c>
      <c r="AA24" s="131">
        <f t="shared" si="4"/>
        <v>1795.755</v>
      </c>
      <c r="AB24" s="131">
        <f t="shared" si="5"/>
        <v>552.54</v>
      </c>
      <c r="AC24" s="131">
        <v>1644</v>
      </c>
      <c r="AD24" s="131">
        <v>1104</v>
      </c>
      <c r="AE24" s="131">
        <f t="shared" si="8"/>
        <v>2187.937333333333</v>
      </c>
      <c r="AF24" s="135"/>
      <c r="AG24" s="135"/>
      <c r="AH24" s="135"/>
      <c r="AI24" s="135"/>
      <c r="AJ24" s="116">
        <f t="shared" si="6"/>
        <v>552320.688</v>
      </c>
      <c r="AK24" s="139"/>
      <c r="AL24" s="139"/>
    </row>
    <row r="25" spans="1:38" ht="24" customHeight="1">
      <c r="A25" s="133">
        <v>20</v>
      </c>
      <c r="B25" s="105">
        <v>5</v>
      </c>
      <c r="C25" s="105">
        <v>5</v>
      </c>
      <c r="D25" s="106">
        <v>1</v>
      </c>
      <c r="E25" s="106">
        <v>2</v>
      </c>
      <c r="F25" s="106">
        <v>132</v>
      </c>
      <c r="G25" s="134"/>
      <c r="H25" s="124" t="s">
        <v>198</v>
      </c>
      <c r="I25" s="135"/>
      <c r="J25" s="126">
        <v>37097</v>
      </c>
      <c r="K25" s="127">
        <v>13</v>
      </c>
      <c r="L25" s="127">
        <v>40</v>
      </c>
      <c r="M25" s="127" t="s">
        <v>171</v>
      </c>
      <c r="N25" s="128" t="s">
        <v>199</v>
      </c>
      <c r="O25" s="135"/>
      <c r="P25" s="128" t="s">
        <v>200</v>
      </c>
      <c r="Q25" s="127">
        <v>1</v>
      </c>
      <c r="R25" s="129">
        <v>13215</v>
      </c>
      <c r="S25" s="114">
        <v>0</v>
      </c>
      <c r="T25" s="129">
        <v>13215</v>
      </c>
      <c r="U25" s="130">
        <v>320.16</v>
      </c>
      <c r="V25" s="130">
        <f t="shared" si="0"/>
        <v>183.54166666666666</v>
      </c>
      <c r="W25" s="130">
        <f t="shared" si="1"/>
        <v>1835.4166666666667</v>
      </c>
      <c r="X25" s="131">
        <f t="shared" si="7"/>
        <v>550.625</v>
      </c>
      <c r="Y25" s="131">
        <f t="shared" si="2"/>
        <v>2312.625</v>
      </c>
      <c r="Z25" s="131">
        <f t="shared" si="3"/>
        <v>396.45</v>
      </c>
      <c r="AA25" s="131">
        <f t="shared" si="4"/>
        <v>858.975</v>
      </c>
      <c r="AB25" s="131">
        <f t="shared" si="5"/>
        <v>264.3</v>
      </c>
      <c r="AC25" s="131">
        <v>1088</v>
      </c>
      <c r="AD25" s="131">
        <v>663</v>
      </c>
      <c r="AE25" s="131">
        <f t="shared" si="8"/>
        <v>1068.3966666666665</v>
      </c>
      <c r="AF25" s="135"/>
      <c r="AG25" s="135"/>
      <c r="AH25" s="135"/>
      <c r="AI25" s="135"/>
      <c r="AJ25" s="116">
        <f t="shared" si="6"/>
        <v>273077.88</v>
      </c>
      <c r="AK25" s="139"/>
      <c r="AL25" s="139"/>
    </row>
    <row r="26" spans="1:38" ht="24" customHeight="1">
      <c r="A26" s="133">
        <v>21</v>
      </c>
      <c r="B26" s="105">
        <v>5</v>
      </c>
      <c r="C26" s="105">
        <v>5</v>
      </c>
      <c r="D26" s="106">
        <v>1</v>
      </c>
      <c r="E26" s="106">
        <v>2</v>
      </c>
      <c r="F26" s="106">
        <v>132</v>
      </c>
      <c r="G26" s="134"/>
      <c r="H26" s="124" t="s">
        <v>201</v>
      </c>
      <c r="I26" s="135"/>
      <c r="J26" s="126">
        <v>41487</v>
      </c>
      <c r="K26" s="127">
        <v>20</v>
      </c>
      <c r="L26" s="127">
        <v>40</v>
      </c>
      <c r="M26" s="127" t="s">
        <v>164</v>
      </c>
      <c r="N26" s="128" t="s">
        <v>202</v>
      </c>
      <c r="O26" s="135"/>
      <c r="P26" s="128" t="s">
        <v>166</v>
      </c>
      <c r="Q26" s="127">
        <v>1</v>
      </c>
      <c r="R26" s="129">
        <v>27627</v>
      </c>
      <c r="S26" s="114">
        <v>0</v>
      </c>
      <c r="T26" s="129">
        <v>27627</v>
      </c>
      <c r="U26" s="130">
        <v>0</v>
      </c>
      <c r="V26" s="130">
        <f t="shared" si="0"/>
        <v>383.7083333333333</v>
      </c>
      <c r="W26" s="130">
        <f t="shared" si="1"/>
        <v>3837.0833333333335</v>
      </c>
      <c r="X26" s="131">
        <f t="shared" si="7"/>
        <v>1151.125</v>
      </c>
      <c r="Y26" s="131">
        <f t="shared" si="2"/>
        <v>4834.724999999999</v>
      </c>
      <c r="Z26" s="131">
        <f t="shared" si="3"/>
        <v>828.81</v>
      </c>
      <c r="AA26" s="131">
        <f t="shared" si="4"/>
        <v>1795.755</v>
      </c>
      <c r="AB26" s="131">
        <f t="shared" si="5"/>
        <v>552.54</v>
      </c>
      <c r="AC26" s="131">
        <v>1644</v>
      </c>
      <c r="AD26" s="131">
        <v>1104</v>
      </c>
      <c r="AE26" s="131">
        <f t="shared" si="8"/>
        <v>2187.937333333333</v>
      </c>
      <c r="AF26" s="135"/>
      <c r="AG26" s="135"/>
      <c r="AH26" s="135"/>
      <c r="AI26" s="135"/>
      <c r="AJ26" s="116">
        <f t="shared" si="6"/>
        <v>551360.2079999999</v>
      </c>
      <c r="AK26" s="139"/>
      <c r="AL26" s="139"/>
    </row>
    <row r="27" spans="1:38" ht="24" customHeight="1">
      <c r="A27" s="133">
        <v>22</v>
      </c>
      <c r="B27" s="105">
        <v>5</v>
      </c>
      <c r="C27" s="105">
        <v>5</v>
      </c>
      <c r="D27" s="106">
        <v>1</v>
      </c>
      <c r="E27" s="106">
        <v>2</v>
      </c>
      <c r="F27" s="106">
        <v>132</v>
      </c>
      <c r="G27" s="134"/>
      <c r="H27" s="124" t="s">
        <v>211</v>
      </c>
      <c r="I27" s="135"/>
      <c r="J27" s="126">
        <v>38184</v>
      </c>
      <c r="K27" s="127">
        <v>7</v>
      </c>
      <c r="L27" s="127">
        <v>40</v>
      </c>
      <c r="M27" s="127" t="s">
        <v>171</v>
      </c>
      <c r="N27" s="128" t="s">
        <v>204</v>
      </c>
      <c r="O27" s="135"/>
      <c r="P27" s="128" t="s">
        <v>205</v>
      </c>
      <c r="Q27" s="127">
        <v>1</v>
      </c>
      <c r="R27" s="129">
        <v>11005</v>
      </c>
      <c r="S27" s="114">
        <v>0</v>
      </c>
      <c r="T27" s="129">
        <v>11005</v>
      </c>
      <c r="U27" s="130">
        <v>160.08</v>
      </c>
      <c r="V27" s="130">
        <f>+T27/30*5/12</f>
        <v>152.8472222222222</v>
      </c>
      <c r="W27" s="130">
        <f>+T27/30*50/12</f>
        <v>1528.472222222222</v>
      </c>
      <c r="X27" s="131">
        <f>T27/30*15/12</f>
        <v>458.5416666666667</v>
      </c>
      <c r="Y27" s="131">
        <f t="shared" si="2"/>
        <v>1925.8749999999998</v>
      </c>
      <c r="Z27" s="131">
        <f>+R27*3%</f>
        <v>330.15</v>
      </c>
      <c r="AA27" s="131">
        <f>+R27*6.5%</f>
        <v>715.325</v>
      </c>
      <c r="AB27" s="131">
        <f>+R27*2%</f>
        <v>220.1</v>
      </c>
      <c r="AC27" s="131">
        <v>886</v>
      </c>
      <c r="AD27" s="131">
        <v>590</v>
      </c>
      <c r="AE27" s="131">
        <f t="shared" si="8"/>
        <v>890.6155555555557</v>
      </c>
      <c r="AF27" s="135"/>
      <c r="AG27" s="135"/>
      <c r="AH27" s="135"/>
      <c r="AI27" s="135"/>
      <c r="AJ27" s="116">
        <f>(R27+U27+V27+W27+X27+Y27+Z27+AA27+AB27+AC27+AD27+AE27)*12</f>
        <v>226356.08000000002</v>
      </c>
      <c r="AK27" s="139"/>
      <c r="AL27" s="139"/>
    </row>
    <row r="28" spans="1:38" ht="24" customHeight="1">
      <c r="A28" s="133">
        <v>23</v>
      </c>
      <c r="B28" s="105">
        <v>5</v>
      </c>
      <c r="C28" s="105">
        <v>5</v>
      </c>
      <c r="D28" s="106">
        <v>1</v>
      </c>
      <c r="E28" s="106">
        <v>2</v>
      </c>
      <c r="F28" s="106">
        <v>132</v>
      </c>
      <c r="G28" s="134"/>
      <c r="H28" s="124" t="s">
        <v>206</v>
      </c>
      <c r="I28" s="135"/>
      <c r="J28" s="126">
        <v>37062</v>
      </c>
      <c r="K28" s="127">
        <v>16</v>
      </c>
      <c r="L28" s="127">
        <v>40</v>
      </c>
      <c r="M28" s="127" t="s">
        <v>164</v>
      </c>
      <c r="N28" s="128" t="s">
        <v>207</v>
      </c>
      <c r="O28" s="135"/>
      <c r="P28" s="128" t="s">
        <v>205</v>
      </c>
      <c r="Q28" s="127">
        <v>1</v>
      </c>
      <c r="R28" s="129">
        <v>17213</v>
      </c>
      <c r="S28" s="114">
        <v>0</v>
      </c>
      <c r="T28" s="129">
        <v>17213</v>
      </c>
      <c r="U28" s="130">
        <v>320.16</v>
      </c>
      <c r="V28" s="130">
        <f t="shared" si="0"/>
        <v>239.06944444444443</v>
      </c>
      <c r="W28" s="130">
        <f t="shared" si="1"/>
        <v>2390.6944444444443</v>
      </c>
      <c r="X28" s="131">
        <f t="shared" si="7"/>
        <v>717.2083333333334</v>
      </c>
      <c r="Y28" s="131">
        <f t="shared" si="2"/>
        <v>3012.2749999999996</v>
      </c>
      <c r="Z28" s="131">
        <f t="shared" si="3"/>
        <v>516.39</v>
      </c>
      <c r="AA28" s="131">
        <f t="shared" si="4"/>
        <v>1118.845</v>
      </c>
      <c r="AB28" s="131">
        <f t="shared" si="5"/>
        <v>344.26</v>
      </c>
      <c r="AC28" s="131">
        <v>1207</v>
      </c>
      <c r="AD28" s="131">
        <v>739</v>
      </c>
      <c r="AE28" s="131">
        <f t="shared" si="8"/>
        <v>1374.8871111111112</v>
      </c>
      <c r="AF28" s="135"/>
      <c r="AG28" s="135"/>
      <c r="AH28" s="135"/>
      <c r="AI28" s="135"/>
      <c r="AJ28" s="116">
        <f t="shared" si="6"/>
        <v>350313.472</v>
      </c>
      <c r="AK28" s="139"/>
      <c r="AL28" s="139"/>
    </row>
    <row r="29" spans="1:38" ht="24" customHeight="1">
      <c r="A29" s="133">
        <v>24</v>
      </c>
      <c r="B29" s="105">
        <v>5</v>
      </c>
      <c r="C29" s="105">
        <v>5</v>
      </c>
      <c r="D29" s="106">
        <v>1</v>
      </c>
      <c r="E29" s="106">
        <v>2</v>
      </c>
      <c r="F29" s="106">
        <v>132</v>
      </c>
      <c r="G29" s="134"/>
      <c r="H29" s="124" t="s">
        <v>208</v>
      </c>
      <c r="I29" s="135"/>
      <c r="J29" s="126">
        <v>36876</v>
      </c>
      <c r="K29" s="127">
        <v>7</v>
      </c>
      <c r="L29" s="127">
        <v>40</v>
      </c>
      <c r="M29" s="127" t="s">
        <v>171</v>
      </c>
      <c r="N29" s="128" t="s">
        <v>209</v>
      </c>
      <c r="O29" s="135"/>
      <c r="P29" s="128" t="s">
        <v>205</v>
      </c>
      <c r="Q29" s="127">
        <v>1</v>
      </c>
      <c r="R29" s="129">
        <v>11005</v>
      </c>
      <c r="S29" s="114">
        <v>0</v>
      </c>
      <c r="T29" s="129">
        <v>11005</v>
      </c>
      <c r="U29" s="130">
        <v>320.16</v>
      </c>
      <c r="V29" s="130">
        <f t="shared" si="0"/>
        <v>152.8472222222222</v>
      </c>
      <c r="W29" s="130">
        <f t="shared" si="1"/>
        <v>1528.472222222222</v>
      </c>
      <c r="X29" s="131">
        <f t="shared" si="7"/>
        <v>458.5416666666667</v>
      </c>
      <c r="Y29" s="131">
        <f t="shared" si="2"/>
        <v>1925.8749999999998</v>
      </c>
      <c r="Z29" s="131">
        <f t="shared" si="3"/>
        <v>330.15</v>
      </c>
      <c r="AA29" s="131">
        <f t="shared" si="4"/>
        <v>715.325</v>
      </c>
      <c r="AB29" s="131">
        <f t="shared" si="5"/>
        <v>220.1</v>
      </c>
      <c r="AC29" s="131">
        <v>886</v>
      </c>
      <c r="AD29" s="131">
        <v>590</v>
      </c>
      <c r="AE29" s="131">
        <f t="shared" si="8"/>
        <v>890.6155555555557</v>
      </c>
      <c r="AF29" s="135"/>
      <c r="AG29" s="135"/>
      <c r="AH29" s="135"/>
      <c r="AI29" s="135"/>
      <c r="AJ29" s="116">
        <f t="shared" si="6"/>
        <v>228277.03999999998</v>
      </c>
      <c r="AK29" s="139"/>
      <c r="AL29" s="139"/>
    </row>
    <row r="30" spans="1:38" ht="24" customHeight="1">
      <c r="A30" s="133">
        <v>25</v>
      </c>
      <c r="B30" s="105">
        <v>5</v>
      </c>
      <c r="C30" s="105">
        <v>5</v>
      </c>
      <c r="D30" s="106">
        <v>1</v>
      </c>
      <c r="E30" s="106">
        <v>2</v>
      </c>
      <c r="F30" s="106">
        <v>132</v>
      </c>
      <c r="G30" s="134"/>
      <c r="H30" s="124" t="s">
        <v>210</v>
      </c>
      <c r="I30" s="135"/>
      <c r="J30" s="126">
        <v>35597</v>
      </c>
      <c r="K30" s="127">
        <v>7</v>
      </c>
      <c r="L30" s="127">
        <v>40</v>
      </c>
      <c r="M30" s="127" t="s">
        <v>171</v>
      </c>
      <c r="N30" s="128" t="s">
        <v>209</v>
      </c>
      <c r="O30" s="135"/>
      <c r="P30" s="128" t="s">
        <v>205</v>
      </c>
      <c r="Q30" s="127">
        <v>1</v>
      </c>
      <c r="R30" s="129">
        <v>11005</v>
      </c>
      <c r="S30" s="114">
        <v>0</v>
      </c>
      <c r="T30" s="129">
        <v>11005</v>
      </c>
      <c r="U30" s="130">
        <v>320.16</v>
      </c>
      <c r="V30" s="130">
        <f t="shared" si="0"/>
        <v>152.8472222222222</v>
      </c>
      <c r="W30" s="130">
        <f t="shared" si="1"/>
        <v>1528.472222222222</v>
      </c>
      <c r="X30" s="131">
        <f t="shared" si="7"/>
        <v>458.5416666666667</v>
      </c>
      <c r="Y30" s="131">
        <f t="shared" si="2"/>
        <v>1925.8749999999998</v>
      </c>
      <c r="Z30" s="131">
        <f t="shared" si="3"/>
        <v>330.15</v>
      </c>
      <c r="AA30" s="131">
        <f t="shared" si="4"/>
        <v>715.325</v>
      </c>
      <c r="AB30" s="131">
        <f t="shared" si="5"/>
        <v>220.1</v>
      </c>
      <c r="AC30" s="131">
        <v>886</v>
      </c>
      <c r="AD30" s="131">
        <v>590</v>
      </c>
      <c r="AE30" s="131">
        <f t="shared" si="8"/>
        <v>890.6155555555557</v>
      </c>
      <c r="AF30" s="135"/>
      <c r="AG30" s="135"/>
      <c r="AH30" s="135"/>
      <c r="AI30" s="135"/>
      <c r="AJ30" s="116">
        <f t="shared" si="6"/>
        <v>228277.03999999998</v>
      </c>
      <c r="AK30" s="139"/>
      <c r="AL30" s="139"/>
    </row>
    <row r="31" spans="1:38" ht="24" customHeight="1">
      <c r="A31" s="133">
        <v>26</v>
      </c>
      <c r="B31" s="105">
        <v>5</v>
      </c>
      <c r="C31" s="105">
        <v>5</v>
      </c>
      <c r="D31" s="106">
        <v>1</v>
      </c>
      <c r="E31" s="106">
        <v>2</v>
      </c>
      <c r="F31" s="106">
        <v>132</v>
      </c>
      <c r="G31" s="134"/>
      <c r="H31" s="124" t="s">
        <v>212</v>
      </c>
      <c r="I31" s="135"/>
      <c r="J31" s="126">
        <v>37104</v>
      </c>
      <c r="K31" s="127">
        <v>7</v>
      </c>
      <c r="L31" s="127">
        <v>40</v>
      </c>
      <c r="M31" s="127" t="s">
        <v>171</v>
      </c>
      <c r="N31" s="128" t="s">
        <v>209</v>
      </c>
      <c r="O31" s="135"/>
      <c r="P31" s="128" t="s">
        <v>205</v>
      </c>
      <c r="Q31" s="127">
        <v>1</v>
      </c>
      <c r="R31" s="129">
        <v>11005</v>
      </c>
      <c r="S31" s="114">
        <v>0</v>
      </c>
      <c r="T31" s="129">
        <v>11005</v>
      </c>
      <c r="U31" s="130">
        <v>320.16</v>
      </c>
      <c r="V31" s="130">
        <f t="shared" si="0"/>
        <v>152.8472222222222</v>
      </c>
      <c r="W31" s="130">
        <f t="shared" si="1"/>
        <v>1528.472222222222</v>
      </c>
      <c r="X31" s="131">
        <f t="shared" si="7"/>
        <v>458.5416666666667</v>
      </c>
      <c r="Y31" s="131">
        <f t="shared" si="2"/>
        <v>1925.8749999999998</v>
      </c>
      <c r="Z31" s="131">
        <f t="shared" si="3"/>
        <v>330.15</v>
      </c>
      <c r="AA31" s="131">
        <f t="shared" si="4"/>
        <v>715.325</v>
      </c>
      <c r="AB31" s="131">
        <f t="shared" si="5"/>
        <v>220.1</v>
      </c>
      <c r="AC31" s="131">
        <v>886</v>
      </c>
      <c r="AD31" s="131">
        <v>590</v>
      </c>
      <c r="AE31" s="131">
        <f t="shared" si="8"/>
        <v>890.6155555555557</v>
      </c>
      <c r="AF31" s="135"/>
      <c r="AG31" s="135"/>
      <c r="AH31" s="135"/>
      <c r="AI31" s="135"/>
      <c r="AJ31" s="116">
        <f t="shared" si="6"/>
        <v>228277.03999999998</v>
      </c>
      <c r="AK31" s="139"/>
      <c r="AL31" s="139"/>
    </row>
    <row r="32" spans="1:38" ht="24" customHeight="1">
      <c r="A32" s="133">
        <v>27</v>
      </c>
      <c r="B32" s="105">
        <v>5</v>
      </c>
      <c r="C32" s="105">
        <v>5</v>
      </c>
      <c r="D32" s="106">
        <v>1</v>
      </c>
      <c r="E32" s="106">
        <v>2</v>
      </c>
      <c r="F32" s="106">
        <v>132</v>
      </c>
      <c r="G32" s="134"/>
      <c r="H32" s="124" t="s">
        <v>213</v>
      </c>
      <c r="I32" s="135"/>
      <c r="J32" s="126">
        <v>37165</v>
      </c>
      <c r="K32" s="127">
        <v>7</v>
      </c>
      <c r="L32" s="127">
        <v>40</v>
      </c>
      <c r="M32" s="127" t="s">
        <v>171</v>
      </c>
      <c r="N32" s="128" t="s">
        <v>209</v>
      </c>
      <c r="O32" s="135"/>
      <c r="P32" s="128" t="s">
        <v>205</v>
      </c>
      <c r="Q32" s="127">
        <v>1</v>
      </c>
      <c r="R32" s="129">
        <v>11005</v>
      </c>
      <c r="S32" s="114">
        <v>0</v>
      </c>
      <c r="T32" s="129">
        <v>11005</v>
      </c>
      <c r="U32" s="130">
        <v>320.16</v>
      </c>
      <c r="V32" s="130">
        <f t="shared" si="0"/>
        <v>152.8472222222222</v>
      </c>
      <c r="W32" s="130">
        <f t="shared" si="1"/>
        <v>1528.472222222222</v>
      </c>
      <c r="X32" s="131">
        <f t="shared" si="7"/>
        <v>458.5416666666667</v>
      </c>
      <c r="Y32" s="131">
        <f t="shared" si="2"/>
        <v>1925.8749999999998</v>
      </c>
      <c r="Z32" s="131">
        <f t="shared" si="3"/>
        <v>330.15</v>
      </c>
      <c r="AA32" s="131">
        <f t="shared" si="4"/>
        <v>715.325</v>
      </c>
      <c r="AB32" s="131">
        <f t="shared" si="5"/>
        <v>220.1</v>
      </c>
      <c r="AC32" s="131">
        <v>886</v>
      </c>
      <c r="AD32" s="131">
        <v>590</v>
      </c>
      <c r="AE32" s="131">
        <f t="shared" si="8"/>
        <v>890.6155555555557</v>
      </c>
      <c r="AF32" s="135"/>
      <c r="AG32" s="135"/>
      <c r="AH32" s="135"/>
      <c r="AI32" s="135"/>
      <c r="AJ32" s="116">
        <f t="shared" si="6"/>
        <v>228277.03999999998</v>
      </c>
      <c r="AK32" s="139"/>
      <c r="AL32" s="139"/>
    </row>
    <row r="33" spans="1:38" ht="24" customHeight="1">
      <c r="A33" s="133">
        <v>28</v>
      </c>
      <c r="B33" s="105">
        <v>5</v>
      </c>
      <c r="C33" s="105">
        <v>5</v>
      </c>
      <c r="D33" s="106">
        <v>1</v>
      </c>
      <c r="E33" s="106">
        <v>2</v>
      </c>
      <c r="F33" s="106">
        <v>132</v>
      </c>
      <c r="G33" s="134"/>
      <c r="H33" s="124" t="s">
        <v>214</v>
      </c>
      <c r="I33" s="135"/>
      <c r="J33" s="126">
        <v>37712</v>
      </c>
      <c r="K33" s="127">
        <v>7</v>
      </c>
      <c r="L33" s="127">
        <v>40</v>
      </c>
      <c r="M33" s="127" t="s">
        <v>171</v>
      </c>
      <c r="N33" s="128" t="s">
        <v>209</v>
      </c>
      <c r="O33" s="135"/>
      <c r="P33" s="128" t="s">
        <v>205</v>
      </c>
      <c r="Q33" s="127">
        <v>1</v>
      </c>
      <c r="R33" s="129">
        <v>11005</v>
      </c>
      <c r="S33" s="114">
        <v>0</v>
      </c>
      <c r="T33" s="129">
        <v>11005</v>
      </c>
      <c r="U33" s="130">
        <v>146.08</v>
      </c>
      <c r="V33" s="130">
        <f t="shared" si="0"/>
        <v>152.8472222222222</v>
      </c>
      <c r="W33" s="130">
        <f t="shared" si="1"/>
        <v>1528.472222222222</v>
      </c>
      <c r="X33" s="131">
        <f t="shared" si="7"/>
        <v>458.5416666666667</v>
      </c>
      <c r="Y33" s="131">
        <f t="shared" si="2"/>
        <v>1925.8749999999998</v>
      </c>
      <c r="Z33" s="131">
        <f t="shared" si="3"/>
        <v>330.15</v>
      </c>
      <c r="AA33" s="131">
        <f t="shared" si="4"/>
        <v>715.325</v>
      </c>
      <c r="AB33" s="131">
        <f t="shared" si="5"/>
        <v>220.1</v>
      </c>
      <c r="AC33" s="131">
        <v>886</v>
      </c>
      <c r="AD33" s="131">
        <v>590</v>
      </c>
      <c r="AE33" s="131">
        <f t="shared" si="8"/>
        <v>890.6155555555557</v>
      </c>
      <c r="AF33" s="135"/>
      <c r="AG33" s="135"/>
      <c r="AH33" s="135"/>
      <c r="AI33" s="135"/>
      <c r="AJ33" s="116">
        <f t="shared" si="6"/>
        <v>226188.08000000002</v>
      </c>
      <c r="AK33" s="139"/>
      <c r="AL33" s="139"/>
    </row>
    <row r="34" spans="1:38" ht="24" customHeight="1">
      <c r="A34" s="133">
        <v>29</v>
      </c>
      <c r="B34" s="105">
        <v>5</v>
      </c>
      <c r="C34" s="105">
        <v>5</v>
      </c>
      <c r="D34" s="106">
        <v>1</v>
      </c>
      <c r="E34" s="106">
        <v>2</v>
      </c>
      <c r="F34" s="106">
        <v>132</v>
      </c>
      <c r="G34" s="134"/>
      <c r="H34" s="124" t="s">
        <v>215</v>
      </c>
      <c r="I34" s="135"/>
      <c r="J34" s="126">
        <v>37095</v>
      </c>
      <c r="K34" s="127">
        <v>7</v>
      </c>
      <c r="L34" s="127">
        <v>40</v>
      </c>
      <c r="M34" s="127" t="s">
        <v>171</v>
      </c>
      <c r="N34" s="128" t="s">
        <v>209</v>
      </c>
      <c r="O34" s="135"/>
      <c r="P34" s="128" t="s">
        <v>205</v>
      </c>
      <c r="Q34" s="127">
        <v>1</v>
      </c>
      <c r="R34" s="129">
        <v>11005</v>
      </c>
      <c r="S34" s="114">
        <v>0</v>
      </c>
      <c r="T34" s="129">
        <v>11005</v>
      </c>
      <c r="U34" s="130">
        <v>292.16</v>
      </c>
      <c r="V34" s="130">
        <f t="shared" si="0"/>
        <v>152.8472222222222</v>
      </c>
      <c r="W34" s="130">
        <f t="shared" si="1"/>
        <v>1528.472222222222</v>
      </c>
      <c r="X34" s="131">
        <f t="shared" si="7"/>
        <v>458.5416666666667</v>
      </c>
      <c r="Y34" s="131">
        <f t="shared" si="2"/>
        <v>1925.8749999999998</v>
      </c>
      <c r="Z34" s="131">
        <f t="shared" si="3"/>
        <v>330.15</v>
      </c>
      <c r="AA34" s="131">
        <f t="shared" si="4"/>
        <v>715.325</v>
      </c>
      <c r="AB34" s="131">
        <f t="shared" si="5"/>
        <v>220.1</v>
      </c>
      <c r="AC34" s="131">
        <v>886</v>
      </c>
      <c r="AD34" s="131">
        <v>590</v>
      </c>
      <c r="AE34" s="131">
        <f t="shared" si="8"/>
        <v>890.6155555555557</v>
      </c>
      <c r="AF34" s="135"/>
      <c r="AG34" s="135"/>
      <c r="AH34" s="135"/>
      <c r="AI34" s="135"/>
      <c r="AJ34" s="116">
        <f t="shared" si="6"/>
        <v>227941.03999999998</v>
      </c>
      <c r="AK34" s="139"/>
      <c r="AL34" s="139"/>
    </row>
    <row r="35" spans="1:38" ht="24" customHeight="1">
      <c r="A35" s="133">
        <v>30</v>
      </c>
      <c r="B35" s="105">
        <v>5</v>
      </c>
      <c r="C35" s="105">
        <v>5</v>
      </c>
      <c r="D35" s="106">
        <v>1</v>
      </c>
      <c r="E35" s="106">
        <v>2</v>
      </c>
      <c r="F35" s="106">
        <v>132</v>
      </c>
      <c r="G35" s="134"/>
      <c r="H35" s="124" t="s">
        <v>203</v>
      </c>
      <c r="I35" s="135"/>
      <c r="J35" s="126">
        <v>41852</v>
      </c>
      <c r="K35" s="127">
        <v>5</v>
      </c>
      <c r="L35" s="127">
        <v>40</v>
      </c>
      <c r="M35" s="127" t="s">
        <v>171</v>
      </c>
      <c r="N35" s="128" t="s">
        <v>217</v>
      </c>
      <c r="O35" s="135"/>
      <c r="P35" s="128" t="s">
        <v>205</v>
      </c>
      <c r="Q35" s="127">
        <v>1</v>
      </c>
      <c r="R35" s="129">
        <v>9947</v>
      </c>
      <c r="S35" s="114">
        <v>0</v>
      </c>
      <c r="T35" s="129">
        <v>9947</v>
      </c>
      <c r="U35" s="130">
        <v>0</v>
      </c>
      <c r="V35" s="130">
        <f>+T35/30*5/12</f>
        <v>138.15277777777777</v>
      </c>
      <c r="W35" s="130">
        <f>+T35/30*50/12</f>
        <v>1381.5277777777776</v>
      </c>
      <c r="X35" s="131">
        <f>T35/30*15/12</f>
        <v>414.4583333333333</v>
      </c>
      <c r="Y35" s="131">
        <f t="shared" si="2"/>
        <v>1740.725</v>
      </c>
      <c r="Z35" s="131">
        <f>+R35*3%</f>
        <v>298.40999999999997</v>
      </c>
      <c r="AA35" s="131">
        <f>+R35*6.5%</f>
        <v>646.5550000000001</v>
      </c>
      <c r="AB35" s="131">
        <f>+R35*2%</f>
        <v>198.94</v>
      </c>
      <c r="AC35" s="131">
        <v>775</v>
      </c>
      <c r="AD35" s="131">
        <v>496</v>
      </c>
      <c r="AE35" s="131">
        <f t="shared" si="8"/>
        <v>801.8384444444446</v>
      </c>
      <c r="AF35" s="135"/>
      <c r="AG35" s="135"/>
      <c r="AH35" s="135"/>
      <c r="AI35" s="135"/>
      <c r="AJ35" s="116">
        <f>(R35+U35+V35+W35+X35+Y35+Z35+AA35+AB35+AC35+AD35+AE35)*12</f>
        <v>202063.288</v>
      </c>
      <c r="AK35" s="139"/>
      <c r="AL35" s="139"/>
    </row>
    <row r="36" spans="1:38" ht="24" customHeight="1">
      <c r="A36" s="133">
        <v>31</v>
      </c>
      <c r="B36" s="105">
        <v>5</v>
      </c>
      <c r="C36" s="105">
        <v>5</v>
      </c>
      <c r="D36" s="106">
        <v>1</v>
      </c>
      <c r="E36" s="106">
        <v>2</v>
      </c>
      <c r="F36" s="106">
        <v>132</v>
      </c>
      <c r="G36" s="134"/>
      <c r="H36" s="124" t="s">
        <v>216</v>
      </c>
      <c r="I36" s="135"/>
      <c r="J36" s="126">
        <v>37211</v>
      </c>
      <c r="K36" s="127">
        <v>5</v>
      </c>
      <c r="L36" s="127">
        <v>40</v>
      </c>
      <c r="M36" s="127" t="s">
        <v>171</v>
      </c>
      <c r="N36" s="128" t="s">
        <v>217</v>
      </c>
      <c r="O36" s="135"/>
      <c r="P36" s="128" t="s">
        <v>205</v>
      </c>
      <c r="Q36" s="127">
        <v>1</v>
      </c>
      <c r="R36" s="129">
        <v>9947</v>
      </c>
      <c r="S36" s="114">
        <v>0</v>
      </c>
      <c r="T36" s="129">
        <v>9947</v>
      </c>
      <c r="U36" s="130">
        <v>292.16</v>
      </c>
      <c r="V36" s="130">
        <f t="shared" si="0"/>
        <v>138.15277777777777</v>
      </c>
      <c r="W36" s="130">
        <f t="shared" si="1"/>
        <v>1381.5277777777776</v>
      </c>
      <c r="X36" s="131">
        <f t="shared" si="7"/>
        <v>414.4583333333333</v>
      </c>
      <c r="Y36" s="131">
        <f t="shared" si="2"/>
        <v>1740.725</v>
      </c>
      <c r="Z36" s="131">
        <f t="shared" si="3"/>
        <v>298.40999999999997</v>
      </c>
      <c r="AA36" s="131">
        <f t="shared" si="4"/>
        <v>646.5550000000001</v>
      </c>
      <c r="AB36" s="131">
        <f t="shared" si="5"/>
        <v>198.94</v>
      </c>
      <c r="AC36" s="131">
        <v>775</v>
      </c>
      <c r="AD36" s="131">
        <v>496</v>
      </c>
      <c r="AE36" s="131">
        <f t="shared" si="8"/>
        <v>801.8384444444446</v>
      </c>
      <c r="AF36" s="135"/>
      <c r="AG36" s="135"/>
      <c r="AH36" s="135"/>
      <c r="AI36" s="135"/>
      <c r="AJ36" s="116">
        <f t="shared" si="6"/>
        <v>205569.20799999998</v>
      </c>
      <c r="AK36" s="139"/>
      <c r="AL36" s="139"/>
    </row>
    <row r="37" spans="1:38" ht="24" customHeight="1">
      <c r="A37" s="133">
        <v>32</v>
      </c>
      <c r="B37" s="105">
        <v>5</v>
      </c>
      <c r="C37" s="105">
        <v>5</v>
      </c>
      <c r="D37" s="106">
        <v>1</v>
      </c>
      <c r="E37" s="106">
        <v>2</v>
      </c>
      <c r="F37" s="106">
        <v>132</v>
      </c>
      <c r="G37" s="134"/>
      <c r="H37" s="124" t="s">
        <v>218</v>
      </c>
      <c r="I37" s="135"/>
      <c r="J37" s="126">
        <v>36449</v>
      </c>
      <c r="K37" s="127">
        <v>5</v>
      </c>
      <c r="L37" s="127">
        <v>40</v>
      </c>
      <c r="M37" s="127" t="s">
        <v>171</v>
      </c>
      <c r="N37" s="128" t="s">
        <v>217</v>
      </c>
      <c r="O37" s="135"/>
      <c r="P37" s="128" t="s">
        <v>205</v>
      </c>
      <c r="Q37" s="127">
        <v>1</v>
      </c>
      <c r="R37" s="129">
        <v>9947</v>
      </c>
      <c r="S37" s="114">
        <v>0</v>
      </c>
      <c r="T37" s="129">
        <v>9947</v>
      </c>
      <c r="U37" s="130">
        <v>292.16</v>
      </c>
      <c r="V37" s="130">
        <f t="shared" si="0"/>
        <v>138.15277777777777</v>
      </c>
      <c r="W37" s="130">
        <f t="shared" si="1"/>
        <v>1381.5277777777776</v>
      </c>
      <c r="X37" s="131">
        <f t="shared" si="7"/>
        <v>414.4583333333333</v>
      </c>
      <c r="Y37" s="131">
        <f t="shared" si="2"/>
        <v>1740.725</v>
      </c>
      <c r="Z37" s="131">
        <f t="shared" si="3"/>
        <v>298.40999999999997</v>
      </c>
      <c r="AA37" s="131">
        <f t="shared" si="4"/>
        <v>646.5550000000001</v>
      </c>
      <c r="AB37" s="131">
        <f t="shared" si="5"/>
        <v>198.94</v>
      </c>
      <c r="AC37" s="131">
        <v>775</v>
      </c>
      <c r="AD37" s="131">
        <v>496</v>
      </c>
      <c r="AE37" s="131">
        <f t="shared" si="8"/>
        <v>801.8384444444446</v>
      </c>
      <c r="AF37" s="135"/>
      <c r="AG37" s="135"/>
      <c r="AH37" s="135"/>
      <c r="AI37" s="135"/>
      <c r="AJ37" s="116">
        <f t="shared" si="6"/>
        <v>205569.20799999998</v>
      </c>
      <c r="AK37" s="139"/>
      <c r="AL37" s="139"/>
    </row>
    <row r="38" spans="1:38" ht="24" customHeight="1">
      <c r="A38" s="133">
        <v>33</v>
      </c>
      <c r="B38" s="105">
        <v>5</v>
      </c>
      <c r="C38" s="105">
        <v>5</v>
      </c>
      <c r="D38" s="106">
        <v>1</v>
      </c>
      <c r="E38" s="106">
        <v>2</v>
      </c>
      <c r="F38" s="106">
        <v>132</v>
      </c>
      <c r="G38" s="134"/>
      <c r="H38" s="124" t="s">
        <v>219</v>
      </c>
      <c r="I38" s="135"/>
      <c r="J38" s="126">
        <v>36540</v>
      </c>
      <c r="K38" s="127">
        <v>5</v>
      </c>
      <c r="L38" s="127">
        <v>40</v>
      </c>
      <c r="M38" s="127" t="s">
        <v>171</v>
      </c>
      <c r="N38" s="128" t="s">
        <v>217</v>
      </c>
      <c r="O38" s="135"/>
      <c r="P38" s="128" t="s">
        <v>205</v>
      </c>
      <c r="Q38" s="127">
        <v>1</v>
      </c>
      <c r="R38" s="129">
        <v>9947</v>
      </c>
      <c r="S38" s="114">
        <v>0</v>
      </c>
      <c r="T38" s="129">
        <v>9947</v>
      </c>
      <c r="U38" s="130">
        <v>292.16</v>
      </c>
      <c r="V38" s="130">
        <f t="shared" si="0"/>
        <v>138.15277777777777</v>
      </c>
      <c r="W38" s="130">
        <f t="shared" si="1"/>
        <v>1381.5277777777776</v>
      </c>
      <c r="X38" s="131">
        <f t="shared" si="7"/>
        <v>414.4583333333333</v>
      </c>
      <c r="Y38" s="131">
        <f t="shared" si="2"/>
        <v>1740.725</v>
      </c>
      <c r="Z38" s="131">
        <f t="shared" si="3"/>
        <v>298.40999999999997</v>
      </c>
      <c r="AA38" s="131">
        <f t="shared" si="4"/>
        <v>646.5550000000001</v>
      </c>
      <c r="AB38" s="131">
        <f t="shared" si="5"/>
        <v>198.94</v>
      </c>
      <c r="AC38" s="131">
        <v>775</v>
      </c>
      <c r="AD38" s="131">
        <v>496</v>
      </c>
      <c r="AE38" s="131">
        <f t="shared" si="8"/>
        <v>801.8384444444446</v>
      </c>
      <c r="AF38" s="135"/>
      <c r="AG38" s="135"/>
      <c r="AH38" s="135"/>
      <c r="AI38" s="135"/>
      <c r="AJ38" s="116">
        <f t="shared" si="6"/>
        <v>205569.20799999998</v>
      </c>
      <c r="AK38" s="139"/>
      <c r="AL38" s="139"/>
    </row>
    <row r="39" spans="1:38" ht="24" customHeight="1">
      <c r="A39" s="133">
        <v>34</v>
      </c>
      <c r="B39" s="105">
        <v>5</v>
      </c>
      <c r="C39" s="105">
        <v>5</v>
      </c>
      <c r="D39" s="106">
        <v>1</v>
      </c>
      <c r="E39" s="106">
        <v>2</v>
      </c>
      <c r="F39" s="106">
        <v>132</v>
      </c>
      <c r="G39" s="134"/>
      <c r="H39" s="124" t="s">
        <v>220</v>
      </c>
      <c r="I39" s="135"/>
      <c r="J39" s="126">
        <v>36540</v>
      </c>
      <c r="K39" s="127">
        <v>5</v>
      </c>
      <c r="L39" s="127">
        <v>40</v>
      </c>
      <c r="M39" s="127" t="s">
        <v>171</v>
      </c>
      <c r="N39" s="128" t="s">
        <v>217</v>
      </c>
      <c r="O39" s="135"/>
      <c r="P39" s="128" t="s">
        <v>205</v>
      </c>
      <c r="Q39" s="127">
        <v>1</v>
      </c>
      <c r="R39" s="129">
        <v>9947</v>
      </c>
      <c r="S39" s="114">
        <v>0</v>
      </c>
      <c r="T39" s="129">
        <v>9947</v>
      </c>
      <c r="U39" s="130">
        <v>292.16</v>
      </c>
      <c r="V39" s="130">
        <f t="shared" si="0"/>
        <v>138.15277777777777</v>
      </c>
      <c r="W39" s="130">
        <f t="shared" si="1"/>
        <v>1381.5277777777776</v>
      </c>
      <c r="X39" s="131">
        <f t="shared" si="7"/>
        <v>414.4583333333333</v>
      </c>
      <c r="Y39" s="131">
        <f t="shared" si="2"/>
        <v>1740.725</v>
      </c>
      <c r="Z39" s="131">
        <f t="shared" si="3"/>
        <v>298.40999999999997</v>
      </c>
      <c r="AA39" s="131">
        <f t="shared" si="4"/>
        <v>646.5550000000001</v>
      </c>
      <c r="AB39" s="131">
        <f t="shared" si="5"/>
        <v>198.94</v>
      </c>
      <c r="AC39" s="131">
        <v>775</v>
      </c>
      <c r="AD39" s="131">
        <v>496</v>
      </c>
      <c r="AE39" s="131">
        <f t="shared" si="8"/>
        <v>801.8384444444446</v>
      </c>
      <c r="AF39" s="135"/>
      <c r="AG39" s="135"/>
      <c r="AH39" s="135"/>
      <c r="AI39" s="135"/>
      <c r="AJ39" s="116">
        <f t="shared" si="6"/>
        <v>205569.20799999998</v>
      </c>
      <c r="AK39" s="139"/>
      <c r="AL39" s="139"/>
    </row>
    <row r="40" spans="1:38" ht="24" customHeight="1">
      <c r="A40" s="133">
        <v>35</v>
      </c>
      <c r="B40" s="105">
        <v>5</v>
      </c>
      <c r="C40" s="105">
        <v>5</v>
      </c>
      <c r="D40" s="106">
        <v>1</v>
      </c>
      <c r="E40" s="106">
        <v>2</v>
      </c>
      <c r="F40" s="106">
        <v>132</v>
      </c>
      <c r="G40" s="134"/>
      <c r="H40" s="124" t="s">
        <v>221</v>
      </c>
      <c r="I40" s="135"/>
      <c r="J40" s="126">
        <v>36540</v>
      </c>
      <c r="K40" s="127">
        <v>5</v>
      </c>
      <c r="L40" s="127">
        <v>40</v>
      </c>
      <c r="M40" s="127" t="s">
        <v>171</v>
      </c>
      <c r="N40" s="128" t="s">
        <v>217</v>
      </c>
      <c r="O40" s="135"/>
      <c r="P40" s="128" t="s">
        <v>205</v>
      </c>
      <c r="Q40" s="127">
        <v>1</v>
      </c>
      <c r="R40" s="129">
        <v>9947</v>
      </c>
      <c r="S40" s="114">
        <v>0</v>
      </c>
      <c r="T40" s="129">
        <v>9947</v>
      </c>
      <c r="U40" s="130">
        <v>292.16</v>
      </c>
      <c r="V40" s="130">
        <f t="shared" si="0"/>
        <v>138.15277777777777</v>
      </c>
      <c r="W40" s="130">
        <f t="shared" si="1"/>
        <v>1381.5277777777776</v>
      </c>
      <c r="X40" s="131">
        <f t="shared" si="7"/>
        <v>414.4583333333333</v>
      </c>
      <c r="Y40" s="131">
        <f t="shared" si="2"/>
        <v>1740.725</v>
      </c>
      <c r="Z40" s="131">
        <f t="shared" si="3"/>
        <v>298.40999999999997</v>
      </c>
      <c r="AA40" s="131">
        <f t="shared" si="4"/>
        <v>646.5550000000001</v>
      </c>
      <c r="AB40" s="131">
        <f t="shared" si="5"/>
        <v>198.94</v>
      </c>
      <c r="AC40" s="131">
        <v>775</v>
      </c>
      <c r="AD40" s="131">
        <v>496</v>
      </c>
      <c r="AE40" s="131">
        <f t="shared" si="8"/>
        <v>801.8384444444446</v>
      </c>
      <c r="AF40" s="135"/>
      <c r="AG40" s="135"/>
      <c r="AH40" s="135"/>
      <c r="AI40" s="135"/>
      <c r="AJ40" s="116">
        <f t="shared" si="6"/>
        <v>205569.20799999998</v>
      </c>
      <c r="AK40" s="139"/>
      <c r="AL40" s="139"/>
    </row>
    <row r="41" spans="1:38" ht="24" customHeight="1">
      <c r="A41" s="133">
        <v>36</v>
      </c>
      <c r="B41" s="105">
        <v>5</v>
      </c>
      <c r="C41" s="105">
        <v>5</v>
      </c>
      <c r="D41" s="106">
        <v>1</v>
      </c>
      <c r="E41" s="106">
        <v>2</v>
      </c>
      <c r="F41" s="106">
        <v>132</v>
      </c>
      <c r="G41" s="134"/>
      <c r="H41" s="124" t="s">
        <v>222</v>
      </c>
      <c r="I41" s="135"/>
      <c r="J41" s="126">
        <v>36540</v>
      </c>
      <c r="K41" s="127">
        <v>5</v>
      </c>
      <c r="L41" s="127">
        <v>40</v>
      </c>
      <c r="M41" s="127" t="s">
        <v>171</v>
      </c>
      <c r="N41" s="128" t="s">
        <v>217</v>
      </c>
      <c r="O41" s="135"/>
      <c r="P41" s="128" t="s">
        <v>205</v>
      </c>
      <c r="Q41" s="127">
        <v>1</v>
      </c>
      <c r="R41" s="129">
        <v>9947</v>
      </c>
      <c r="S41" s="114">
        <v>0</v>
      </c>
      <c r="T41" s="129">
        <v>9947</v>
      </c>
      <c r="U41" s="130">
        <v>292.16</v>
      </c>
      <c r="V41" s="130">
        <f t="shared" si="0"/>
        <v>138.15277777777777</v>
      </c>
      <c r="W41" s="130">
        <f t="shared" si="1"/>
        <v>1381.5277777777776</v>
      </c>
      <c r="X41" s="131">
        <f t="shared" si="7"/>
        <v>414.4583333333333</v>
      </c>
      <c r="Y41" s="131">
        <f t="shared" si="2"/>
        <v>1740.725</v>
      </c>
      <c r="Z41" s="131">
        <f t="shared" si="3"/>
        <v>298.40999999999997</v>
      </c>
      <c r="AA41" s="131">
        <f t="shared" si="4"/>
        <v>646.5550000000001</v>
      </c>
      <c r="AB41" s="131">
        <f t="shared" si="5"/>
        <v>198.94</v>
      </c>
      <c r="AC41" s="131">
        <v>775</v>
      </c>
      <c r="AD41" s="131">
        <v>496</v>
      </c>
      <c r="AE41" s="131">
        <f t="shared" si="8"/>
        <v>801.8384444444446</v>
      </c>
      <c r="AF41" s="135"/>
      <c r="AG41" s="135"/>
      <c r="AH41" s="135"/>
      <c r="AI41" s="135"/>
      <c r="AJ41" s="116">
        <f t="shared" si="6"/>
        <v>205569.20799999998</v>
      </c>
      <c r="AK41" s="139"/>
      <c r="AL41" s="139"/>
    </row>
    <row r="42" spans="1:38" ht="24" customHeight="1">
      <c r="A42" s="133">
        <v>37</v>
      </c>
      <c r="B42" s="105">
        <v>5</v>
      </c>
      <c r="C42" s="105">
        <v>5</v>
      </c>
      <c r="D42" s="106">
        <v>1</v>
      </c>
      <c r="E42" s="106">
        <v>2</v>
      </c>
      <c r="F42" s="106">
        <v>132</v>
      </c>
      <c r="G42" s="134"/>
      <c r="H42" s="124" t="s">
        <v>223</v>
      </c>
      <c r="I42" s="135"/>
      <c r="J42" s="126">
        <v>36540</v>
      </c>
      <c r="K42" s="127">
        <v>5</v>
      </c>
      <c r="L42" s="127">
        <v>40</v>
      </c>
      <c r="M42" s="127" t="s">
        <v>171</v>
      </c>
      <c r="N42" s="128" t="s">
        <v>217</v>
      </c>
      <c r="O42" s="135"/>
      <c r="P42" s="128" t="s">
        <v>205</v>
      </c>
      <c r="Q42" s="127">
        <v>1</v>
      </c>
      <c r="R42" s="129">
        <v>9947</v>
      </c>
      <c r="S42" s="114">
        <v>0</v>
      </c>
      <c r="T42" s="129">
        <v>9947</v>
      </c>
      <c r="U42" s="130">
        <v>292.16</v>
      </c>
      <c r="V42" s="130">
        <f t="shared" si="0"/>
        <v>138.15277777777777</v>
      </c>
      <c r="W42" s="130">
        <f t="shared" si="1"/>
        <v>1381.5277777777776</v>
      </c>
      <c r="X42" s="131">
        <f t="shared" si="7"/>
        <v>414.4583333333333</v>
      </c>
      <c r="Y42" s="131">
        <f t="shared" si="2"/>
        <v>1740.725</v>
      </c>
      <c r="Z42" s="131">
        <f t="shared" si="3"/>
        <v>298.40999999999997</v>
      </c>
      <c r="AA42" s="131">
        <f t="shared" si="4"/>
        <v>646.5550000000001</v>
      </c>
      <c r="AB42" s="131">
        <f t="shared" si="5"/>
        <v>198.94</v>
      </c>
      <c r="AC42" s="131">
        <v>775</v>
      </c>
      <c r="AD42" s="131">
        <v>496</v>
      </c>
      <c r="AE42" s="131">
        <f t="shared" si="8"/>
        <v>801.8384444444446</v>
      </c>
      <c r="AF42" s="135"/>
      <c r="AG42" s="135"/>
      <c r="AH42" s="135"/>
      <c r="AI42" s="135"/>
      <c r="AJ42" s="116">
        <f t="shared" si="6"/>
        <v>205569.20799999998</v>
      </c>
      <c r="AK42" s="139"/>
      <c r="AL42" s="139"/>
    </row>
    <row r="43" spans="1:38" ht="24" customHeight="1">
      <c r="A43" s="133">
        <v>38</v>
      </c>
      <c r="B43" s="105">
        <v>5</v>
      </c>
      <c r="C43" s="105">
        <v>5</v>
      </c>
      <c r="D43" s="106">
        <v>1</v>
      </c>
      <c r="E43" s="106">
        <v>2</v>
      </c>
      <c r="F43" s="106">
        <v>132</v>
      </c>
      <c r="G43" s="134"/>
      <c r="H43" s="124" t="s">
        <v>224</v>
      </c>
      <c r="I43" s="135"/>
      <c r="J43" s="126">
        <v>36586</v>
      </c>
      <c r="K43" s="127">
        <v>5</v>
      </c>
      <c r="L43" s="127">
        <v>40</v>
      </c>
      <c r="M43" s="127" t="s">
        <v>171</v>
      </c>
      <c r="N43" s="128" t="s">
        <v>217</v>
      </c>
      <c r="O43" s="135"/>
      <c r="P43" s="128" t="s">
        <v>205</v>
      </c>
      <c r="Q43" s="127">
        <v>1</v>
      </c>
      <c r="R43" s="129">
        <v>9947</v>
      </c>
      <c r="S43" s="114">
        <v>0</v>
      </c>
      <c r="T43" s="129">
        <v>9947</v>
      </c>
      <c r="U43" s="130">
        <v>292.16</v>
      </c>
      <c r="V43" s="130">
        <f t="shared" si="0"/>
        <v>138.15277777777777</v>
      </c>
      <c r="W43" s="130">
        <f t="shared" si="1"/>
        <v>1381.5277777777776</v>
      </c>
      <c r="X43" s="131">
        <f t="shared" si="7"/>
        <v>414.4583333333333</v>
      </c>
      <c r="Y43" s="131">
        <f t="shared" si="2"/>
        <v>1740.725</v>
      </c>
      <c r="Z43" s="131">
        <f t="shared" si="3"/>
        <v>298.40999999999997</v>
      </c>
      <c r="AA43" s="131">
        <f t="shared" si="4"/>
        <v>646.5550000000001</v>
      </c>
      <c r="AB43" s="131">
        <f t="shared" si="5"/>
        <v>198.94</v>
      </c>
      <c r="AC43" s="131">
        <v>775</v>
      </c>
      <c r="AD43" s="131">
        <v>496</v>
      </c>
      <c r="AE43" s="131">
        <f t="shared" si="8"/>
        <v>801.8384444444446</v>
      </c>
      <c r="AF43" s="135"/>
      <c r="AG43" s="135"/>
      <c r="AH43" s="135"/>
      <c r="AI43" s="135"/>
      <c r="AJ43" s="116">
        <f t="shared" si="6"/>
        <v>205569.20799999998</v>
      </c>
      <c r="AK43" s="139"/>
      <c r="AL43" s="139"/>
    </row>
    <row r="44" spans="1:38" ht="24" customHeight="1">
      <c r="A44" s="133">
        <v>39</v>
      </c>
      <c r="B44" s="105">
        <v>5</v>
      </c>
      <c r="C44" s="105">
        <v>5</v>
      </c>
      <c r="D44" s="106">
        <v>1</v>
      </c>
      <c r="E44" s="106">
        <v>2</v>
      </c>
      <c r="F44" s="106">
        <v>132</v>
      </c>
      <c r="G44" s="134"/>
      <c r="H44" s="124" t="s">
        <v>225</v>
      </c>
      <c r="I44" s="135"/>
      <c r="J44" s="126">
        <v>38549</v>
      </c>
      <c r="K44" s="127">
        <v>5</v>
      </c>
      <c r="L44" s="127">
        <v>40</v>
      </c>
      <c r="M44" s="127" t="s">
        <v>171</v>
      </c>
      <c r="N44" s="128" t="s">
        <v>217</v>
      </c>
      <c r="O44" s="135"/>
      <c r="P44" s="128" t="s">
        <v>205</v>
      </c>
      <c r="Q44" s="127">
        <v>1</v>
      </c>
      <c r="R44" s="129">
        <v>9947</v>
      </c>
      <c r="S44" s="114">
        <v>0</v>
      </c>
      <c r="T44" s="129">
        <v>9947</v>
      </c>
      <c r="U44" s="130">
        <v>160.08</v>
      </c>
      <c r="V44" s="130">
        <f t="shared" si="0"/>
        <v>138.15277777777777</v>
      </c>
      <c r="W44" s="130">
        <f t="shared" si="1"/>
        <v>1381.5277777777776</v>
      </c>
      <c r="X44" s="131">
        <f t="shared" si="7"/>
        <v>414.4583333333333</v>
      </c>
      <c r="Y44" s="131">
        <f t="shared" si="2"/>
        <v>1740.725</v>
      </c>
      <c r="Z44" s="131">
        <f t="shared" si="3"/>
        <v>298.40999999999997</v>
      </c>
      <c r="AA44" s="131">
        <f t="shared" si="4"/>
        <v>646.5550000000001</v>
      </c>
      <c r="AB44" s="131">
        <f t="shared" si="5"/>
        <v>198.94</v>
      </c>
      <c r="AC44" s="131">
        <v>775</v>
      </c>
      <c r="AD44" s="131">
        <v>496</v>
      </c>
      <c r="AE44" s="131">
        <f t="shared" si="8"/>
        <v>801.8384444444446</v>
      </c>
      <c r="AF44" s="135"/>
      <c r="AG44" s="135"/>
      <c r="AH44" s="135"/>
      <c r="AI44" s="135"/>
      <c r="AJ44" s="116">
        <f t="shared" si="6"/>
        <v>203984.24800000002</v>
      </c>
      <c r="AK44" s="139"/>
      <c r="AL44" s="139"/>
    </row>
    <row r="45" spans="1:38" ht="24" customHeight="1">
      <c r="A45" s="133">
        <v>40</v>
      </c>
      <c r="B45" s="105">
        <v>5</v>
      </c>
      <c r="C45" s="105">
        <v>5</v>
      </c>
      <c r="D45" s="106">
        <v>1</v>
      </c>
      <c r="E45" s="106">
        <v>2</v>
      </c>
      <c r="F45" s="106">
        <v>132</v>
      </c>
      <c r="G45" s="134"/>
      <c r="H45" s="124" t="s">
        <v>174</v>
      </c>
      <c r="I45" s="135"/>
      <c r="J45" s="126">
        <v>40452</v>
      </c>
      <c r="K45" s="127">
        <v>5</v>
      </c>
      <c r="L45" s="127">
        <v>40</v>
      </c>
      <c r="M45" s="127" t="s">
        <v>171</v>
      </c>
      <c r="N45" s="128" t="s">
        <v>217</v>
      </c>
      <c r="O45" s="135"/>
      <c r="P45" s="128" t="s">
        <v>176</v>
      </c>
      <c r="Q45" s="127">
        <v>1</v>
      </c>
      <c r="R45" s="129">
        <v>9947</v>
      </c>
      <c r="S45" s="114">
        <v>0</v>
      </c>
      <c r="T45" s="129">
        <v>9947</v>
      </c>
      <c r="U45" s="130">
        <v>80.04</v>
      </c>
      <c r="V45" s="130">
        <f>+T45/30*5/12</f>
        <v>138.15277777777777</v>
      </c>
      <c r="W45" s="130">
        <f>+T45/30*50/12</f>
        <v>1381.5277777777776</v>
      </c>
      <c r="X45" s="131">
        <f>T45/30*15/12</f>
        <v>414.4583333333333</v>
      </c>
      <c r="Y45" s="131">
        <f t="shared" si="2"/>
        <v>1740.725</v>
      </c>
      <c r="Z45" s="131">
        <f>+R45*3%</f>
        <v>298.40999999999997</v>
      </c>
      <c r="AA45" s="131">
        <f>+R45*6.5%</f>
        <v>646.5550000000001</v>
      </c>
      <c r="AB45" s="131">
        <f>+R45*2%</f>
        <v>198.94</v>
      </c>
      <c r="AC45" s="131">
        <v>775</v>
      </c>
      <c r="AD45" s="131">
        <v>496</v>
      </c>
      <c r="AE45" s="131">
        <f t="shared" si="8"/>
        <v>801.8384444444446</v>
      </c>
      <c r="AF45" s="135"/>
      <c r="AG45" s="135"/>
      <c r="AH45" s="135"/>
      <c r="AI45" s="135"/>
      <c r="AJ45" s="116">
        <f>(R45+U45+V45+W45+X45+Y45+Z45+AA45+AB45+AC45+AD45+AE45)*12</f>
        <v>203023.768</v>
      </c>
      <c r="AK45" s="139"/>
      <c r="AL45" s="139"/>
    </row>
    <row r="46" spans="1:38" ht="24" customHeight="1">
      <c r="A46" s="133">
        <v>41</v>
      </c>
      <c r="B46" s="105">
        <v>5</v>
      </c>
      <c r="C46" s="105">
        <v>5</v>
      </c>
      <c r="D46" s="106">
        <v>1</v>
      </c>
      <c r="E46" s="106">
        <v>2</v>
      </c>
      <c r="F46" s="106">
        <v>132</v>
      </c>
      <c r="G46" s="134"/>
      <c r="H46" s="124" t="s">
        <v>226</v>
      </c>
      <c r="I46" s="135"/>
      <c r="J46" s="126">
        <v>40924</v>
      </c>
      <c r="K46" s="127">
        <v>7</v>
      </c>
      <c r="L46" s="127">
        <v>40</v>
      </c>
      <c r="M46" s="127" t="s">
        <v>171</v>
      </c>
      <c r="N46" s="128" t="s">
        <v>209</v>
      </c>
      <c r="O46" s="135"/>
      <c r="P46" s="128" t="s">
        <v>205</v>
      </c>
      <c r="Q46" s="127">
        <v>1</v>
      </c>
      <c r="R46" s="129">
        <v>11005</v>
      </c>
      <c r="S46" s="114">
        <v>0</v>
      </c>
      <c r="T46" s="129">
        <v>11005</v>
      </c>
      <c r="U46" s="130">
        <v>80.04</v>
      </c>
      <c r="V46" s="130">
        <f t="shared" si="0"/>
        <v>152.8472222222222</v>
      </c>
      <c r="W46" s="130">
        <f t="shared" si="1"/>
        <v>1528.472222222222</v>
      </c>
      <c r="X46" s="131">
        <f t="shared" si="7"/>
        <v>458.5416666666667</v>
      </c>
      <c r="Y46" s="131">
        <f t="shared" si="2"/>
        <v>1925.8749999999998</v>
      </c>
      <c r="Z46" s="131">
        <f t="shared" si="3"/>
        <v>330.15</v>
      </c>
      <c r="AA46" s="131">
        <f t="shared" si="4"/>
        <v>715.325</v>
      </c>
      <c r="AB46" s="131">
        <f t="shared" si="5"/>
        <v>220.1</v>
      </c>
      <c r="AC46" s="131">
        <v>886</v>
      </c>
      <c r="AD46" s="131">
        <v>590</v>
      </c>
      <c r="AE46" s="131">
        <f t="shared" si="8"/>
        <v>890.6155555555557</v>
      </c>
      <c r="AF46" s="135"/>
      <c r="AG46" s="135"/>
      <c r="AH46" s="135"/>
      <c r="AI46" s="135"/>
      <c r="AJ46" s="116">
        <f t="shared" si="6"/>
        <v>225395.6</v>
      </c>
      <c r="AK46" s="139"/>
      <c r="AL46" s="139"/>
    </row>
    <row r="47" spans="1:38" ht="24" customHeight="1">
      <c r="A47" s="133">
        <v>42</v>
      </c>
      <c r="B47" s="105">
        <v>5</v>
      </c>
      <c r="C47" s="105">
        <v>5</v>
      </c>
      <c r="D47" s="106">
        <v>1</v>
      </c>
      <c r="E47" s="106">
        <v>2</v>
      </c>
      <c r="F47" s="106">
        <v>132</v>
      </c>
      <c r="G47" s="134"/>
      <c r="H47" s="124" t="s">
        <v>227</v>
      </c>
      <c r="I47" s="135"/>
      <c r="J47" s="126">
        <v>38399</v>
      </c>
      <c r="K47" s="127">
        <v>7</v>
      </c>
      <c r="L47" s="127">
        <v>40</v>
      </c>
      <c r="M47" s="127" t="s">
        <v>171</v>
      </c>
      <c r="N47" s="128" t="s">
        <v>209</v>
      </c>
      <c r="O47" s="135"/>
      <c r="P47" s="128" t="s">
        <v>205</v>
      </c>
      <c r="Q47" s="127">
        <v>1</v>
      </c>
      <c r="R47" s="129">
        <v>11005</v>
      </c>
      <c r="S47" s="114">
        <v>0</v>
      </c>
      <c r="T47" s="129">
        <v>11005</v>
      </c>
      <c r="U47" s="130">
        <v>160.08</v>
      </c>
      <c r="V47" s="130">
        <f t="shared" si="0"/>
        <v>152.8472222222222</v>
      </c>
      <c r="W47" s="130">
        <f t="shared" si="1"/>
        <v>1528.472222222222</v>
      </c>
      <c r="X47" s="131">
        <f t="shared" si="7"/>
        <v>458.5416666666667</v>
      </c>
      <c r="Y47" s="131">
        <f t="shared" si="2"/>
        <v>1925.8749999999998</v>
      </c>
      <c r="Z47" s="131">
        <f t="shared" si="3"/>
        <v>330.15</v>
      </c>
      <c r="AA47" s="131">
        <f t="shared" si="4"/>
        <v>715.325</v>
      </c>
      <c r="AB47" s="131">
        <f t="shared" si="5"/>
        <v>220.1</v>
      </c>
      <c r="AC47" s="131">
        <v>886</v>
      </c>
      <c r="AD47" s="131">
        <v>590</v>
      </c>
      <c r="AE47" s="131">
        <f t="shared" si="8"/>
        <v>890.6155555555557</v>
      </c>
      <c r="AF47" s="135"/>
      <c r="AG47" s="135"/>
      <c r="AH47" s="135"/>
      <c r="AI47" s="135"/>
      <c r="AJ47" s="116">
        <f t="shared" si="6"/>
        <v>226356.08000000002</v>
      </c>
      <c r="AK47" s="139"/>
      <c r="AL47" s="139"/>
    </row>
    <row r="48" spans="1:38" ht="24" customHeight="1">
      <c r="A48" s="133">
        <v>43</v>
      </c>
      <c r="B48" s="105">
        <v>5</v>
      </c>
      <c r="C48" s="105">
        <v>5</v>
      </c>
      <c r="D48" s="106">
        <v>1</v>
      </c>
      <c r="E48" s="106">
        <v>2</v>
      </c>
      <c r="F48" s="106">
        <v>132</v>
      </c>
      <c r="G48" s="134"/>
      <c r="H48" s="124" t="s">
        <v>252</v>
      </c>
      <c r="I48" s="135"/>
      <c r="J48" s="126">
        <v>42614</v>
      </c>
      <c r="K48" s="127">
        <v>1</v>
      </c>
      <c r="L48" s="127">
        <v>40</v>
      </c>
      <c r="M48" s="127" t="s">
        <v>171</v>
      </c>
      <c r="N48" s="128" t="s">
        <v>253</v>
      </c>
      <c r="O48" s="135"/>
      <c r="P48" s="128" t="s">
        <v>205</v>
      </c>
      <c r="Q48" s="127">
        <v>1</v>
      </c>
      <c r="R48" s="129">
        <v>8565</v>
      </c>
      <c r="S48" s="114">
        <v>0</v>
      </c>
      <c r="T48" s="129">
        <v>8565</v>
      </c>
      <c r="U48" s="130">
        <v>0</v>
      </c>
      <c r="V48" s="130">
        <f t="shared" si="0"/>
        <v>118.95833333333333</v>
      </c>
      <c r="W48" s="130">
        <f t="shared" si="1"/>
        <v>1189.5833333333333</v>
      </c>
      <c r="X48" s="131">
        <f t="shared" si="7"/>
        <v>356.875</v>
      </c>
      <c r="Y48" s="131">
        <f t="shared" si="2"/>
        <v>1498.875</v>
      </c>
      <c r="Z48" s="131">
        <f t="shared" si="3"/>
        <v>256.95</v>
      </c>
      <c r="AA48" s="131">
        <f t="shared" si="4"/>
        <v>556.725</v>
      </c>
      <c r="AB48" s="131">
        <f t="shared" si="5"/>
        <v>171.3</v>
      </c>
      <c r="AC48" s="131">
        <v>681</v>
      </c>
      <c r="AD48" s="131">
        <v>447</v>
      </c>
      <c r="AE48" s="131">
        <f t="shared" si="8"/>
        <v>692.1133333333335</v>
      </c>
      <c r="AF48" s="135"/>
      <c r="AG48" s="135"/>
      <c r="AH48" s="135"/>
      <c r="AI48" s="135"/>
      <c r="AJ48" s="116">
        <f t="shared" si="6"/>
        <v>174412.56</v>
      </c>
      <c r="AK48" s="139"/>
      <c r="AL48" s="139"/>
    </row>
    <row r="49" spans="1:38" ht="24" customHeight="1">
      <c r="A49" s="133">
        <v>44</v>
      </c>
      <c r="B49" s="105">
        <v>5</v>
      </c>
      <c r="C49" s="105">
        <v>5</v>
      </c>
      <c r="D49" s="106">
        <v>1</v>
      </c>
      <c r="E49" s="106">
        <v>2</v>
      </c>
      <c r="F49" s="106">
        <v>132</v>
      </c>
      <c r="G49" s="134"/>
      <c r="H49" s="124" t="s">
        <v>228</v>
      </c>
      <c r="I49" s="135"/>
      <c r="J49" s="140">
        <v>38093</v>
      </c>
      <c r="K49" s="127">
        <v>5</v>
      </c>
      <c r="L49" s="127">
        <v>40</v>
      </c>
      <c r="M49" s="127" t="s">
        <v>171</v>
      </c>
      <c r="N49" s="128" t="s">
        <v>217</v>
      </c>
      <c r="O49" s="135"/>
      <c r="P49" s="128" t="s">
        <v>205</v>
      </c>
      <c r="Q49" s="127">
        <v>1</v>
      </c>
      <c r="R49" s="129">
        <v>9947</v>
      </c>
      <c r="S49" s="114">
        <v>0</v>
      </c>
      <c r="T49" s="129">
        <v>9947</v>
      </c>
      <c r="U49" s="130">
        <v>160.08</v>
      </c>
      <c r="V49" s="130">
        <f t="shared" si="0"/>
        <v>138.15277777777777</v>
      </c>
      <c r="W49" s="130">
        <f t="shared" si="1"/>
        <v>1381.5277777777776</v>
      </c>
      <c r="X49" s="131">
        <f t="shared" si="7"/>
        <v>414.4583333333333</v>
      </c>
      <c r="Y49" s="131">
        <f t="shared" si="2"/>
        <v>1740.725</v>
      </c>
      <c r="Z49" s="131">
        <f t="shared" si="3"/>
        <v>298.40999999999997</v>
      </c>
      <c r="AA49" s="131">
        <f t="shared" si="4"/>
        <v>646.5550000000001</v>
      </c>
      <c r="AB49" s="131">
        <f t="shared" si="5"/>
        <v>198.94</v>
      </c>
      <c r="AC49" s="131">
        <v>775</v>
      </c>
      <c r="AD49" s="131">
        <v>496</v>
      </c>
      <c r="AE49" s="131">
        <f t="shared" si="8"/>
        <v>801.8384444444446</v>
      </c>
      <c r="AF49" s="135"/>
      <c r="AG49" s="135"/>
      <c r="AH49" s="135"/>
      <c r="AI49" s="135"/>
      <c r="AJ49" s="116">
        <f t="shared" si="6"/>
        <v>203984.24800000002</v>
      </c>
      <c r="AK49" s="139"/>
      <c r="AL49" s="139"/>
    </row>
    <row r="50" spans="1:38" ht="24" customHeight="1">
      <c r="A50" s="133">
        <v>45</v>
      </c>
      <c r="B50" s="105">
        <v>5</v>
      </c>
      <c r="C50" s="105">
        <v>5</v>
      </c>
      <c r="D50" s="106">
        <v>1</v>
      </c>
      <c r="E50" s="106">
        <v>2</v>
      </c>
      <c r="F50" s="106">
        <v>132</v>
      </c>
      <c r="G50" s="134"/>
      <c r="H50" s="124" t="s">
        <v>229</v>
      </c>
      <c r="I50" s="135"/>
      <c r="J50" s="126">
        <v>40194</v>
      </c>
      <c r="K50" s="127">
        <v>7</v>
      </c>
      <c r="L50" s="127">
        <v>40</v>
      </c>
      <c r="M50" s="127" t="s">
        <v>171</v>
      </c>
      <c r="N50" s="128" t="s">
        <v>209</v>
      </c>
      <c r="O50" s="135"/>
      <c r="P50" s="128" t="s">
        <v>205</v>
      </c>
      <c r="Q50" s="127">
        <v>1</v>
      </c>
      <c r="R50" s="129">
        <v>11005</v>
      </c>
      <c r="S50" s="114">
        <v>0</v>
      </c>
      <c r="T50" s="129">
        <v>11005</v>
      </c>
      <c r="U50" s="130">
        <v>80.04</v>
      </c>
      <c r="V50" s="130">
        <f t="shared" si="0"/>
        <v>152.8472222222222</v>
      </c>
      <c r="W50" s="130">
        <f t="shared" si="1"/>
        <v>1528.472222222222</v>
      </c>
      <c r="X50" s="131">
        <f t="shared" si="7"/>
        <v>458.5416666666667</v>
      </c>
      <c r="Y50" s="131">
        <f t="shared" si="2"/>
        <v>1925.8749999999998</v>
      </c>
      <c r="Z50" s="131">
        <f t="shared" si="3"/>
        <v>330.15</v>
      </c>
      <c r="AA50" s="131">
        <f t="shared" si="4"/>
        <v>715.325</v>
      </c>
      <c r="AB50" s="131">
        <f t="shared" si="5"/>
        <v>220.1</v>
      </c>
      <c r="AC50" s="131">
        <v>886</v>
      </c>
      <c r="AD50" s="131">
        <v>590</v>
      </c>
      <c r="AE50" s="131">
        <f t="shared" si="8"/>
        <v>890.6155555555557</v>
      </c>
      <c r="AF50" s="135"/>
      <c r="AG50" s="135"/>
      <c r="AH50" s="135"/>
      <c r="AI50" s="135"/>
      <c r="AJ50" s="116">
        <f t="shared" si="6"/>
        <v>225395.6</v>
      </c>
      <c r="AK50" s="139"/>
      <c r="AL50" s="139"/>
    </row>
    <row r="51" spans="1:38" ht="24" customHeight="1">
      <c r="A51" s="133">
        <v>46</v>
      </c>
      <c r="B51" s="105">
        <v>5</v>
      </c>
      <c r="C51" s="105">
        <v>5</v>
      </c>
      <c r="D51" s="106">
        <v>1</v>
      </c>
      <c r="E51" s="106">
        <v>2</v>
      </c>
      <c r="F51" s="106">
        <v>132</v>
      </c>
      <c r="G51" s="134"/>
      <c r="H51" s="124" t="s">
        <v>230</v>
      </c>
      <c r="I51" s="135"/>
      <c r="J51" s="126">
        <v>37097</v>
      </c>
      <c r="K51" s="127">
        <v>7</v>
      </c>
      <c r="L51" s="127">
        <v>40</v>
      </c>
      <c r="M51" s="127" t="s">
        <v>171</v>
      </c>
      <c r="N51" s="128" t="s">
        <v>209</v>
      </c>
      <c r="O51" s="135"/>
      <c r="P51" s="128" t="s">
        <v>205</v>
      </c>
      <c r="Q51" s="127">
        <v>1</v>
      </c>
      <c r="R51" s="129">
        <v>11005</v>
      </c>
      <c r="S51" s="114">
        <v>0</v>
      </c>
      <c r="T51" s="129">
        <v>11005</v>
      </c>
      <c r="U51" s="130">
        <v>320.16</v>
      </c>
      <c r="V51" s="130">
        <f t="shared" si="0"/>
        <v>152.8472222222222</v>
      </c>
      <c r="W51" s="130">
        <f t="shared" si="1"/>
        <v>1528.472222222222</v>
      </c>
      <c r="X51" s="131">
        <f t="shared" si="7"/>
        <v>458.5416666666667</v>
      </c>
      <c r="Y51" s="131">
        <f t="shared" si="2"/>
        <v>1925.8749999999998</v>
      </c>
      <c r="Z51" s="131">
        <f t="shared" si="3"/>
        <v>330.15</v>
      </c>
      <c r="AA51" s="131">
        <f t="shared" si="4"/>
        <v>715.325</v>
      </c>
      <c r="AB51" s="131">
        <f t="shared" si="5"/>
        <v>220.1</v>
      </c>
      <c r="AC51" s="131">
        <v>886</v>
      </c>
      <c r="AD51" s="131">
        <v>590</v>
      </c>
      <c r="AE51" s="131">
        <f t="shared" si="8"/>
        <v>890.6155555555557</v>
      </c>
      <c r="AF51" s="135"/>
      <c r="AG51" s="135"/>
      <c r="AH51" s="135"/>
      <c r="AI51" s="135"/>
      <c r="AJ51" s="116">
        <f t="shared" si="6"/>
        <v>228277.03999999998</v>
      </c>
      <c r="AK51" s="139"/>
      <c r="AL51" s="139"/>
    </row>
    <row r="52" spans="1:38" ht="24" customHeight="1">
      <c r="A52" s="133">
        <v>47</v>
      </c>
      <c r="B52" s="105">
        <v>5</v>
      </c>
      <c r="C52" s="105">
        <v>5</v>
      </c>
      <c r="D52" s="106">
        <v>1</v>
      </c>
      <c r="E52" s="106">
        <v>2</v>
      </c>
      <c r="F52" s="106">
        <v>132</v>
      </c>
      <c r="G52" s="134"/>
      <c r="H52" s="124" t="s">
        <v>231</v>
      </c>
      <c r="I52" s="135"/>
      <c r="J52" s="126">
        <v>40575</v>
      </c>
      <c r="K52" s="127">
        <v>7</v>
      </c>
      <c r="L52" s="127">
        <v>40</v>
      </c>
      <c r="M52" s="127" t="s">
        <v>171</v>
      </c>
      <c r="N52" s="128" t="s">
        <v>209</v>
      </c>
      <c r="O52" s="135"/>
      <c r="P52" s="128" t="s">
        <v>205</v>
      </c>
      <c r="Q52" s="127">
        <v>1</v>
      </c>
      <c r="R52" s="129">
        <v>11005</v>
      </c>
      <c r="S52" s="114">
        <v>0</v>
      </c>
      <c r="T52" s="129">
        <v>11005</v>
      </c>
      <c r="U52" s="130">
        <v>80.04</v>
      </c>
      <c r="V52" s="130">
        <f t="shared" si="0"/>
        <v>152.8472222222222</v>
      </c>
      <c r="W52" s="130">
        <f t="shared" si="1"/>
        <v>1528.472222222222</v>
      </c>
      <c r="X52" s="131">
        <f t="shared" si="7"/>
        <v>458.5416666666667</v>
      </c>
      <c r="Y52" s="131">
        <f t="shared" si="2"/>
        <v>1925.8749999999998</v>
      </c>
      <c r="Z52" s="131">
        <f t="shared" si="3"/>
        <v>330.15</v>
      </c>
      <c r="AA52" s="131">
        <f t="shared" si="4"/>
        <v>715.325</v>
      </c>
      <c r="AB52" s="131">
        <f t="shared" si="5"/>
        <v>220.1</v>
      </c>
      <c r="AC52" s="131">
        <v>886</v>
      </c>
      <c r="AD52" s="131">
        <v>590</v>
      </c>
      <c r="AE52" s="131">
        <f t="shared" si="8"/>
        <v>890.6155555555557</v>
      </c>
      <c r="AF52" s="135"/>
      <c r="AG52" s="135"/>
      <c r="AH52" s="135"/>
      <c r="AI52" s="135"/>
      <c r="AJ52" s="116">
        <f t="shared" si="6"/>
        <v>225395.6</v>
      </c>
      <c r="AK52" s="139"/>
      <c r="AL52" s="139"/>
    </row>
    <row r="53" spans="1:38" ht="24" customHeight="1">
      <c r="A53" s="133">
        <v>48</v>
      </c>
      <c r="B53" s="105">
        <v>5</v>
      </c>
      <c r="C53" s="105">
        <v>5</v>
      </c>
      <c r="D53" s="106">
        <v>1</v>
      </c>
      <c r="E53" s="106">
        <v>2</v>
      </c>
      <c r="F53" s="106">
        <v>132</v>
      </c>
      <c r="G53" s="134"/>
      <c r="H53" s="124" t="s">
        <v>249</v>
      </c>
      <c r="I53" s="135"/>
      <c r="J53" s="126">
        <v>42020</v>
      </c>
      <c r="K53" s="127">
        <v>5</v>
      </c>
      <c r="L53" s="127">
        <v>40</v>
      </c>
      <c r="M53" s="127" t="s">
        <v>171</v>
      </c>
      <c r="N53" s="128" t="s">
        <v>217</v>
      </c>
      <c r="O53" s="135"/>
      <c r="P53" s="128" t="s">
        <v>205</v>
      </c>
      <c r="Q53" s="127">
        <v>1</v>
      </c>
      <c r="R53" s="129">
        <v>9947</v>
      </c>
      <c r="S53" s="114">
        <v>0</v>
      </c>
      <c r="T53" s="129">
        <v>9947</v>
      </c>
      <c r="U53" s="130">
        <v>0</v>
      </c>
      <c r="V53" s="130">
        <f t="shared" si="0"/>
        <v>138.15277777777777</v>
      </c>
      <c r="W53" s="130">
        <f t="shared" si="1"/>
        <v>1381.5277777777776</v>
      </c>
      <c r="X53" s="131">
        <f t="shared" si="7"/>
        <v>414.4583333333333</v>
      </c>
      <c r="Y53" s="131">
        <f t="shared" si="2"/>
        <v>1740.725</v>
      </c>
      <c r="Z53" s="131">
        <f t="shared" si="3"/>
        <v>298.40999999999997</v>
      </c>
      <c r="AA53" s="131">
        <f t="shared" si="4"/>
        <v>646.5550000000001</v>
      </c>
      <c r="AB53" s="131">
        <f t="shared" si="5"/>
        <v>198.94</v>
      </c>
      <c r="AC53" s="131">
        <v>775</v>
      </c>
      <c r="AD53" s="131">
        <v>496</v>
      </c>
      <c r="AE53" s="131">
        <f t="shared" si="8"/>
        <v>801.8384444444446</v>
      </c>
      <c r="AF53" s="135"/>
      <c r="AG53" s="135"/>
      <c r="AH53" s="135"/>
      <c r="AI53" s="135"/>
      <c r="AJ53" s="116">
        <f t="shared" si="6"/>
        <v>202063.288</v>
      </c>
      <c r="AK53" s="139"/>
      <c r="AL53" s="139"/>
    </row>
    <row r="54" spans="1:38" ht="24" customHeight="1">
      <c r="A54" s="133">
        <v>49</v>
      </c>
      <c r="B54" s="105">
        <v>5</v>
      </c>
      <c r="C54" s="105">
        <v>5</v>
      </c>
      <c r="D54" s="106">
        <v>1</v>
      </c>
      <c r="E54" s="106">
        <v>2</v>
      </c>
      <c r="F54" s="106">
        <v>132</v>
      </c>
      <c r="G54" s="134"/>
      <c r="H54" s="124" t="s">
        <v>232</v>
      </c>
      <c r="I54" s="135"/>
      <c r="J54" s="126">
        <v>40452</v>
      </c>
      <c r="K54" s="127">
        <v>5</v>
      </c>
      <c r="L54" s="127">
        <v>40</v>
      </c>
      <c r="M54" s="127" t="s">
        <v>171</v>
      </c>
      <c r="N54" s="128" t="s">
        <v>217</v>
      </c>
      <c r="O54" s="135"/>
      <c r="P54" s="128" t="s">
        <v>205</v>
      </c>
      <c r="Q54" s="127">
        <v>1</v>
      </c>
      <c r="R54" s="129">
        <v>9947</v>
      </c>
      <c r="S54" s="114">
        <v>0</v>
      </c>
      <c r="T54" s="129">
        <v>9947</v>
      </c>
      <c r="U54" s="130">
        <v>80.04</v>
      </c>
      <c r="V54" s="130">
        <f t="shared" si="0"/>
        <v>138.15277777777777</v>
      </c>
      <c r="W54" s="130">
        <f t="shared" si="1"/>
        <v>1381.5277777777776</v>
      </c>
      <c r="X54" s="131">
        <f t="shared" si="7"/>
        <v>414.4583333333333</v>
      </c>
      <c r="Y54" s="131">
        <f t="shared" si="2"/>
        <v>1740.725</v>
      </c>
      <c r="Z54" s="131">
        <f t="shared" si="3"/>
        <v>298.40999999999997</v>
      </c>
      <c r="AA54" s="131">
        <f t="shared" si="4"/>
        <v>646.5550000000001</v>
      </c>
      <c r="AB54" s="131">
        <f t="shared" si="5"/>
        <v>198.94</v>
      </c>
      <c r="AC54" s="131">
        <v>775</v>
      </c>
      <c r="AD54" s="131">
        <v>496</v>
      </c>
      <c r="AE54" s="131">
        <f t="shared" si="8"/>
        <v>801.8384444444446</v>
      </c>
      <c r="AF54" s="135"/>
      <c r="AG54" s="135"/>
      <c r="AH54" s="135"/>
      <c r="AI54" s="135"/>
      <c r="AJ54" s="116">
        <f t="shared" si="6"/>
        <v>203023.768</v>
      </c>
      <c r="AK54" s="139"/>
      <c r="AL54" s="139"/>
    </row>
    <row r="55" spans="1:38" ht="24" customHeight="1">
      <c r="A55" s="133">
        <v>50</v>
      </c>
      <c r="B55" s="105">
        <v>5</v>
      </c>
      <c r="C55" s="105">
        <v>5</v>
      </c>
      <c r="D55" s="106">
        <v>1</v>
      </c>
      <c r="E55" s="106">
        <v>2</v>
      </c>
      <c r="F55" s="106">
        <v>132</v>
      </c>
      <c r="G55" s="134"/>
      <c r="H55" s="124" t="s">
        <v>233</v>
      </c>
      <c r="I55" s="135"/>
      <c r="J55" s="126">
        <v>36495</v>
      </c>
      <c r="K55" s="127">
        <v>15</v>
      </c>
      <c r="L55" s="127">
        <v>40</v>
      </c>
      <c r="M55" s="127" t="s">
        <v>164</v>
      </c>
      <c r="N55" s="128" t="s">
        <v>234</v>
      </c>
      <c r="O55" s="135"/>
      <c r="P55" s="128" t="s">
        <v>205</v>
      </c>
      <c r="Q55" s="127">
        <v>1</v>
      </c>
      <c r="R55" s="129">
        <v>15425</v>
      </c>
      <c r="S55" s="114">
        <v>0</v>
      </c>
      <c r="T55" s="129">
        <v>15425</v>
      </c>
      <c r="U55" s="130">
        <v>320.16</v>
      </c>
      <c r="V55" s="130">
        <f t="shared" si="0"/>
        <v>214.2361111111111</v>
      </c>
      <c r="W55" s="130">
        <f t="shared" si="1"/>
        <v>2142.361111111111</v>
      </c>
      <c r="X55" s="131">
        <f t="shared" si="7"/>
        <v>642.7083333333333</v>
      </c>
      <c r="Y55" s="131">
        <f t="shared" si="2"/>
        <v>2699.375</v>
      </c>
      <c r="Z55" s="131">
        <f t="shared" si="3"/>
        <v>462.75</v>
      </c>
      <c r="AA55" s="131">
        <f t="shared" si="4"/>
        <v>1002.625</v>
      </c>
      <c r="AB55" s="131">
        <f t="shared" si="5"/>
        <v>308.5</v>
      </c>
      <c r="AC55" s="131">
        <v>1167</v>
      </c>
      <c r="AD55" s="131">
        <v>715</v>
      </c>
      <c r="AE55" s="131">
        <f t="shared" si="8"/>
        <v>1238.9777777777779</v>
      </c>
      <c r="AF55" s="135"/>
      <c r="AG55" s="135"/>
      <c r="AH55" s="135"/>
      <c r="AI55" s="135"/>
      <c r="AJ55" s="116">
        <f t="shared" si="6"/>
        <v>316064.32</v>
      </c>
      <c r="AK55" s="139"/>
      <c r="AL55" s="139"/>
    </row>
    <row r="56" spans="1:38" ht="24" customHeight="1">
      <c r="A56" s="133">
        <v>51</v>
      </c>
      <c r="B56" s="105">
        <v>5</v>
      </c>
      <c r="C56" s="105">
        <v>5</v>
      </c>
      <c r="D56" s="106">
        <v>1</v>
      </c>
      <c r="E56" s="106">
        <v>2</v>
      </c>
      <c r="F56" s="106">
        <v>132</v>
      </c>
      <c r="G56" s="134"/>
      <c r="H56" s="124" t="s">
        <v>235</v>
      </c>
      <c r="I56" s="135"/>
      <c r="J56" s="126">
        <v>37303</v>
      </c>
      <c r="K56" s="127">
        <v>7</v>
      </c>
      <c r="L56" s="127">
        <v>40</v>
      </c>
      <c r="M56" s="127" t="s">
        <v>171</v>
      </c>
      <c r="N56" s="128" t="s">
        <v>209</v>
      </c>
      <c r="O56" s="135"/>
      <c r="P56" s="128" t="s">
        <v>205</v>
      </c>
      <c r="Q56" s="127">
        <v>1</v>
      </c>
      <c r="R56" s="129">
        <v>11005</v>
      </c>
      <c r="S56" s="114">
        <v>0</v>
      </c>
      <c r="T56" s="129">
        <v>11005</v>
      </c>
      <c r="U56" s="130">
        <v>320.16</v>
      </c>
      <c r="V56" s="130">
        <f t="shared" si="0"/>
        <v>152.8472222222222</v>
      </c>
      <c r="W56" s="130">
        <f t="shared" si="1"/>
        <v>1528.472222222222</v>
      </c>
      <c r="X56" s="131">
        <f t="shared" si="7"/>
        <v>458.5416666666667</v>
      </c>
      <c r="Y56" s="131">
        <f t="shared" si="2"/>
        <v>1925.8749999999998</v>
      </c>
      <c r="Z56" s="131">
        <f t="shared" si="3"/>
        <v>330.15</v>
      </c>
      <c r="AA56" s="131">
        <f t="shared" si="4"/>
        <v>715.325</v>
      </c>
      <c r="AB56" s="131">
        <f t="shared" si="5"/>
        <v>220.1</v>
      </c>
      <c r="AC56" s="131">
        <v>886</v>
      </c>
      <c r="AD56" s="131">
        <v>590</v>
      </c>
      <c r="AE56" s="131">
        <f t="shared" si="8"/>
        <v>890.6155555555557</v>
      </c>
      <c r="AF56" s="135"/>
      <c r="AG56" s="135"/>
      <c r="AH56" s="135"/>
      <c r="AI56" s="135"/>
      <c r="AJ56" s="116">
        <f t="shared" si="6"/>
        <v>228277.03999999998</v>
      </c>
      <c r="AK56" s="139"/>
      <c r="AL56" s="139"/>
    </row>
    <row r="57" spans="1:38" ht="24" customHeight="1">
      <c r="A57" s="133">
        <v>52</v>
      </c>
      <c r="B57" s="105">
        <v>5</v>
      </c>
      <c r="C57" s="105">
        <v>5</v>
      </c>
      <c r="D57" s="106">
        <v>1</v>
      </c>
      <c r="E57" s="106">
        <v>2</v>
      </c>
      <c r="F57" s="106">
        <v>132</v>
      </c>
      <c r="G57" s="134"/>
      <c r="H57" s="124" t="s">
        <v>236</v>
      </c>
      <c r="I57" s="135"/>
      <c r="J57" s="126">
        <v>41349</v>
      </c>
      <c r="K57" s="127">
        <v>5</v>
      </c>
      <c r="L57" s="127">
        <v>40</v>
      </c>
      <c r="M57" s="127" t="s">
        <v>171</v>
      </c>
      <c r="N57" s="128" t="s">
        <v>217</v>
      </c>
      <c r="O57" s="135"/>
      <c r="P57" s="128" t="s">
        <v>205</v>
      </c>
      <c r="Q57" s="127">
        <v>1</v>
      </c>
      <c r="R57" s="129">
        <v>9947</v>
      </c>
      <c r="S57" s="114">
        <v>0</v>
      </c>
      <c r="T57" s="129">
        <v>9947</v>
      </c>
      <c r="U57" s="130">
        <v>0</v>
      </c>
      <c r="V57" s="130">
        <f t="shared" si="0"/>
        <v>138.15277777777777</v>
      </c>
      <c r="W57" s="130">
        <f t="shared" si="1"/>
        <v>1381.5277777777776</v>
      </c>
      <c r="X57" s="131">
        <f t="shared" si="7"/>
        <v>414.4583333333333</v>
      </c>
      <c r="Y57" s="131">
        <f t="shared" si="2"/>
        <v>1740.725</v>
      </c>
      <c r="Z57" s="131">
        <f t="shared" si="3"/>
        <v>298.40999999999997</v>
      </c>
      <c r="AA57" s="131">
        <f t="shared" si="4"/>
        <v>646.5550000000001</v>
      </c>
      <c r="AB57" s="131">
        <f t="shared" si="5"/>
        <v>198.94</v>
      </c>
      <c r="AC57" s="131">
        <v>775</v>
      </c>
      <c r="AD57" s="131">
        <v>496</v>
      </c>
      <c r="AE57" s="131">
        <f t="shared" si="8"/>
        <v>801.8384444444446</v>
      </c>
      <c r="AF57" s="135"/>
      <c r="AG57" s="135"/>
      <c r="AH57" s="135"/>
      <c r="AI57" s="135"/>
      <c r="AJ57" s="116">
        <f t="shared" si="6"/>
        <v>202063.288</v>
      </c>
      <c r="AK57" s="139"/>
      <c r="AL57" s="139"/>
    </row>
    <row r="58" spans="1:38" ht="24" customHeight="1">
      <c r="A58" s="133">
        <v>53</v>
      </c>
      <c r="B58" s="105">
        <v>5</v>
      </c>
      <c r="C58" s="105">
        <v>5</v>
      </c>
      <c r="D58" s="106">
        <v>1</v>
      </c>
      <c r="E58" s="106">
        <v>2</v>
      </c>
      <c r="F58" s="106">
        <v>132</v>
      </c>
      <c r="G58" s="134"/>
      <c r="H58" s="124" t="s">
        <v>237</v>
      </c>
      <c r="I58" s="135"/>
      <c r="J58" s="126">
        <v>38154</v>
      </c>
      <c r="K58" s="127">
        <v>5</v>
      </c>
      <c r="L58" s="127">
        <v>40</v>
      </c>
      <c r="M58" s="127" t="s">
        <v>171</v>
      </c>
      <c r="N58" s="128" t="s">
        <v>217</v>
      </c>
      <c r="O58" s="135"/>
      <c r="P58" s="128" t="s">
        <v>205</v>
      </c>
      <c r="Q58" s="127">
        <v>1</v>
      </c>
      <c r="R58" s="129">
        <v>9947</v>
      </c>
      <c r="S58" s="114">
        <v>0</v>
      </c>
      <c r="T58" s="129">
        <v>9947</v>
      </c>
      <c r="U58" s="130">
        <v>160.08</v>
      </c>
      <c r="V58" s="130">
        <f t="shared" si="0"/>
        <v>138.15277777777777</v>
      </c>
      <c r="W58" s="130">
        <f t="shared" si="1"/>
        <v>1381.5277777777776</v>
      </c>
      <c r="X58" s="131">
        <f t="shared" si="7"/>
        <v>414.4583333333333</v>
      </c>
      <c r="Y58" s="131">
        <f t="shared" si="2"/>
        <v>1740.725</v>
      </c>
      <c r="Z58" s="131">
        <f t="shared" si="3"/>
        <v>298.40999999999997</v>
      </c>
      <c r="AA58" s="131">
        <f t="shared" si="4"/>
        <v>646.5550000000001</v>
      </c>
      <c r="AB58" s="131">
        <f t="shared" si="5"/>
        <v>198.94</v>
      </c>
      <c r="AC58" s="131">
        <v>775</v>
      </c>
      <c r="AD58" s="131">
        <v>496</v>
      </c>
      <c r="AE58" s="131">
        <f t="shared" si="8"/>
        <v>801.8384444444446</v>
      </c>
      <c r="AF58" s="135"/>
      <c r="AG58" s="135"/>
      <c r="AH58" s="135"/>
      <c r="AI58" s="135"/>
      <c r="AJ58" s="116">
        <f t="shared" si="6"/>
        <v>203984.24800000002</v>
      </c>
      <c r="AK58" s="139"/>
      <c r="AL58" s="139"/>
    </row>
    <row r="59" spans="1:38" ht="24" customHeight="1">
      <c r="A59" s="133">
        <v>54</v>
      </c>
      <c r="B59" s="105">
        <v>5</v>
      </c>
      <c r="C59" s="105">
        <v>5</v>
      </c>
      <c r="D59" s="106">
        <v>1</v>
      </c>
      <c r="E59" s="106">
        <v>2</v>
      </c>
      <c r="F59" s="106">
        <v>132</v>
      </c>
      <c r="G59" s="134"/>
      <c r="H59" s="124" t="s">
        <v>238</v>
      </c>
      <c r="I59" s="135"/>
      <c r="J59" s="126">
        <v>36540</v>
      </c>
      <c r="K59" s="127">
        <v>5</v>
      </c>
      <c r="L59" s="127">
        <v>40</v>
      </c>
      <c r="M59" s="127" t="s">
        <v>171</v>
      </c>
      <c r="N59" s="128" t="s">
        <v>217</v>
      </c>
      <c r="O59" s="135"/>
      <c r="P59" s="128" t="s">
        <v>205</v>
      </c>
      <c r="Q59" s="127">
        <v>1</v>
      </c>
      <c r="R59" s="129">
        <v>9947</v>
      </c>
      <c r="S59" s="114">
        <v>0</v>
      </c>
      <c r="T59" s="129">
        <v>9947</v>
      </c>
      <c r="U59" s="130">
        <v>320.16</v>
      </c>
      <c r="V59" s="130">
        <f t="shared" si="0"/>
        <v>138.15277777777777</v>
      </c>
      <c r="W59" s="130">
        <f t="shared" si="1"/>
        <v>1381.5277777777776</v>
      </c>
      <c r="X59" s="131">
        <f t="shared" si="7"/>
        <v>414.4583333333333</v>
      </c>
      <c r="Y59" s="131">
        <f t="shared" si="2"/>
        <v>1740.725</v>
      </c>
      <c r="Z59" s="131">
        <f t="shared" si="3"/>
        <v>298.40999999999997</v>
      </c>
      <c r="AA59" s="131">
        <f t="shared" si="4"/>
        <v>646.5550000000001</v>
      </c>
      <c r="AB59" s="131">
        <f t="shared" si="5"/>
        <v>198.94</v>
      </c>
      <c r="AC59" s="131">
        <v>775</v>
      </c>
      <c r="AD59" s="131">
        <v>496</v>
      </c>
      <c r="AE59" s="131">
        <f t="shared" si="8"/>
        <v>801.8384444444446</v>
      </c>
      <c r="AF59" s="135"/>
      <c r="AG59" s="135"/>
      <c r="AH59" s="135"/>
      <c r="AI59" s="135"/>
      <c r="AJ59" s="116">
        <f t="shared" si="6"/>
        <v>205905.20799999998</v>
      </c>
      <c r="AK59" s="139"/>
      <c r="AL59" s="139"/>
    </row>
    <row r="60" spans="1:38" ht="24" customHeight="1">
      <c r="A60" s="133">
        <v>55</v>
      </c>
      <c r="B60" s="105">
        <v>5</v>
      </c>
      <c r="C60" s="105">
        <v>5</v>
      </c>
      <c r="D60" s="106">
        <v>1</v>
      </c>
      <c r="E60" s="106">
        <v>2</v>
      </c>
      <c r="F60" s="106">
        <v>132</v>
      </c>
      <c r="G60" s="134"/>
      <c r="H60" s="124" t="s">
        <v>239</v>
      </c>
      <c r="I60" s="135"/>
      <c r="J60" s="126">
        <v>41946</v>
      </c>
      <c r="K60" s="127">
        <v>20</v>
      </c>
      <c r="L60" s="127">
        <v>40</v>
      </c>
      <c r="M60" s="127" t="s">
        <v>164</v>
      </c>
      <c r="N60" s="128" t="s">
        <v>240</v>
      </c>
      <c r="O60" s="135"/>
      <c r="P60" s="128" t="s">
        <v>169</v>
      </c>
      <c r="Q60" s="127">
        <v>1</v>
      </c>
      <c r="R60" s="129">
        <v>27627</v>
      </c>
      <c r="S60" s="114">
        <v>0</v>
      </c>
      <c r="T60" s="129">
        <v>27627</v>
      </c>
      <c r="U60" s="130">
        <v>0</v>
      </c>
      <c r="V60" s="130">
        <f t="shared" si="0"/>
        <v>383.7083333333333</v>
      </c>
      <c r="W60" s="130">
        <f t="shared" si="1"/>
        <v>3837.0833333333335</v>
      </c>
      <c r="X60" s="131">
        <f t="shared" si="7"/>
        <v>1151.125</v>
      </c>
      <c r="Y60" s="131">
        <f t="shared" si="2"/>
        <v>4834.724999999999</v>
      </c>
      <c r="Z60" s="131">
        <f t="shared" si="3"/>
        <v>828.81</v>
      </c>
      <c r="AA60" s="131">
        <f t="shared" si="4"/>
        <v>1795.755</v>
      </c>
      <c r="AB60" s="131">
        <f t="shared" si="5"/>
        <v>552.54</v>
      </c>
      <c r="AC60" s="131">
        <v>1644</v>
      </c>
      <c r="AD60" s="131">
        <v>1104</v>
      </c>
      <c r="AE60" s="131">
        <f t="shared" si="8"/>
        <v>2187.937333333333</v>
      </c>
      <c r="AF60" s="135"/>
      <c r="AG60" s="135"/>
      <c r="AH60" s="135"/>
      <c r="AI60" s="135"/>
      <c r="AJ60" s="116">
        <f t="shared" si="6"/>
        <v>551360.2079999999</v>
      </c>
      <c r="AK60" s="139"/>
      <c r="AL60" s="139"/>
    </row>
    <row r="61" spans="1:38" ht="24" customHeight="1">
      <c r="A61" s="133">
        <v>56</v>
      </c>
      <c r="B61" s="105">
        <v>5</v>
      </c>
      <c r="C61" s="105">
        <v>5</v>
      </c>
      <c r="D61" s="106">
        <v>1</v>
      </c>
      <c r="E61" s="106">
        <v>2</v>
      </c>
      <c r="F61" s="106">
        <v>132</v>
      </c>
      <c r="G61" s="134"/>
      <c r="H61" s="124" t="s">
        <v>241</v>
      </c>
      <c r="I61" s="135"/>
      <c r="J61" s="126">
        <v>39217</v>
      </c>
      <c r="K61" s="127">
        <v>15</v>
      </c>
      <c r="L61" s="127">
        <v>40</v>
      </c>
      <c r="M61" s="127" t="s">
        <v>164</v>
      </c>
      <c r="N61" s="128" t="s">
        <v>242</v>
      </c>
      <c r="O61" s="135"/>
      <c r="P61" s="128" t="s">
        <v>243</v>
      </c>
      <c r="Q61" s="127">
        <v>1</v>
      </c>
      <c r="R61" s="129">
        <v>15425</v>
      </c>
      <c r="S61" s="114">
        <v>0</v>
      </c>
      <c r="T61" s="129">
        <v>15425</v>
      </c>
      <c r="U61" s="130">
        <v>160.08</v>
      </c>
      <c r="V61" s="130">
        <f>+T61/30*5/12</f>
        <v>214.2361111111111</v>
      </c>
      <c r="W61" s="130">
        <f>+T61/30*50/12</f>
        <v>2142.361111111111</v>
      </c>
      <c r="X61" s="131">
        <f t="shared" si="7"/>
        <v>642.7083333333333</v>
      </c>
      <c r="Y61" s="131">
        <f t="shared" si="2"/>
        <v>2699.375</v>
      </c>
      <c r="Z61" s="131">
        <f t="shared" si="3"/>
        <v>462.75</v>
      </c>
      <c r="AA61" s="131">
        <f t="shared" si="4"/>
        <v>1002.625</v>
      </c>
      <c r="AB61" s="131">
        <f t="shared" si="5"/>
        <v>308.5</v>
      </c>
      <c r="AC61" s="131">
        <v>1167</v>
      </c>
      <c r="AD61" s="131">
        <v>715</v>
      </c>
      <c r="AE61" s="131">
        <f t="shared" si="8"/>
        <v>1238.9777777777779</v>
      </c>
      <c r="AF61" s="135"/>
      <c r="AG61" s="135"/>
      <c r="AH61" s="135"/>
      <c r="AI61" s="135"/>
      <c r="AJ61" s="116">
        <f t="shared" si="6"/>
        <v>314143.36</v>
      </c>
      <c r="AK61" s="139"/>
      <c r="AL61" s="139"/>
    </row>
    <row r="62" spans="1:38" ht="24" customHeight="1">
      <c r="A62" s="133">
        <v>57</v>
      </c>
      <c r="B62" s="105">
        <v>5</v>
      </c>
      <c r="C62" s="105">
        <v>5</v>
      </c>
      <c r="D62" s="106">
        <v>1</v>
      </c>
      <c r="E62" s="106">
        <v>2</v>
      </c>
      <c r="F62" s="106">
        <v>132</v>
      </c>
      <c r="G62" s="134"/>
      <c r="H62" s="124" t="s">
        <v>244</v>
      </c>
      <c r="I62" s="135"/>
      <c r="J62" s="126">
        <v>40969</v>
      </c>
      <c r="K62" s="127">
        <v>14</v>
      </c>
      <c r="L62" s="127">
        <v>40</v>
      </c>
      <c r="M62" s="127" t="s">
        <v>164</v>
      </c>
      <c r="N62" s="128" t="s">
        <v>245</v>
      </c>
      <c r="O62" s="135"/>
      <c r="P62" s="128" t="s">
        <v>243</v>
      </c>
      <c r="Q62" s="127">
        <v>1</v>
      </c>
      <c r="R62" s="129">
        <v>13966</v>
      </c>
      <c r="S62" s="114">
        <v>0</v>
      </c>
      <c r="T62" s="129">
        <v>13966</v>
      </c>
      <c r="U62" s="130">
        <v>80.04</v>
      </c>
      <c r="V62" s="130">
        <f t="shared" si="0"/>
        <v>193.97222222222226</v>
      </c>
      <c r="W62" s="130">
        <f t="shared" si="1"/>
        <v>1939.7222222222224</v>
      </c>
      <c r="X62" s="131">
        <f t="shared" si="7"/>
        <v>581.9166666666666</v>
      </c>
      <c r="Y62" s="131">
        <f t="shared" si="2"/>
        <v>2444.0499999999997</v>
      </c>
      <c r="Z62" s="131">
        <f t="shared" si="3"/>
        <v>418.97999999999996</v>
      </c>
      <c r="AA62" s="131">
        <f t="shared" si="4"/>
        <v>907.7900000000001</v>
      </c>
      <c r="AB62" s="131">
        <f t="shared" si="5"/>
        <v>279.32</v>
      </c>
      <c r="AC62" s="131">
        <v>1123</v>
      </c>
      <c r="AD62" s="131">
        <v>682</v>
      </c>
      <c r="AE62" s="131">
        <f t="shared" si="8"/>
        <v>1126.8375555555556</v>
      </c>
      <c r="AF62" s="135"/>
      <c r="AG62" s="135"/>
      <c r="AH62" s="135"/>
      <c r="AI62" s="135"/>
      <c r="AJ62" s="116">
        <f t="shared" si="6"/>
        <v>284923.544</v>
      </c>
      <c r="AK62" s="139"/>
      <c r="AL62" s="139"/>
    </row>
    <row r="63" spans="1:38" ht="24" customHeight="1">
      <c r="A63" s="133">
        <v>58</v>
      </c>
      <c r="B63" s="105">
        <v>5</v>
      </c>
      <c r="C63" s="105">
        <v>5</v>
      </c>
      <c r="D63" s="106">
        <v>1</v>
      </c>
      <c r="E63" s="106">
        <v>2</v>
      </c>
      <c r="F63" s="106">
        <v>132</v>
      </c>
      <c r="G63" s="134"/>
      <c r="H63" s="124" t="s">
        <v>246</v>
      </c>
      <c r="I63" s="135"/>
      <c r="J63" s="126">
        <v>38146</v>
      </c>
      <c r="K63" s="127">
        <v>11</v>
      </c>
      <c r="L63" s="127">
        <v>40</v>
      </c>
      <c r="M63" s="127" t="s">
        <v>171</v>
      </c>
      <c r="N63" s="128" t="s">
        <v>247</v>
      </c>
      <c r="O63" s="135"/>
      <c r="P63" s="128" t="s">
        <v>243</v>
      </c>
      <c r="Q63" s="127">
        <v>1</v>
      </c>
      <c r="R63" s="129">
        <v>13333</v>
      </c>
      <c r="S63" s="114">
        <v>0</v>
      </c>
      <c r="T63" s="129">
        <v>13333</v>
      </c>
      <c r="U63" s="130">
        <v>160.08</v>
      </c>
      <c r="V63" s="130">
        <f t="shared" si="0"/>
        <v>185.18055555555554</v>
      </c>
      <c r="W63" s="130">
        <f t="shared" si="1"/>
        <v>1851.8055555555557</v>
      </c>
      <c r="X63" s="131">
        <f t="shared" si="7"/>
        <v>555.5416666666666</v>
      </c>
      <c r="Y63" s="131">
        <f t="shared" si="2"/>
        <v>2333.2749999999996</v>
      </c>
      <c r="Z63" s="131">
        <f t="shared" si="3"/>
        <v>399.99</v>
      </c>
      <c r="AA63" s="131">
        <f t="shared" si="4"/>
        <v>866.645</v>
      </c>
      <c r="AB63" s="131">
        <f t="shared" si="5"/>
        <v>266.66</v>
      </c>
      <c r="AC63" s="131">
        <v>1053</v>
      </c>
      <c r="AD63" s="131">
        <v>679</v>
      </c>
      <c r="AE63" s="131">
        <f t="shared" si="8"/>
        <v>1076.204888888889</v>
      </c>
      <c r="AF63" s="135"/>
      <c r="AG63" s="135"/>
      <c r="AH63" s="135"/>
      <c r="AI63" s="135"/>
      <c r="AJ63" s="141">
        <f t="shared" si="6"/>
        <v>273124.592</v>
      </c>
      <c r="AK63" s="139"/>
      <c r="AL63" s="139"/>
    </row>
    <row r="64" spans="1:38" ht="12" customHeight="1">
      <c r="A64" s="142"/>
      <c r="B64" s="142"/>
      <c r="C64" s="142"/>
      <c r="D64" s="142"/>
      <c r="E64" s="142"/>
      <c r="F64" s="143"/>
      <c r="G64" s="143"/>
      <c r="H64" s="139"/>
      <c r="I64" s="139"/>
      <c r="J64" s="142"/>
      <c r="K64" s="142"/>
      <c r="L64" s="142"/>
      <c r="M64" s="142"/>
      <c r="N64" s="139"/>
      <c r="O64" s="139"/>
      <c r="P64" s="139"/>
      <c r="Q64" s="142"/>
      <c r="R64" s="142"/>
      <c r="S64" s="144"/>
      <c r="T64" s="144"/>
      <c r="U64" s="144"/>
      <c r="V64" s="144"/>
      <c r="W64" s="144"/>
      <c r="X64" s="144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</row>
    <row r="65" spans="1:36" ht="24" customHeight="1">
      <c r="A65" s="144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7"/>
      <c r="M65" s="139"/>
      <c r="N65" s="139"/>
      <c r="Q65" s="71"/>
      <c r="R65" s="88">
        <f>SUM(R6:R64)</f>
        <v>757872</v>
      </c>
      <c r="S65" s="71"/>
      <c r="T65" s="88">
        <f>SUM(T6:T64)</f>
        <v>757872</v>
      </c>
      <c r="U65" s="88">
        <f aca="true" t="shared" si="9" ref="U65:AE65">SUM(U6:U64)</f>
        <v>9819.039999999999</v>
      </c>
      <c r="V65" s="88">
        <f t="shared" si="9"/>
        <v>10525.999999999998</v>
      </c>
      <c r="W65" s="88">
        <f t="shared" si="9"/>
        <v>105260</v>
      </c>
      <c r="X65" s="88">
        <f t="shared" si="9"/>
        <v>29387.166666666653</v>
      </c>
      <c r="Y65" s="88">
        <f t="shared" si="9"/>
        <v>132627.6000000001</v>
      </c>
      <c r="Z65" s="88">
        <f t="shared" si="9"/>
        <v>22736.160000000003</v>
      </c>
      <c r="AA65" s="88">
        <f t="shared" si="9"/>
        <v>49261.67999999999</v>
      </c>
      <c r="AB65" s="88">
        <f t="shared" si="9"/>
        <v>15157.440000000013</v>
      </c>
      <c r="AC65" s="88">
        <f t="shared" si="9"/>
        <v>55430</v>
      </c>
      <c r="AD65" s="88">
        <f t="shared" si="9"/>
        <v>36408</v>
      </c>
      <c r="AE65" s="88">
        <f t="shared" si="9"/>
        <v>61527.044888888886</v>
      </c>
      <c r="AJ65" s="88">
        <f>SUM(AJ6:AJ64)</f>
        <v>15432145.578666667</v>
      </c>
    </row>
    <row r="66" spans="1:10" ht="12.75">
      <c r="A66" s="145"/>
      <c r="B66" s="145"/>
      <c r="C66" s="145"/>
      <c r="D66" s="145"/>
      <c r="E66" s="145"/>
      <c r="F66" s="146"/>
      <c r="G66" s="146"/>
      <c r="H66" s="145"/>
      <c r="I66" s="145"/>
      <c r="J66" s="145"/>
    </row>
    <row r="67" spans="1:10" ht="12.75">
      <c r="A67" s="145"/>
      <c r="B67" s="145"/>
      <c r="C67" s="145"/>
      <c r="D67" s="145"/>
      <c r="E67" s="145"/>
      <c r="F67" s="146"/>
      <c r="G67" s="146"/>
      <c r="H67" s="145"/>
      <c r="I67" s="145"/>
      <c r="J67" s="145"/>
    </row>
    <row r="68" spans="1:10" ht="12.75">
      <c r="A68" s="145"/>
      <c r="B68" s="145"/>
      <c r="C68" s="145"/>
      <c r="D68" s="145"/>
      <c r="E68" s="145"/>
      <c r="F68" s="146"/>
      <c r="G68" s="146"/>
      <c r="H68" s="145"/>
      <c r="I68" s="145"/>
      <c r="J68" s="145"/>
    </row>
    <row r="69" spans="1:10" ht="12.75">
      <c r="A69" s="145"/>
      <c r="B69" s="145"/>
      <c r="C69" s="145"/>
      <c r="D69" s="145"/>
      <c r="E69" s="145"/>
      <c r="F69" s="146"/>
      <c r="G69" s="146"/>
      <c r="H69" s="145"/>
      <c r="I69" s="145"/>
      <c r="J69" s="145"/>
    </row>
    <row r="70" spans="1:10" ht="12.75">
      <c r="A70" s="145"/>
      <c r="B70" s="145"/>
      <c r="C70" s="145"/>
      <c r="D70" s="145"/>
      <c r="E70" s="145"/>
      <c r="F70" s="146"/>
      <c r="G70" s="146"/>
      <c r="H70" s="145"/>
      <c r="I70" s="145"/>
      <c r="J70" s="145"/>
    </row>
    <row r="71" spans="1:10" ht="12.75">
      <c r="A71" s="145"/>
      <c r="B71" s="145"/>
      <c r="C71" s="145"/>
      <c r="D71" s="145"/>
      <c r="E71" s="145"/>
      <c r="F71" s="146"/>
      <c r="G71" s="146"/>
      <c r="H71" s="145"/>
      <c r="I71" s="145"/>
      <c r="J71" s="145"/>
    </row>
    <row r="72" spans="1:10" ht="12.75">
      <c r="A72" s="145"/>
      <c r="B72" s="145"/>
      <c r="C72" s="145"/>
      <c r="D72" s="145"/>
      <c r="E72" s="145"/>
      <c r="F72" s="146"/>
      <c r="G72" s="146"/>
      <c r="H72" s="145"/>
      <c r="I72" s="145"/>
      <c r="J72" s="145"/>
    </row>
    <row r="73" spans="1:10" ht="12.75">
      <c r="A73" s="145"/>
      <c r="B73" s="145"/>
      <c r="C73" s="145"/>
      <c r="D73" s="145"/>
      <c r="E73" s="145"/>
      <c r="F73" s="146"/>
      <c r="G73" s="146"/>
      <c r="H73" s="145"/>
      <c r="I73" s="145"/>
      <c r="J73" s="145"/>
    </row>
    <row r="74" spans="1:10" ht="12.75">
      <c r="A74" s="145"/>
      <c r="B74" s="145"/>
      <c r="C74" s="145"/>
      <c r="D74" s="145"/>
      <c r="E74" s="145"/>
      <c r="F74" s="146"/>
      <c r="G74" s="146"/>
      <c r="H74" s="145"/>
      <c r="I74" s="145"/>
      <c r="J74" s="145"/>
    </row>
    <row r="75" spans="1:10" ht="12.75">
      <c r="A75" s="145"/>
      <c r="B75" s="145"/>
      <c r="C75" s="145"/>
      <c r="D75" s="145"/>
      <c r="E75" s="145"/>
      <c r="F75" s="146"/>
      <c r="G75" s="146"/>
      <c r="H75" s="145"/>
      <c r="I75" s="145"/>
      <c r="J75" s="145"/>
    </row>
    <row r="76" spans="1:10" ht="12.75">
      <c r="A76" s="145"/>
      <c r="B76" s="145"/>
      <c r="C76" s="145"/>
      <c r="D76" s="145"/>
      <c r="E76" s="145"/>
      <c r="F76" s="146"/>
      <c r="G76" s="146"/>
      <c r="H76" s="145"/>
      <c r="I76" s="145"/>
      <c r="J76" s="145"/>
    </row>
    <row r="77" spans="1:10" ht="12.75">
      <c r="A77" s="145"/>
      <c r="B77" s="145"/>
      <c r="C77" s="145"/>
      <c r="D77" s="145"/>
      <c r="E77" s="145"/>
      <c r="F77" s="146"/>
      <c r="G77" s="146"/>
      <c r="H77" s="145"/>
      <c r="I77" s="145"/>
      <c r="J77" s="145"/>
    </row>
    <row r="78" spans="1:10" ht="12.75">
      <c r="A78" s="145"/>
      <c r="B78" s="145"/>
      <c r="C78" s="145"/>
      <c r="D78" s="145"/>
      <c r="E78" s="145"/>
      <c r="F78" s="146"/>
      <c r="G78" s="146"/>
      <c r="H78" s="145"/>
      <c r="I78" s="145"/>
      <c r="J78" s="145"/>
    </row>
    <row r="79" spans="1:10" ht="12.75">
      <c r="A79" s="145"/>
      <c r="B79" s="145"/>
      <c r="C79" s="145"/>
      <c r="D79" s="145"/>
      <c r="E79" s="145"/>
      <c r="F79" s="146"/>
      <c r="G79" s="146"/>
      <c r="H79" s="145"/>
      <c r="I79" s="145"/>
      <c r="J79" s="145"/>
    </row>
    <row r="80" spans="1:10" ht="12.75">
      <c r="A80" s="145"/>
      <c r="B80" s="145"/>
      <c r="C80" s="145"/>
      <c r="D80" s="145"/>
      <c r="E80" s="145"/>
      <c r="F80" s="146"/>
      <c r="G80" s="146"/>
      <c r="H80" s="145"/>
      <c r="I80" s="145"/>
      <c r="J80" s="145"/>
    </row>
    <row r="81" spans="1:10" ht="12.75">
      <c r="A81" s="145"/>
      <c r="B81" s="145"/>
      <c r="C81" s="145"/>
      <c r="D81" s="145"/>
      <c r="E81" s="145"/>
      <c r="F81" s="146"/>
      <c r="G81" s="146"/>
      <c r="H81" s="145"/>
      <c r="I81" s="145"/>
      <c r="J81" s="145"/>
    </row>
    <row r="82" spans="1:10" ht="12.75">
      <c r="A82" s="145"/>
      <c r="B82" s="145"/>
      <c r="C82" s="145"/>
      <c r="D82" s="145"/>
      <c r="E82" s="145"/>
      <c r="F82" s="146"/>
      <c r="G82" s="146"/>
      <c r="H82" s="145"/>
      <c r="I82" s="145"/>
      <c r="J82" s="145"/>
    </row>
    <row r="83" spans="1:10" ht="12.75">
      <c r="A83" s="145"/>
      <c r="B83" s="145"/>
      <c r="C83" s="145"/>
      <c r="D83" s="145"/>
      <c r="E83" s="145"/>
      <c r="F83" s="146"/>
      <c r="G83" s="146"/>
      <c r="H83" s="145"/>
      <c r="I83" s="145"/>
      <c r="J83" s="145"/>
    </row>
    <row r="84" spans="1:10" ht="12.75">
      <c r="A84" s="145"/>
      <c r="B84" s="145"/>
      <c r="C84" s="145"/>
      <c r="D84" s="145"/>
      <c r="E84" s="145"/>
      <c r="F84" s="146"/>
      <c r="G84" s="146"/>
      <c r="H84" s="145"/>
      <c r="I84" s="145"/>
      <c r="J84" s="145"/>
    </row>
    <row r="85" spans="1:10" ht="12.75">
      <c r="A85" s="145"/>
      <c r="B85" s="145"/>
      <c r="C85" s="145"/>
      <c r="D85" s="145"/>
      <c r="E85" s="145"/>
      <c r="F85" s="146"/>
      <c r="G85" s="146"/>
      <c r="H85" s="145"/>
      <c r="I85" s="145"/>
      <c r="J85" s="145"/>
    </row>
    <row r="86" spans="1:10" ht="12.75">
      <c r="A86" s="145"/>
      <c r="B86" s="145"/>
      <c r="C86" s="145"/>
      <c r="D86" s="145"/>
      <c r="E86" s="145"/>
      <c r="F86" s="146"/>
      <c r="G86" s="146"/>
      <c r="H86" s="145"/>
      <c r="I86" s="145"/>
      <c r="J86" s="145"/>
    </row>
    <row r="87" spans="1:10" ht="12.75">
      <c r="A87" s="145"/>
      <c r="B87" s="145"/>
      <c r="C87" s="145"/>
      <c r="D87" s="145"/>
      <c r="E87" s="145"/>
      <c r="F87" s="146"/>
      <c r="G87" s="146"/>
      <c r="H87" s="145"/>
      <c r="I87" s="145"/>
      <c r="J87" s="145"/>
    </row>
    <row r="88" spans="1:10" ht="12.75">
      <c r="A88" s="145"/>
      <c r="B88" s="145"/>
      <c r="C88" s="145"/>
      <c r="D88" s="145"/>
      <c r="E88" s="145"/>
      <c r="F88" s="146"/>
      <c r="G88" s="146"/>
      <c r="H88" s="145"/>
      <c r="I88" s="145"/>
      <c r="J88" s="145"/>
    </row>
    <row r="89" spans="1:10" ht="12.75">
      <c r="A89" s="145"/>
      <c r="B89" s="145"/>
      <c r="C89" s="145"/>
      <c r="D89" s="145"/>
      <c r="E89" s="145"/>
      <c r="F89" s="146"/>
      <c r="G89" s="146"/>
      <c r="H89" s="145"/>
      <c r="I89" s="145"/>
      <c r="J89" s="145"/>
    </row>
    <row r="90" spans="1:10" ht="12.75">
      <c r="A90" s="145"/>
      <c r="B90" s="145"/>
      <c r="C90" s="145"/>
      <c r="D90" s="145"/>
      <c r="E90" s="145"/>
      <c r="F90" s="146"/>
      <c r="G90" s="146"/>
      <c r="H90" s="145"/>
      <c r="I90" s="145"/>
      <c r="J90" s="145"/>
    </row>
    <row r="91" spans="1:10" ht="12.75">
      <c r="A91" s="145"/>
      <c r="B91" s="145"/>
      <c r="C91" s="145"/>
      <c r="D91" s="145"/>
      <c r="E91" s="145"/>
      <c r="F91" s="146"/>
      <c r="G91" s="146"/>
      <c r="H91" s="145"/>
      <c r="I91" s="145"/>
      <c r="J91" s="145"/>
    </row>
    <row r="92" spans="1:10" ht="12.75">
      <c r="A92" s="145"/>
      <c r="B92" s="145"/>
      <c r="C92" s="145"/>
      <c r="D92" s="145"/>
      <c r="E92" s="145"/>
      <c r="F92" s="146"/>
      <c r="G92" s="146"/>
      <c r="H92" s="145"/>
      <c r="I92" s="145"/>
      <c r="J92" s="145"/>
    </row>
    <row r="93" spans="1:10" ht="12.75">
      <c r="A93" s="145"/>
      <c r="B93" s="145"/>
      <c r="C93" s="145"/>
      <c r="D93" s="145"/>
      <c r="E93" s="145"/>
      <c r="F93" s="146"/>
      <c r="G93" s="146"/>
      <c r="H93" s="145"/>
      <c r="I93" s="145"/>
      <c r="J93" s="145"/>
    </row>
    <row r="94" spans="1:10" ht="12.75">
      <c r="A94" s="145"/>
      <c r="B94" s="145"/>
      <c r="C94" s="145"/>
      <c r="D94" s="145"/>
      <c r="E94" s="145"/>
      <c r="F94" s="146"/>
      <c r="G94" s="146"/>
      <c r="H94" s="145"/>
      <c r="I94" s="145"/>
      <c r="J94" s="145"/>
    </row>
    <row r="95" spans="1:10" ht="12.75">
      <c r="A95" s="145"/>
      <c r="B95" s="145"/>
      <c r="C95" s="145"/>
      <c r="D95" s="145"/>
      <c r="E95" s="145"/>
      <c r="F95" s="146"/>
      <c r="G95" s="146"/>
      <c r="H95" s="145"/>
      <c r="I95" s="145"/>
      <c r="J95" s="145"/>
    </row>
    <row r="96" spans="1:10" ht="12.75">
      <c r="A96" s="145"/>
      <c r="B96" s="145"/>
      <c r="C96" s="145"/>
      <c r="D96" s="145"/>
      <c r="E96" s="145"/>
      <c r="F96" s="146"/>
      <c r="G96" s="146"/>
      <c r="H96" s="145"/>
      <c r="I96" s="145"/>
      <c r="J96" s="145"/>
    </row>
    <row r="97" spans="1:10" ht="12.75">
      <c r="A97" s="145"/>
      <c r="B97" s="145"/>
      <c r="C97" s="145"/>
      <c r="D97" s="145"/>
      <c r="E97" s="145"/>
      <c r="F97" s="146"/>
      <c r="G97" s="146"/>
      <c r="H97" s="145"/>
      <c r="I97" s="145"/>
      <c r="J97" s="145"/>
    </row>
    <row r="98" spans="1:10" ht="12.75">
      <c r="A98" s="145"/>
      <c r="B98" s="145"/>
      <c r="C98" s="145"/>
      <c r="D98" s="145"/>
      <c r="E98" s="145"/>
      <c r="F98" s="146"/>
      <c r="G98" s="146"/>
      <c r="H98" s="145"/>
      <c r="I98" s="145"/>
      <c r="J98" s="145"/>
    </row>
    <row r="99" spans="1:10" ht="12.75">
      <c r="A99" s="145"/>
      <c r="B99" s="145"/>
      <c r="C99" s="145"/>
      <c r="D99" s="145"/>
      <c r="E99" s="145"/>
      <c r="F99" s="146"/>
      <c r="G99" s="146"/>
      <c r="H99" s="145"/>
      <c r="I99" s="145"/>
      <c r="J99" s="145"/>
    </row>
    <row r="100" spans="1:10" ht="12.75">
      <c r="A100" s="145"/>
      <c r="B100" s="145"/>
      <c r="C100" s="145"/>
      <c r="D100" s="145"/>
      <c r="E100" s="145"/>
      <c r="F100" s="146"/>
      <c r="G100" s="146"/>
      <c r="H100" s="145"/>
      <c r="I100" s="145"/>
      <c r="J100" s="145"/>
    </row>
    <row r="101" spans="1:10" ht="12.75">
      <c r="A101" s="145"/>
      <c r="B101" s="145"/>
      <c r="C101" s="145"/>
      <c r="D101" s="145"/>
      <c r="E101" s="145"/>
      <c r="F101" s="146"/>
      <c r="G101" s="146"/>
      <c r="H101" s="145"/>
      <c r="I101" s="145"/>
      <c r="J101" s="145"/>
    </row>
    <row r="102" spans="1:10" ht="12.75">
      <c r="A102" s="145"/>
      <c r="B102" s="145"/>
      <c r="C102" s="145"/>
      <c r="D102" s="145"/>
      <c r="E102" s="145"/>
      <c r="F102" s="146"/>
      <c r="G102" s="146"/>
      <c r="H102" s="145"/>
      <c r="I102" s="145"/>
      <c r="J102" s="145"/>
    </row>
    <row r="103" spans="1:10" ht="12.75">
      <c r="A103" s="145"/>
      <c r="B103" s="145"/>
      <c r="C103" s="145"/>
      <c r="D103" s="145"/>
      <c r="E103" s="145"/>
      <c r="F103" s="146"/>
      <c r="G103" s="146"/>
      <c r="H103" s="145"/>
      <c r="I103" s="145"/>
      <c r="J103" s="145"/>
    </row>
    <row r="104" spans="1:10" ht="12.75">
      <c r="A104" s="145"/>
      <c r="B104" s="145"/>
      <c r="C104" s="145"/>
      <c r="D104" s="145"/>
      <c r="E104" s="145"/>
      <c r="F104" s="146"/>
      <c r="G104" s="146"/>
      <c r="H104" s="145"/>
      <c r="I104" s="145"/>
      <c r="J104" s="145"/>
    </row>
  </sheetData>
  <sheetProtection/>
  <mergeCells count="7">
    <mergeCell ref="A1:AI1"/>
    <mergeCell ref="AM1:AU1"/>
    <mergeCell ref="R4:U4"/>
    <mergeCell ref="V4:X4"/>
    <mergeCell ref="Y4:AD4"/>
    <mergeCell ref="AF4:AG4"/>
    <mergeCell ref="AH4:AI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5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Gonzalez Villa</dc:creator>
  <cp:keywords/>
  <dc:description/>
  <cp:lastModifiedBy>Usuario de Windows</cp:lastModifiedBy>
  <cp:lastPrinted>2017-01-19T16:40:23Z</cp:lastPrinted>
  <dcterms:created xsi:type="dcterms:W3CDTF">2010-07-19T19:24:08Z</dcterms:created>
  <dcterms:modified xsi:type="dcterms:W3CDTF">2018-02-27T18:45:44Z</dcterms:modified>
  <cp:category/>
  <cp:version/>
  <cp:contentType/>
  <cp:contentStatus/>
</cp:coreProperties>
</file>