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43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59" i="1" l="1"/>
  <c r="AU59" i="1"/>
  <c r="AT59" i="1"/>
  <c r="AS59" i="1"/>
  <c r="AR59" i="1"/>
  <c r="AQ59" i="1"/>
  <c r="AP59" i="1"/>
  <c r="AO59" i="1"/>
  <c r="AN59" i="1"/>
  <c r="Y59" i="1"/>
  <c r="Y60" i="1" s="1"/>
  <c r="Q59" i="1"/>
  <c r="Q60" i="1" s="1"/>
  <c r="P59" i="1"/>
  <c r="P60" i="1" s="1"/>
  <c r="O59" i="1"/>
  <c r="O60" i="1" s="1"/>
  <c r="N59" i="1"/>
  <c r="N60" i="1" s="1"/>
  <c r="M59" i="1"/>
  <c r="M60" i="1" s="1"/>
  <c r="AJ58" i="1"/>
  <c r="AE58" i="1"/>
  <c r="L58" i="1"/>
  <c r="AJ57" i="1"/>
  <c r="AE57" i="1"/>
  <c r="L57" i="1"/>
  <c r="AI57" i="1" s="1"/>
  <c r="AJ56" i="1"/>
  <c r="AI56" i="1"/>
  <c r="AE56" i="1"/>
  <c r="V56" i="1"/>
  <c r="U56" i="1"/>
  <c r="T56" i="1"/>
  <c r="S56" i="1"/>
  <c r="R56" i="1"/>
  <c r="AJ55" i="1"/>
  <c r="AE55" i="1"/>
  <c r="AZ55" i="1" s="1"/>
  <c r="L55" i="1"/>
  <c r="V55" i="1" s="1"/>
  <c r="AJ54" i="1"/>
  <c r="AE54" i="1"/>
  <c r="AZ54" i="1" s="1"/>
  <c r="U54" i="1"/>
  <c r="L54" i="1"/>
  <c r="T54" i="1" s="1"/>
  <c r="AJ53" i="1"/>
  <c r="AE53" i="1"/>
  <c r="AZ53" i="1" s="1"/>
  <c r="L53" i="1"/>
  <c r="AI53" i="1" s="1"/>
  <c r="AJ52" i="1"/>
  <c r="AE52" i="1"/>
  <c r="AZ52" i="1" s="1"/>
  <c r="L52" i="1"/>
  <c r="T52" i="1" s="1"/>
  <c r="AJ51" i="1"/>
  <c r="AE51" i="1"/>
  <c r="AZ51" i="1" s="1"/>
  <c r="L51" i="1"/>
  <c r="T51" i="1" s="1"/>
  <c r="AJ50" i="1"/>
  <c r="AE50" i="1"/>
  <c r="AZ50" i="1" s="1"/>
  <c r="L50" i="1"/>
  <c r="T50" i="1" s="1"/>
  <c r="AJ49" i="1"/>
  <c r="AE49" i="1"/>
  <c r="AZ49" i="1" s="1"/>
  <c r="L49" i="1"/>
  <c r="T49" i="1" s="1"/>
  <c r="AJ48" i="1"/>
  <c r="AE48" i="1"/>
  <c r="AZ48" i="1" s="1"/>
  <c r="L48" i="1"/>
  <c r="T48" i="1" s="1"/>
  <c r="AJ47" i="1"/>
  <c r="AE47" i="1"/>
  <c r="AZ47" i="1" s="1"/>
  <c r="L47" i="1"/>
  <c r="T47" i="1" s="1"/>
  <c r="AJ46" i="1"/>
  <c r="AI46" i="1"/>
  <c r="AE46" i="1"/>
  <c r="AZ46" i="1" s="1"/>
  <c r="V46" i="1"/>
  <c r="U46" i="1"/>
  <c r="T46" i="1"/>
  <c r="S46" i="1"/>
  <c r="R46" i="1"/>
  <c r="AJ45" i="1"/>
  <c r="AI45" i="1"/>
  <c r="AE45" i="1"/>
  <c r="AZ45" i="1" s="1"/>
  <c r="V45" i="1"/>
  <c r="U45" i="1"/>
  <c r="T45" i="1"/>
  <c r="S45" i="1"/>
  <c r="R45" i="1"/>
  <c r="AC45" i="1" s="1"/>
  <c r="AZ44" i="1"/>
  <c r="AJ44" i="1"/>
  <c r="AE44" i="1"/>
  <c r="L44" i="1"/>
  <c r="U44" i="1" s="1"/>
  <c r="AJ43" i="1"/>
  <c r="AE43" i="1"/>
  <c r="L43" i="1"/>
  <c r="AI43" i="1" s="1"/>
  <c r="AJ42" i="1"/>
  <c r="AI42" i="1"/>
  <c r="AE42" i="1"/>
  <c r="AZ42" i="1" s="1"/>
  <c r="V42" i="1"/>
  <c r="U42" i="1"/>
  <c r="T42" i="1"/>
  <c r="S42" i="1"/>
  <c r="R42" i="1"/>
  <c r="AZ41" i="1"/>
  <c r="AJ41" i="1"/>
  <c r="AE41" i="1"/>
  <c r="V41" i="1"/>
  <c r="R41" i="1"/>
  <c r="L41" i="1"/>
  <c r="AI41" i="1" s="1"/>
  <c r="AK41" i="1" s="1"/>
  <c r="AJ40" i="1"/>
  <c r="AE40" i="1"/>
  <c r="AZ40" i="1" s="1"/>
  <c r="L40" i="1"/>
  <c r="AI40" i="1" s="1"/>
  <c r="AK40" i="1" s="1"/>
  <c r="AJ39" i="1"/>
  <c r="AE39" i="1"/>
  <c r="AZ39" i="1" s="1"/>
  <c r="V39" i="1"/>
  <c r="R39" i="1"/>
  <c r="L39" i="1"/>
  <c r="AI39" i="1" s="1"/>
  <c r="AK39" i="1" s="1"/>
  <c r="AJ38" i="1"/>
  <c r="AE38" i="1"/>
  <c r="AZ38" i="1" s="1"/>
  <c r="L38" i="1"/>
  <c r="AI38" i="1" s="1"/>
  <c r="AJ37" i="1"/>
  <c r="AE37" i="1"/>
  <c r="AZ37" i="1" s="1"/>
  <c r="L37" i="1"/>
  <c r="AI37" i="1" s="1"/>
  <c r="AK37" i="1" s="1"/>
  <c r="AJ36" i="1"/>
  <c r="AE36" i="1"/>
  <c r="AZ36" i="1" s="1"/>
  <c r="L36" i="1"/>
  <c r="AI36" i="1" s="1"/>
  <c r="AZ35" i="1"/>
  <c r="AJ35" i="1"/>
  <c r="AE35" i="1"/>
  <c r="L35" i="1"/>
  <c r="AI35" i="1" s="1"/>
  <c r="AK35" i="1" s="1"/>
  <c r="AJ34" i="1"/>
  <c r="AE34" i="1"/>
  <c r="AZ34" i="1" s="1"/>
  <c r="L34" i="1"/>
  <c r="U34" i="1" s="1"/>
  <c r="AJ33" i="1"/>
  <c r="AE33" i="1"/>
  <c r="AZ33" i="1" s="1"/>
  <c r="L33" i="1"/>
  <c r="V33" i="1" s="1"/>
  <c r="AJ32" i="1"/>
  <c r="AE32" i="1"/>
  <c r="AZ32" i="1" s="1"/>
  <c r="U32" i="1"/>
  <c r="L32" i="1"/>
  <c r="T32" i="1" s="1"/>
  <c r="AJ31" i="1"/>
  <c r="AE31" i="1"/>
  <c r="AZ31" i="1" s="1"/>
  <c r="L31" i="1"/>
  <c r="T31" i="1" s="1"/>
  <c r="AJ30" i="1"/>
  <c r="AE30" i="1"/>
  <c r="AZ30" i="1" s="1"/>
  <c r="L30" i="1"/>
  <c r="T30" i="1" s="1"/>
  <c r="AZ29" i="1"/>
  <c r="AJ29" i="1"/>
  <c r="AE29" i="1"/>
  <c r="L29" i="1"/>
  <c r="T29" i="1" s="1"/>
  <c r="AJ28" i="1"/>
  <c r="AE28" i="1"/>
  <c r="L28" i="1"/>
  <c r="T28" i="1" s="1"/>
  <c r="AJ27" i="1"/>
  <c r="AE27" i="1"/>
  <c r="L27" i="1"/>
  <c r="T27" i="1" s="1"/>
  <c r="AJ26" i="1"/>
  <c r="AE26" i="1"/>
  <c r="L26" i="1"/>
  <c r="T26" i="1" s="1"/>
  <c r="AJ25" i="1"/>
  <c r="AE25" i="1"/>
  <c r="L25" i="1"/>
  <c r="AJ24" i="1"/>
  <c r="AI24" i="1"/>
  <c r="AE24" i="1"/>
  <c r="V24" i="1"/>
  <c r="U24" i="1"/>
  <c r="T24" i="1"/>
  <c r="S24" i="1"/>
  <c r="R24" i="1"/>
  <c r="AJ23" i="1"/>
  <c r="AK23" i="1" s="1"/>
  <c r="BA23" i="1" s="1"/>
  <c r="AI23" i="1"/>
  <c r="AE23" i="1"/>
  <c r="AZ23" i="1" s="1"/>
  <c r="V23" i="1"/>
  <c r="U23" i="1"/>
  <c r="T23" i="1"/>
  <c r="S23" i="1"/>
  <c r="R23" i="1"/>
  <c r="AJ22" i="1"/>
  <c r="AK22" i="1" s="1"/>
  <c r="AI22" i="1"/>
  <c r="AE22" i="1"/>
  <c r="AZ22" i="1" s="1"/>
  <c r="V22" i="1"/>
  <c r="U22" i="1"/>
  <c r="T22" i="1"/>
  <c r="S22" i="1"/>
  <c r="R22" i="1"/>
  <c r="AJ21" i="1"/>
  <c r="AI21" i="1"/>
  <c r="AE21" i="1"/>
  <c r="AZ21" i="1" s="1"/>
  <c r="V21" i="1"/>
  <c r="U21" i="1"/>
  <c r="T21" i="1"/>
  <c r="S21" i="1"/>
  <c r="R21" i="1"/>
  <c r="AJ20" i="1"/>
  <c r="AI20" i="1"/>
  <c r="AE20" i="1"/>
  <c r="V20" i="1"/>
  <c r="U20" i="1"/>
  <c r="T20" i="1"/>
  <c r="S20" i="1"/>
  <c r="R20" i="1"/>
  <c r="AJ19" i="1"/>
  <c r="AI19" i="1"/>
  <c r="AE19" i="1"/>
  <c r="AZ19" i="1" s="1"/>
  <c r="V19" i="1"/>
  <c r="U19" i="1"/>
  <c r="T19" i="1"/>
  <c r="S19" i="1"/>
  <c r="R19" i="1"/>
  <c r="AJ18" i="1"/>
  <c r="AI18" i="1"/>
  <c r="AE18" i="1"/>
  <c r="AZ18" i="1" s="1"/>
  <c r="V18" i="1"/>
  <c r="U18" i="1"/>
  <c r="T18" i="1"/>
  <c r="S18" i="1"/>
  <c r="R18" i="1"/>
  <c r="AZ17" i="1"/>
  <c r="AJ17" i="1"/>
  <c r="AI17" i="1"/>
  <c r="AE17" i="1"/>
  <c r="V17" i="1"/>
  <c r="U17" i="1"/>
  <c r="T17" i="1"/>
  <c r="S17" i="1"/>
  <c r="R17" i="1"/>
  <c r="AJ16" i="1"/>
  <c r="AI16" i="1"/>
  <c r="AE16" i="1"/>
  <c r="V16" i="1"/>
  <c r="U16" i="1"/>
  <c r="T16" i="1"/>
  <c r="S16" i="1"/>
  <c r="R16" i="1"/>
  <c r="AC16" i="1" s="1"/>
  <c r="AJ15" i="1"/>
  <c r="AI15" i="1"/>
  <c r="AK15" i="1" s="1"/>
  <c r="BA15" i="1" s="1"/>
  <c r="AE15" i="1"/>
  <c r="AZ15" i="1" s="1"/>
  <c r="V15" i="1"/>
  <c r="U15" i="1"/>
  <c r="T15" i="1"/>
  <c r="S15" i="1"/>
  <c r="AC15" i="1" s="1"/>
  <c r="R15" i="1"/>
  <c r="AJ14" i="1"/>
  <c r="AI14" i="1"/>
  <c r="AE14" i="1"/>
  <c r="AZ14" i="1" s="1"/>
  <c r="V14" i="1"/>
  <c r="U14" i="1"/>
  <c r="T14" i="1"/>
  <c r="S14" i="1"/>
  <c r="R14" i="1"/>
  <c r="AJ13" i="1"/>
  <c r="AE13" i="1"/>
  <c r="AZ13" i="1" s="1"/>
  <c r="L13" i="1"/>
  <c r="AI13" i="1" s="1"/>
  <c r="AK13" i="1" s="1"/>
  <c r="AJ12" i="1"/>
  <c r="AE12" i="1"/>
  <c r="AZ12" i="1" s="1"/>
  <c r="L12" i="1"/>
  <c r="T12" i="1" s="1"/>
  <c r="AZ11" i="1"/>
  <c r="AJ11" i="1"/>
  <c r="AI11" i="1"/>
  <c r="AE11" i="1"/>
  <c r="V11" i="1"/>
  <c r="U11" i="1"/>
  <c r="T11" i="1"/>
  <c r="S11" i="1"/>
  <c r="R11" i="1"/>
  <c r="AJ10" i="1"/>
  <c r="AI10" i="1"/>
  <c r="AE10" i="1"/>
  <c r="V10" i="1"/>
  <c r="U10" i="1"/>
  <c r="T10" i="1"/>
  <c r="S10" i="1"/>
  <c r="R10" i="1"/>
  <c r="AC10" i="1" s="1"/>
  <c r="AJ9" i="1"/>
  <c r="AI9" i="1"/>
  <c r="AE9" i="1"/>
  <c r="AZ9" i="1" s="1"/>
  <c r="V9" i="1"/>
  <c r="U9" i="1"/>
  <c r="T9" i="1"/>
  <c r="S9" i="1"/>
  <c r="R9" i="1"/>
  <c r="AK8" i="1"/>
  <c r="BA8" i="1" s="1"/>
  <c r="AJ8" i="1"/>
  <c r="AI8" i="1"/>
  <c r="AE8" i="1"/>
  <c r="AZ8" i="1" s="1"/>
  <c r="V8" i="1"/>
  <c r="U8" i="1"/>
  <c r="T8" i="1"/>
  <c r="S8" i="1"/>
  <c r="R8" i="1"/>
  <c r="AJ7" i="1"/>
  <c r="AI7" i="1"/>
  <c r="AK7" i="1" s="1"/>
  <c r="AE7" i="1"/>
  <c r="AZ7" i="1" s="1"/>
  <c r="V7" i="1"/>
  <c r="U7" i="1"/>
  <c r="T7" i="1"/>
  <c r="S7" i="1"/>
  <c r="R7" i="1"/>
  <c r="B7" i="1"/>
  <c r="B8" i="1" s="1"/>
  <c r="B9" i="1" s="1"/>
  <c r="B10" i="1" s="1"/>
  <c r="B11" i="1" s="1"/>
  <c r="B12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1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AJ6" i="1"/>
  <c r="AG3" i="1" s="1"/>
  <c r="AI6" i="1"/>
  <c r="AE6" i="1"/>
  <c r="V6" i="1"/>
  <c r="U6" i="1"/>
  <c r="S6" i="1"/>
  <c r="R6" i="1"/>
  <c r="AC3" i="1"/>
  <c r="AF1" i="1"/>
  <c r="AG1" i="1" s="1"/>
  <c r="R35" i="1" l="1"/>
  <c r="V34" i="1"/>
  <c r="R13" i="1"/>
  <c r="AK14" i="1"/>
  <c r="W14" i="1" s="1"/>
  <c r="AC23" i="1"/>
  <c r="AC24" i="1"/>
  <c r="R32" i="1"/>
  <c r="AI32" i="1"/>
  <c r="AK32" i="1" s="1"/>
  <c r="BA32" i="1" s="1"/>
  <c r="V35" i="1"/>
  <c r="AK36" i="1"/>
  <c r="R37" i="1"/>
  <c r="T43" i="1"/>
  <c r="AK9" i="1"/>
  <c r="AK10" i="1"/>
  <c r="AK11" i="1"/>
  <c r="W11" i="1" s="1"/>
  <c r="V13" i="1"/>
  <c r="AK18" i="1"/>
  <c r="AK19" i="1"/>
  <c r="W19" i="1" s="1"/>
  <c r="AK20" i="1"/>
  <c r="W20" i="1" s="1"/>
  <c r="AK21" i="1"/>
  <c r="BA21" i="1" s="1"/>
  <c r="U30" i="1"/>
  <c r="S32" i="1"/>
  <c r="V37" i="1"/>
  <c r="AK38" i="1"/>
  <c r="BA38" i="1" s="1"/>
  <c r="AK42" i="1"/>
  <c r="AK45" i="1"/>
  <c r="BA45" i="1" s="1"/>
  <c r="AK46" i="1"/>
  <c r="BA46" i="1" s="1"/>
  <c r="AK53" i="1"/>
  <c r="W53" i="1" s="1"/>
  <c r="AK57" i="1"/>
  <c r="BA22" i="1"/>
  <c r="W22" i="1"/>
  <c r="BA9" i="1"/>
  <c r="W9" i="1"/>
  <c r="BA18" i="1"/>
  <c r="W18" i="1"/>
  <c r="BA19" i="1"/>
  <c r="W42" i="1"/>
  <c r="BA42" i="1"/>
  <c r="W23" i="1"/>
  <c r="AK43" i="1"/>
  <c r="BA43" i="1" s="1"/>
  <c r="AC8" i="1"/>
  <c r="AC22" i="1"/>
  <c r="AD22" i="1" s="1"/>
  <c r="W15" i="1"/>
  <c r="U33" i="1"/>
  <c r="V43" i="1"/>
  <c r="T53" i="1"/>
  <c r="R12" i="1"/>
  <c r="AC19" i="1"/>
  <c r="AX19" i="1" s="1"/>
  <c r="R30" i="1"/>
  <c r="R36" i="1"/>
  <c r="R38" i="1"/>
  <c r="R40" i="1"/>
  <c r="AC42" i="1"/>
  <c r="R43" i="1"/>
  <c r="AC43" i="1" s="1"/>
  <c r="AC9" i="1"/>
  <c r="AX9" i="1" s="1"/>
  <c r="V12" i="1"/>
  <c r="AK16" i="1"/>
  <c r="AK17" i="1"/>
  <c r="BA17" i="1" s="1"/>
  <c r="AC18" i="1"/>
  <c r="AX18" i="1" s="1"/>
  <c r="AC20" i="1"/>
  <c r="AX20" i="1" s="1"/>
  <c r="AK24" i="1"/>
  <c r="S30" i="1"/>
  <c r="W32" i="1"/>
  <c r="V36" i="1"/>
  <c r="V38" i="1"/>
  <c r="V40" i="1"/>
  <c r="S43" i="1"/>
  <c r="AK56" i="1"/>
  <c r="BA56" i="1" s="1"/>
  <c r="AD15" i="1"/>
  <c r="AX15" i="1"/>
  <c r="AX23" i="1"/>
  <c r="AD23" i="1"/>
  <c r="BA7" i="1"/>
  <c r="W7" i="1"/>
  <c r="AD8" i="1"/>
  <c r="AX8" i="1"/>
  <c r="AX16" i="1"/>
  <c r="AD16" i="1"/>
  <c r="BA20" i="1"/>
  <c r="AX22" i="1"/>
  <c r="AX24" i="1"/>
  <c r="AD24" i="1"/>
  <c r="AX10" i="1"/>
  <c r="AD10" i="1"/>
  <c r="BA10" i="1"/>
  <c r="W10" i="1"/>
  <c r="BA11" i="1"/>
  <c r="AX42" i="1"/>
  <c r="AD42" i="1"/>
  <c r="AZ6" i="1"/>
  <c r="AK6" i="1"/>
  <c r="AC7" i="1"/>
  <c r="AD9" i="1"/>
  <c r="BA13" i="1"/>
  <c r="W13" i="1"/>
  <c r="BA16" i="1"/>
  <c r="W16" i="1"/>
  <c r="AD18" i="1"/>
  <c r="BA24" i="1"/>
  <c r="W24" i="1"/>
  <c r="W8" i="1"/>
  <c r="AC14" i="1"/>
  <c r="U25" i="1"/>
  <c r="U28" i="1"/>
  <c r="AX45" i="1"/>
  <c r="AD45" i="1"/>
  <c r="T58" i="1"/>
  <c r="S58" i="1"/>
  <c r="V58" i="1"/>
  <c r="U58" i="1"/>
  <c r="R58" i="1"/>
  <c r="AI58" i="1"/>
  <c r="AK58" i="1" s="1"/>
  <c r="AZ10" i="1"/>
  <c r="AC11" i="1"/>
  <c r="S12" i="1"/>
  <c r="S13" i="1"/>
  <c r="AC13" i="1"/>
  <c r="AZ16" i="1"/>
  <c r="AC17" i="1"/>
  <c r="AZ20" i="1"/>
  <c r="AC21" i="1"/>
  <c r="AZ24" i="1"/>
  <c r="R25" i="1"/>
  <c r="V25" i="1"/>
  <c r="AZ25" i="1"/>
  <c r="R26" i="1"/>
  <c r="V26" i="1"/>
  <c r="AZ26" i="1"/>
  <c r="R27" i="1"/>
  <c r="V27" i="1"/>
  <c r="AZ27" i="1"/>
  <c r="R28" i="1"/>
  <c r="V28" i="1"/>
  <c r="AZ28" i="1"/>
  <c r="R29" i="1"/>
  <c r="R31" i="1"/>
  <c r="T33" i="1"/>
  <c r="S33" i="1"/>
  <c r="AI33" i="1"/>
  <c r="AK33" i="1" s="1"/>
  <c r="AI34" i="1"/>
  <c r="AK34" i="1" s="1"/>
  <c r="T34" i="1"/>
  <c r="S34" i="1"/>
  <c r="AI25" i="1"/>
  <c r="AK25" i="1" s="1"/>
  <c r="U26" i="1"/>
  <c r="AI26" i="1"/>
  <c r="AK26" i="1" s="1"/>
  <c r="U27" i="1"/>
  <c r="AI28" i="1"/>
  <c r="AK28" i="1" s="1"/>
  <c r="AI29" i="1"/>
  <c r="AK29" i="1" s="1"/>
  <c r="V31" i="1"/>
  <c r="AJ59" i="1"/>
  <c r="AC6" i="1"/>
  <c r="T13" i="1"/>
  <c r="S25" i="1"/>
  <c r="S26" i="1"/>
  <c r="AC26" i="1" s="1"/>
  <c r="S27" i="1"/>
  <c r="S28" i="1"/>
  <c r="S29" i="1"/>
  <c r="V30" i="1"/>
  <c r="AC30" i="1"/>
  <c r="AI30" i="1"/>
  <c r="AK30" i="1" s="1"/>
  <c r="S31" i="1"/>
  <c r="V32" i="1"/>
  <c r="AC32" i="1"/>
  <c r="R33" i="1"/>
  <c r="R34" i="1"/>
  <c r="AI27" i="1"/>
  <c r="AK27" i="1" s="1"/>
  <c r="V29" i="1"/>
  <c r="AI31" i="1"/>
  <c r="AK31" i="1" s="1"/>
  <c r="BA57" i="1"/>
  <c r="W57" i="1"/>
  <c r="L59" i="1"/>
  <c r="U12" i="1"/>
  <c r="AI12" i="1"/>
  <c r="AK12" i="1" s="1"/>
  <c r="U13" i="1"/>
  <c r="T25" i="1"/>
  <c r="AC25" i="1" s="1"/>
  <c r="U29" i="1"/>
  <c r="U31" i="1"/>
  <c r="BA35" i="1"/>
  <c r="W35" i="1"/>
  <c r="BA36" i="1"/>
  <c r="W36" i="1"/>
  <c r="BA37" i="1"/>
  <c r="W37" i="1"/>
  <c r="BA39" i="1"/>
  <c r="W39" i="1"/>
  <c r="BA40" i="1"/>
  <c r="W40" i="1"/>
  <c r="BA41" i="1"/>
  <c r="W41" i="1"/>
  <c r="AZ43" i="1"/>
  <c r="S35" i="1"/>
  <c r="S36" i="1"/>
  <c r="AC36" i="1" s="1"/>
  <c r="S37" i="1"/>
  <c r="S38" i="1"/>
  <c r="S39" i="1"/>
  <c r="S40" i="1"/>
  <c r="AC40" i="1" s="1"/>
  <c r="S41" i="1"/>
  <c r="AI44" i="1"/>
  <c r="AK44" i="1" s="1"/>
  <c r="T44" i="1"/>
  <c r="V44" i="1"/>
  <c r="T35" i="1"/>
  <c r="AC35" i="1" s="1"/>
  <c r="T36" i="1"/>
  <c r="T37" i="1"/>
  <c r="T38" i="1"/>
  <c r="T39" i="1"/>
  <c r="AC39" i="1" s="1"/>
  <c r="T40" i="1"/>
  <c r="T41" i="1"/>
  <c r="U43" i="1"/>
  <c r="R44" i="1"/>
  <c r="AC44" i="1" s="1"/>
  <c r="W45" i="1"/>
  <c r="U35" i="1"/>
  <c r="U36" i="1"/>
  <c r="U37" i="1"/>
  <c r="U38" i="1"/>
  <c r="U39" i="1"/>
  <c r="U40" i="1"/>
  <c r="U41" i="1"/>
  <c r="S44" i="1"/>
  <c r="AC46" i="1"/>
  <c r="BA53" i="1"/>
  <c r="S55" i="1"/>
  <c r="U55" i="1"/>
  <c r="T55" i="1"/>
  <c r="R55" i="1"/>
  <c r="AI55" i="1"/>
  <c r="AK55" i="1" s="1"/>
  <c r="T57" i="1"/>
  <c r="S57" i="1"/>
  <c r="V57" i="1"/>
  <c r="U57" i="1"/>
  <c r="R57" i="1"/>
  <c r="U47" i="1"/>
  <c r="AI47" i="1"/>
  <c r="AK47" i="1" s="1"/>
  <c r="U48" i="1"/>
  <c r="AI48" i="1"/>
  <c r="AK48" i="1" s="1"/>
  <c r="U49" i="1"/>
  <c r="AI49" i="1"/>
  <c r="AK49" i="1" s="1"/>
  <c r="U50" i="1"/>
  <c r="AI50" i="1"/>
  <c r="AK50" i="1" s="1"/>
  <c r="U51" i="1"/>
  <c r="AI51" i="1"/>
  <c r="AK51" i="1" s="1"/>
  <c r="U52" i="1"/>
  <c r="AI52" i="1"/>
  <c r="AK52" i="1" s="1"/>
  <c r="U53" i="1"/>
  <c r="R47" i="1"/>
  <c r="V47" i="1"/>
  <c r="R48" i="1"/>
  <c r="V48" i="1"/>
  <c r="R49" i="1"/>
  <c r="V49" i="1"/>
  <c r="R50" i="1"/>
  <c r="V50" i="1"/>
  <c r="R51" i="1"/>
  <c r="V51" i="1"/>
  <c r="R52" i="1"/>
  <c r="AC52" i="1" s="1"/>
  <c r="V52" i="1"/>
  <c r="R53" i="1"/>
  <c r="V53" i="1"/>
  <c r="S54" i="1"/>
  <c r="V54" i="1"/>
  <c r="AI54" i="1"/>
  <c r="AK54" i="1" s="1"/>
  <c r="AC56" i="1"/>
  <c r="S47" i="1"/>
  <c r="AC47" i="1"/>
  <c r="S48" i="1"/>
  <c r="S49" i="1"/>
  <c r="S50" i="1"/>
  <c r="S51" i="1"/>
  <c r="S52" i="1"/>
  <c r="S53" i="1"/>
  <c r="R54" i="1"/>
  <c r="AC54" i="1" s="1"/>
  <c r="AZ56" i="1"/>
  <c r="AZ57" i="1"/>
  <c r="AZ58" i="1"/>
  <c r="W21" i="1" l="1"/>
  <c r="AC41" i="1"/>
  <c r="AC37" i="1"/>
  <c r="W38" i="1"/>
  <c r="W46" i="1"/>
  <c r="AC12" i="1"/>
  <c r="W17" i="1"/>
  <c r="AC53" i="1"/>
  <c r="AX53" i="1" s="1"/>
  <c r="AC28" i="1"/>
  <c r="BA14" i="1"/>
  <c r="R59" i="1"/>
  <c r="R60" i="1" s="1"/>
  <c r="AC50" i="1"/>
  <c r="AX50" i="1" s="1"/>
  <c r="AC48" i="1"/>
  <c r="AD48" i="1" s="1"/>
  <c r="W56" i="1"/>
  <c r="U59" i="1"/>
  <c r="U60" i="1" s="1"/>
  <c r="W43" i="1"/>
  <c r="AC27" i="1"/>
  <c r="AD20" i="1"/>
  <c r="AY20" i="1" s="1"/>
  <c r="AC38" i="1"/>
  <c r="AC34" i="1"/>
  <c r="AX34" i="1" s="1"/>
  <c r="AC29" i="1"/>
  <c r="AX29" i="1" s="1"/>
  <c r="AD19" i="1"/>
  <c r="AF19" i="1" s="1"/>
  <c r="AC51" i="1"/>
  <c r="AX51" i="1" s="1"/>
  <c r="AC49" i="1"/>
  <c r="AX49" i="1" s="1"/>
  <c r="AC55" i="1"/>
  <c r="AX55" i="1" s="1"/>
  <c r="AD51" i="1"/>
  <c r="AX40" i="1"/>
  <c r="AD40" i="1"/>
  <c r="AX36" i="1"/>
  <c r="AD36" i="1"/>
  <c r="AX39" i="1"/>
  <c r="AD39" i="1"/>
  <c r="AX35" i="1"/>
  <c r="AD35" i="1"/>
  <c r="AX41" i="1"/>
  <c r="AD41" i="1"/>
  <c r="AX37" i="1"/>
  <c r="AD37" i="1"/>
  <c r="AD29" i="1"/>
  <c r="AD54" i="1"/>
  <c r="AX54" i="1"/>
  <c r="AD50" i="1"/>
  <c r="AX48" i="1"/>
  <c r="AX44" i="1"/>
  <c r="AD44" i="1"/>
  <c r="AX38" i="1"/>
  <c r="AD38" i="1"/>
  <c r="AX56" i="1"/>
  <c r="AD56" i="1"/>
  <c r="BA49" i="1"/>
  <c r="W49" i="1"/>
  <c r="BA27" i="1"/>
  <c r="W27" i="1"/>
  <c r="BA25" i="1"/>
  <c r="W25" i="1"/>
  <c r="AX17" i="1"/>
  <c r="AD17" i="1"/>
  <c r="AX11" i="1"/>
  <c r="AD11" i="1"/>
  <c r="AX7" i="1"/>
  <c r="AD7" i="1"/>
  <c r="AG19" i="1"/>
  <c r="AY10" i="1"/>
  <c r="AG10" i="1"/>
  <c r="AF10" i="1"/>
  <c r="BA50" i="1"/>
  <c r="W50" i="1"/>
  <c r="BA55" i="1"/>
  <c r="W55" i="1"/>
  <c r="S59" i="1"/>
  <c r="S60" i="1" s="1"/>
  <c r="BA31" i="1"/>
  <c r="W31" i="1"/>
  <c r="AX32" i="1"/>
  <c r="AD32" i="1"/>
  <c r="BA30" i="1"/>
  <c r="W30" i="1"/>
  <c r="T59" i="1"/>
  <c r="T60" i="1" s="1"/>
  <c r="BA34" i="1"/>
  <c r="W34" i="1"/>
  <c r="AC33" i="1"/>
  <c r="AX21" i="1"/>
  <c r="AD21" i="1"/>
  <c r="AC58" i="1"/>
  <c r="AC31" i="1"/>
  <c r="AF18" i="1"/>
  <c r="AY18" i="1"/>
  <c r="AG18" i="1"/>
  <c r="AG24" i="1"/>
  <c r="AF24" i="1"/>
  <c r="AY24" i="1"/>
  <c r="AF8" i="1"/>
  <c r="AH8" i="1" s="1"/>
  <c r="X8" i="1" s="1"/>
  <c r="Z8" i="1" s="1"/>
  <c r="AA8" i="1" s="1"/>
  <c r="AY8" i="1"/>
  <c r="AG8" i="1"/>
  <c r="L60" i="1"/>
  <c r="AX13" i="1"/>
  <c r="AD13" i="1"/>
  <c r="BA54" i="1"/>
  <c r="W54" i="1"/>
  <c r="BA51" i="1"/>
  <c r="W51" i="1"/>
  <c r="BA47" i="1"/>
  <c r="W47" i="1"/>
  <c r="AX30" i="1"/>
  <c r="AD30" i="1"/>
  <c r="AX28" i="1"/>
  <c r="AD28" i="1"/>
  <c r="AX26" i="1"/>
  <c r="AD26" i="1"/>
  <c r="AX6" i="1"/>
  <c r="AD6" i="1"/>
  <c r="V59" i="1"/>
  <c r="V60" i="1" s="1"/>
  <c r="BA26" i="1"/>
  <c r="W26" i="1"/>
  <c r="BA33" i="1"/>
  <c r="W33" i="1"/>
  <c r="AX12" i="1"/>
  <c r="AD12" i="1"/>
  <c r="AG9" i="1"/>
  <c r="AF9" i="1"/>
  <c r="AY9" i="1"/>
  <c r="AK59" i="1"/>
  <c r="BA6" i="1"/>
  <c r="W6" i="1"/>
  <c r="AY16" i="1"/>
  <c r="AG16" i="1"/>
  <c r="AF16" i="1"/>
  <c r="AG23" i="1"/>
  <c r="AF23" i="1"/>
  <c r="AH23" i="1" s="1"/>
  <c r="X23" i="1" s="1"/>
  <c r="Z23" i="1" s="1"/>
  <c r="AA23" i="1" s="1"/>
  <c r="AY23" i="1"/>
  <c r="AG15" i="1"/>
  <c r="AF15" i="1"/>
  <c r="AY15" i="1"/>
  <c r="AX47" i="1"/>
  <c r="AD47" i="1"/>
  <c r="AD52" i="1"/>
  <c r="AX52" i="1"/>
  <c r="BA12" i="1"/>
  <c r="W12" i="1"/>
  <c r="AX27" i="1"/>
  <c r="AD27" i="1"/>
  <c r="AX25" i="1"/>
  <c r="AD25" i="1"/>
  <c r="BA28" i="1"/>
  <c r="W28" i="1"/>
  <c r="BA58" i="1"/>
  <c r="W58" i="1"/>
  <c r="BA52" i="1"/>
  <c r="W52" i="1"/>
  <c r="BA48" i="1"/>
  <c r="W48" i="1"/>
  <c r="AC57" i="1"/>
  <c r="AX46" i="1"/>
  <c r="AD46" i="1"/>
  <c r="AX43" i="1"/>
  <c r="AD43" i="1"/>
  <c r="W44" i="1"/>
  <c r="BA44" i="1"/>
  <c r="BA29" i="1"/>
  <c r="W29" i="1"/>
  <c r="AF45" i="1"/>
  <c r="AY45" i="1"/>
  <c r="AG45" i="1"/>
  <c r="AX14" i="1"/>
  <c r="AD14" i="1"/>
  <c r="AI59" i="1"/>
  <c r="AF42" i="1"/>
  <c r="AY42" i="1"/>
  <c r="AG42" i="1"/>
  <c r="AF22" i="1"/>
  <c r="AY22" i="1"/>
  <c r="AG22" i="1"/>
  <c r="AD34" i="1" l="1"/>
  <c r="AD53" i="1"/>
  <c r="AD55" i="1"/>
  <c r="AD49" i="1"/>
  <c r="AG49" i="1" s="1"/>
  <c r="AG20" i="1"/>
  <c r="AH16" i="1"/>
  <c r="X16" i="1" s="1"/>
  <c r="Z16" i="1" s="1"/>
  <c r="AA16" i="1" s="1"/>
  <c r="AY19" i="1"/>
  <c r="AF20" i="1"/>
  <c r="AH20" i="1" s="1"/>
  <c r="X20" i="1" s="1"/>
  <c r="Z20" i="1" s="1"/>
  <c r="AA20" i="1" s="1"/>
  <c r="AY25" i="1"/>
  <c r="AG25" i="1"/>
  <c r="AF25" i="1"/>
  <c r="AG47" i="1"/>
  <c r="AF47" i="1"/>
  <c r="AY47" i="1"/>
  <c r="AY28" i="1"/>
  <c r="AG28" i="1"/>
  <c r="AF28" i="1"/>
  <c r="AH22" i="1"/>
  <c r="X22" i="1" s="1"/>
  <c r="Z22" i="1" s="1"/>
  <c r="AA22" i="1" s="1"/>
  <c r="AF14" i="1"/>
  <c r="AY14" i="1"/>
  <c r="AG14" i="1"/>
  <c r="AG27" i="1"/>
  <c r="AF27" i="1"/>
  <c r="AY27" i="1"/>
  <c r="AG26" i="1"/>
  <c r="AF26" i="1"/>
  <c r="AY26" i="1"/>
  <c r="AY30" i="1"/>
  <c r="AG30" i="1"/>
  <c r="AF30" i="1"/>
  <c r="AY21" i="1"/>
  <c r="AF21" i="1"/>
  <c r="AG21" i="1"/>
  <c r="AY17" i="1"/>
  <c r="AG17" i="1"/>
  <c r="AF17" i="1"/>
  <c r="AY34" i="1"/>
  <c r="AG34" i="1"/>
  <c r="AF34" i="1"/>
  <c r="AH34" i="1" s="1"/>
  <c r="X34" i="1" s="1"/>
  <c r="Z34" i="1" s="1"/>
  <c r="AA34" i="1" s="1"/>
  <c r="AY44" i="1"/>
  <c r="AF44" i="1"/>
  <c r="AG44" i="1"/>
  <c r="AG50" i="1"/>
  <c r="AF50" i="1"/>
  <c r="AY50" i="1"/>
  <c r="AY29" i="1"/>
  <c r="AG29" i="1"/>
  <c r="AF29" i="1"/>
  <c r="AY41" i="1"/>
  <c r="AG41" i="1"/>
  <c r="AF41" i="1"/>
  <c r="AH41" i="1" s="1"/>
  <c r="X41" i="1" s="1"/>
  <c r="Z41" i="1" s="1"/>
  <c r="AA41" i="1" s="1"/>
  <c r="AY35" i="1"/>
  <c r="AG35" i="1"/>
  <c r="AF35" i="1"/>
  <c r="AY40" i="1"/>
  <c r="AG40" i="1"/>
  <c r="AF40" i="1"/>
  <c r="AG51" i="1"/>
  <c r="AF51" i="1"/>
  <c r="AH51" i="1" s="1"/>
  <c r="X51" i="1" s="1"/>
  <c r="Z51" i="1" s="1"/>
  <c r="AA51" i="1" s="1"/>
  <c r="AY51" i="1"/>
  <c r="AX31" i="1"/>
  <c r="AD31" i="1"/>
  <c r="AX33" i="1"/>
  <c r="AD33" i="1"/>
  <c r="AY39" i="1"/>
  <c r="AG39" i="1"/>
  <c r="AF39" i="1"/>
  <c r="AH39" i="1" s="1"/>
  <c r="X39" i="1" s="1"/>
  <c r="Z39" i="1" s="1"/>
  <c r="AA39" i="1" s="1"/>
  <c r="AH45" i="1"/>
  <c r="X45" i="1" s="1"/>
  <c r="AG46" i="1"/>
  <c r="AF46" i="1"/>
  <c r="AY46" i="1"/>
  <c r="AG52" i="1"/>
  <c r="AF52" i="1"/>
  <c r="AY52" i="1"/>
  <c r="AH15" i="1"/>
  <c r="X15" i="1" s="1"/>
  <c r="Z15" i="1" s="1"/>
  <c r="AA15" i="1" s="1"/>
  <c r="W59" i="1"/>
  <c r="W60" i="1" s="1"/>
  <c r="AH9" i="1"/>
  <c r="X9" i="1" s="1"/>
  <c r="Z9" i="1" s="1"/>
  <c r="AA9" i="1" s="1"/>
  <c r="AH24" i="1"/>
  <c r="X24" i="1" s="1"/>
  <c r="Z24" i="1" s="1"/>
  <c r="AA24" i="1" s="1"/>
  <c r="AH18" i="1"/>
  <c r="X18" i="1" s="1"/>
  <c r="Z18" i="1" s="1"/>
  <c r="AA18" i="1" s="1"/>
  <c r="AG32" i="1"/>
  <c r="AY32" i="1"/>
  <c r="AF32" i="1"/>
  <c r="AH10" i="1"/>
  <c r="X10" i="1" s="1"/>
  <c r="Z10" i="1" s="1"/>
  <c r="AA10" i="1" s="1"/>
  <c r="AH19" i="1"/>
  <c r="X19" i="1" s="1"/>
  <c r="Z19" i="1" s="1"/>
  <c r="AA19" i="1" s="1"/>
  <c r="AG54" i="1"/>
  <c r="AY54" i="1"/>
  <c r="AF54" i="1"/>
  <c r="AG6" i="1"/>
  <c r="AF6" i="1"/>
  <c r="AY6" i="1"/>
  <c r="AY11" i="1"/>
  <c r="AF11" i="1"/>
  <c r="AG11" i="1"/>
  <c r="AY38" i="1"/>
  <c r="AG38" i="1"/>
  <c r="AF38" i="1"/>
  <c r="AG55" i="1"/>
  <c r="AY55" i="1"/>
  <c r="AF55" i="1"/>
  <c r="AY37" i="1"/>
  <c r="AG37" i="1"/>
  <c r="AF37" i="1"/>
  <c r="AH37" i="1" s="1"/>
  <c r="X37" i="1" s="1"/>
  <c r="Z37" i="1" s="1"/>
  <c r="AA37" i="1" s="1"/>
  <c r="AY36" i="1"/>
  <c r="AG36" i="1"/>
  <c r="AF36" i="1"/>
  <c r="AY49" i="1"/>
  <c r="AG53" i="1"/>
  <c r="AY53" i="1"/>
  <c r="AF53" i="1"/>
  <c r="AH42" i="1"/>
  <c r="X42" i="1" s="1"/>
  <c r="Z42" i="1" s="1"/>
  <c r="AA42" i="1" s="1"/>
  <c r="AY43" i="1"/>
  <c r="AG43" i="1"/>
  <c r="AF43" i="1"/>
  <c r="AX57" i="1"/>
  <c r="AD57" i="1"/>
  <c r="AY12" i="1"/>
  <c r="AG12" i="1"/>
  <c r="AF12" i="1"/>
  <c r="AY13" i="1"/>
  <c r="AF13" i="1"/>
  <c r="AG13" i="1"/>
  <c r="AX58" i="1"/>
  <c r="AD58" i="1"/>
  <c r="AY7" i="1"/>
  <c r="AG7" i="1"/>
  <c r="AF7" i="1"/>
  <c r="AG56" i="1"/>
  <c r="AF56" i="1"/>
  <c r="AH56" i="1" s="1"/>
  <c r="X56" i="1" s="1"/>
  <c r="AY56" i="1"/>
  <c r="AG48" i="1"/>
  <c r="AF48" i="1"/>
  <c r="AY48" i="1"/>
  <c r="AH32" i="1" l="1"/>
  <c r="X32" i="1" s="1"/>
  <c r="Z32" i="1" s="1"/>
  <c r="AA32" i="1" s="1"/>
  <c r="AF49" i="1"/>
  <c r="AH13" i="1"/>
  <c r="X13" i="1" s="1"/>
  <c r="Z13" i="1" s="1"/>
  <c r="AA13" i="1" s="1"/>
  <c r="AH48" i="1"/>
  <c r="X48" i="1" s="1"/>
  <c r="Z48" i="1" s="1"/>
  <c r="AA48" i="1" s="1"/>
  <c r="AH52" i="1"/>
  <c r="X52" i="1" s="1"/>
  <c r="Z52" i="1" s="1"/>
  <c r="AA52" i="1" s="1"/>
  <c r="AH11" i="1"/>
  <c r="X11" i="1" s="1"/>
  <c r="Z11" i="1" s="1"/>
  <c r="AA11" i="1" s="1"/>
  <c r="AH43" i="1"/>
  <c r="X43" i="1" s="1"/>
  <c r="AH53" i="1"/>
  <c r="X53" i="1" s="1"/>
  <c r="Z53" i="1" s="1"/>
  <c r="AA53" i="1" s="1"/>
  <c r="AH55" i="1"/>
  <c r="X55" i="1" s="1"/>
  <c r="Z55" i="1" s="1"/>
  <c r="AA55" i="1" s="1"/>
  <c r="AH54" i="1"/>
  <c r="X54" i="1" s="1"/>
  <c r="Z54" i="1" s="1"/>
  <c r="AA54" i="1" s="1"/>
  <c r="AH44" i="1"/>
  <c r="X44" i="1" s="1"/>
  <c r="Z44" i="1" s="1"/>
  <c r="AA44" i="1" s="1"/>
  <c r="AH28" i="1"/>
  <c r="X28" i="1" s="1"/>
  <c r="Z28" i="1" s="1"/>
  <c r="AA28" i="1" s="1"/>
  <c r="AH47" i="1"/>
  <c r="X47" i="1" s="1"/>
  <c r="Z47" i="1" s="1"/>
  <c r="AA47" i="1" s="1"/>
  <c r="AG33" i="1"/>
  <c r="AY33" i="1"/>
  <c r="AF33" i="1"/>
  <c r="AH33" i="1" s="1"/>
  <c r="X33" i="1" s="1"/>
  <c r="Z33" i="1" s="1"/>
  <c r="AA33" i="1" s="1"/>
  <c r="AH7" i="1"/>
  <c r="X7" i="1" s="1"/>
  <c r="Z7" i="1" s="1"/>
  <c r="AA7" i="1" s="1"/>
  <c r="AG57" i="1"/>
  <c r="AF57" i="1"/>
  <c r="AH57" i="1" s="1"/>
  <c r="X57" i="1" s="1"/>
  <c r="Z57" i="1" s="1"/>
  <c r="AA57" i="1" s="1"/>
  <c r="AY57" i="1"/>
  <c r="AH36" i="1"/>
  <c r="X36" i="1" s="1"/>
  <c r="Z36" i="1" s="1"/>
  <c r="AA36" i="1" s="1"/>
  <c r="AH6" i="1"/>
  <c r="AH35" i="1"/>
  <c r="X35" i="1" s="1"/>
  <c r="Z35" i="1" s="1"/>
  <c r="AA35" i="1" s="1"/>
  <c r="AH21" i="1"/>
  <c r="X21" i="1" s="1"/>
  <c r="Z21" i="1" s="1"/>
  <c r="AA21" i="1" s="1"/>
  <c r="AH27" i="1"/>
  <c r="X27" i="1" s="1"/>
  <c r="Z27" i="1" s="1"/>
  <c r="AA27" i="1" s="1"/>
  <c r="AG58" i="1"/>
  <c r="AF58" i="1"/>
  <c r="AY58" i="1"/>
  <c r="AH12" i="1"/>
  <c r="X12" i="1" s="1"/>
  <c r="Z12" i="1" s="1"/>
  <c r="AA12" i="1" s="1"/>
  <c r="AH38" i="1"/>
  <c r="X38" i="1" s="1"/>
  <c r="Z38" i="1" s="1"/>
  <c r="AA38" i="1" s="1"/>
  <c r="AY31" i="1"/>
  <c r="AG31" i="1"/>
  <c r="AF31" i="1"/>
  <c r="AH40" i="1"/>
  <c r="X40" i="1" s="1"/>
  <c r="Z40" i="1" s="1"/>
  <c r="AA40" i="1" s="1"/>
  <c r="AH30" i="1"/>
  <c r="X30" i="1" s="1"/>
  <c r="Z30" i="1" s="1"/>
  <c r="AA30" i="1" s="1"/>
  <c r="AH26" i="1"/>
  <c r="X26" i="1" s="1"/>
  <c r="Z26" i="1" s="1"/>
  <c r="AA26" i="1" s="1"/>
  <c r="AH14" i="1"/>
  <c r="X14" i="1" s="1"/>
  <c r="AH25" i="1"/>
  <c r="X25" i="1" s="1"/>
  <c r="Z25" i="1" s="1"/>
  <c r="AA25" i="1" s="1"/>
  <c r="Z56" i="1"/>
  <c r="AA56" i="1" s="1"/>
  <c r="Z43" i="1"/>
  <c r="AA43" i="1" s="1"/>
  <c r="AH49" i="1"/>
  <c r="X49" i="1" s="1"/>
  <c r="Z49" i="1" s="1"/>
  <c r="AA49" i="1" s="1"/>
  <c r="AH46" i="1"/>
  <c r="X46" i="1" s="1"/>
  <c r="Z46" i="1" s="1"/>
  <c r="AA46" i="1" s="1"/>
  <c r="Z45" i="1"/>
  <c r="AA45" i="1" s="1"/>
  <c r="AH29" i="1"/>
  <c r="X29" i="1" s="1"/>
  <c r="Z29" i="1" s="1"/>
  <c r="AA29" i="1" s="1"/>
  <c r="AH50" i="1"/>
  <c r="X50" i="1" s="1"/>
  <c r="Z50" i="1" s="1"/>
  <c r="AA50" i="1" s="1"/>
  <c r="AH17" i="1"/>
  <c r="X17" i="1" s="1"/>
  <c r="Z17" i="1" s="1"/>
  <c r="AA17" i="1" s="1"/>
  <c r="AH31" i="1" l="1"/>
  <c r="X31" i="1" s="1"/>
  <c r="Z31" i="1" s="1"/>
  <c r="AA31" i="1" s="1"/>
  <c r="AG59" i="1"/>
  <c r="X6" i="1"/>
  <c r="Z14" i="1"/>
  <c r="AA14" i="1" s="1"/>
  <c r="AH58" i="1"/>
  <c r="X58" i="1" s="1"/>
  <c r="Z58" i="1" s="1"/>
  <c r="AA58" i="1" s="1"/>
  <c r="AH59" i="1" l="1"/>
  <c r="X59" i="1"/>
  <c r="Z6" i="1"/>
  <c r="AA6" i="1" s="1"/>
  <c r="AA59" i="1" s="1"/>
  <c r="AA61" i="1" l="1"/>
  <c r="X60" i="1"/>
  <c r="Z59" i="1"/>
</calcChain>
</file>

<file path=xl/sharedStrings.xml><?xml version="1.0" encoding="utf-8"?>
<sst xmlns="http://schemas.openxmlformats.org/spreadsheetml/2006/main" count="319" uniqueCount="221">
  <si>
    <t>SM "A"</t>
  </si>
  <si>
    <t>DIRECCION</t>
  </si>
  <si>
    <t>CONSEC</t>
  </si>
  <si>
    <t>NOMBRE DEL BENEFICIARIO</t>
  </si>
  <si>
    <t>R.F.C.</t>
  </si>
  <si>
    <t>F-ING</t>
  </si>
  <si>
    <t>NIVEL</t>
  </si>
  <si>
    <t>JOR</t>
  </si>
  <si>
    <t>CATEGORÍA</t>
  </si>
  <si>
    <t>ADSCRIPCIÓN</t>
  </si>
  <si>
    <t>JORNADA</t>
  </si>
  <si>
    <t>SUELDO</t>
  </si>
  <si>
    <t>SOBRESUELDO</t>
  </si>
  <si>
    <t>EXCEDENTE</t>
  </si>
  <si>
    <t>DESPENSA</t>
  </si>
  <si>
    <t>PASAJE</t>
  </si>
  <si>
    <t>QUINQUENIO</t>
  </si>
  <si>
    <t>PRIMA
VACACIONAL
1311</t>
  </si>
  <si>
    <t>AGUINALDO
1312</t>
  </si>
  <si>
    <t>*ESTIMULO AL SERVICIO ADMINISTRATIVO</t>
  </si>
  <si>
    <t>PENSIONES</t>
  </si>
  <si>
    <t>VIVIENDA</t>
  </si>
  <si>
    <t>SEDAR</t>
  </si>
  <si>
    <t>IMSS</t>
  </si>
  <si>
    <t>IMPACTO AL
SALARIO
1801</t>
  </si>
  <si>
    <t>TOTAL MENSUAL</t>
  </si>
  <si>
    <t>TOTAL ANUAL</t>
  </si>
  <si>
    <t>SALARIO DIARIO INTEG</t>
  </si>
  <si>
    <t>CUOTA FIJA 88.36 (20.4%)</t>
  </si>
  <si>
    <t>ENFERMEDAD MATERNIDAD 88.36* 3 (1.5%)</t>
  </si>
  <si>
    <t>RIESGO DE TRABAJO C.F (.7915%)</t>
  </si>
  <si>
    <t>TOTAL IMSS</t>
  </si>
  <si>
    <t>SALARIOS MINIMOS</t>
  </si>
  <si>
    <t>TOTAL SEDAR</t>
  </si>
  <si>
    <t>AGUINALDO</t>
  </si>
  <si>
    <t>PRIMA VACACIONAL</t>
  </si>
  <si>
    <t>ESTIMULO ADMVO</t>
  </si>
  <si>
    <t>TOTAL</t>
  </si>
  <si>
    <t>CUOTA FIJA 67.29 (20.4%)</t>
  </si>
  <si>
    <t>VALTIERRA AZOTLA MARCIANO</t>
  </si>
  <si>
    <t>VAAM6612029W1</t>
  </si>
  <si>
    <t>DIRECTOR GENERAL</t>
  </si>
  <si>
    <t>DIRECCIÓN GENERAL</t>
  </si>
  <si>
    <t>Valtierra Azotla Marciano</t>
  </si>
  <si>
    <t>SANCHEZ PALOMINO SOFIA</t>
  </si>
  <si>
    <t>SAPS720918GU0</t>
  </si>
  <si>
    <t>SECRETARIA DE LA DIRECCIÓN GRAL</t>
  </si>
  <si>
    <t>Sanchez Palomino Sofia</t>
  </si>
  <si>
    <t>AGUILERA JAIME PATRICIA MAGDALENA</t>
  </si>
  <si>
    <t>AUJP650522H29</t>
  </si>
  <si>
    <t>DIRECTOR DE ÁREA</t>
  </si>
  <si>
    <t>DIRECCIÓN DE ADMINISTRACIÓN</t>
  </si>
  <si>
    <t>Aguilera Jaime Patricia Magdalena</t>
  </si>
  <si>
    <t>JIMÉNEZ RODRIGUEZ VICTORIA</t>
  </si>
  <si>
    <t>JIRV750310LC5</t>
  </si>
  <si>
    <t>COORDINADOR B (ADMINISTRATIVO)</t>
  </si>
  <si>
    <t xml:space="preserve"> </t>
  </si>
  <si>
    <t>Jimenez Rodriguez Victoria</t>
  </si>
  <si>
    <t>LOMELI DELGADO DALIA CYTLALY</t>
  </si>
  <si>
    <t>LODD 860121 ST0</t>
  </si>
  <si>
    <t>ABOGADO ESPECIALIZADO</t>
  </si>
  <si>
    <t>Lomelí Delgado Dalia Citlhaly</t>
  </si>
  <si>
    <t>ALVAREZ AVALOS MARIA DE LOURDES</t>
  </si>
  <si>
    <t>AAAL 680124 KZ6</t>
  </si>
  <si>
    <t xml:space="preserve">CONTADOR </t>
  </si>
  <si>
    <t>Alvarez Avalos Maria De Lourdes</t>
  </si>
  <si>
    <t>RIVAS NERI SILVERIO</t>
  </si>
  <si>
    <t>RINS671025SV9</t>
  </si>
  <si>
    <t>CHOFER DE CAMIÓN</t>
  </si>
  <si>
    <t>DIRECCIÓN DE CULTURA Y CONOC</t>
  </si>
  <si>
    <t>Rivas Neri Silverio</t>
  </si>
  <si>
    <t>HERNANDEZ JACOBO ZAYDA YAKARY</t>
  </si>
  <si>
    <t>HEJZ860228UZ1</t>
  </si>
  <si>
    <t>TECNICO ESP EN DISEÑO GRAFICO</t>
  </si>
  <si>
    <t>Hernandez Jacobo Zaydda Yakary</t>
  </si>
  <si>
    <t>ALVARADO GUZMAN ALEJANDRO CONCEP</t>
  </si>
  <si>
    <t>AAGA771208NM5</t>
  </si>
  <si>
    <t>DIRECCIÓN DE PROT Y VIGILANCIA</t>
  </si>
  <si>
    <t>Alvarado Guzman Alejandro Concepcion</t>
  </si>
  <si>
    <t>ALVARADO GUZMÁN JOSUÉ OLIVERIO</t>
  </si>
  <si>
    <t>AAGJ850528EB5</t>
  </si>
  <si>
    <t>GUARDABOSQUES "B"</t>
  </si>
  <si>
    <t>Alvarado Guzman Josue Oliverio</t>
  </si>
  <si>
    <t>GÓMEZ SOLIS RAMÓN</t>
  </si>
  <si>
    <t>GOSR8608318G3</t>
  </si>
  <si>
    <t>CALDERON FIGUEROA LEOPOLDO</t>
  </si>
  <si>
    <t>CAFL611016LC0</t>
  </si>
  <si>
    <t>Calderon Figueroa Leopoldo</t>
  </si>
  <si>
    <t>SALMERON MERCADO LUIS FERNANDO</t>
  </si>
  <si>
    <t>SAML840729Q18</t>
  </si>
  <si>
    <t>Salmeron Mercado Luis Fernando</t>
  </si>
  <si>
    <t>FLORES RAMIREZ MANUEL ARMANDO</t>
  </si>
  <si>
    <t>FORM8211164D8</t>
  </si>
  <si>
    <t>Flores Ramirez Manuel Armando</t>
  </si>
  <si>
    <t>BAÑUELOS CASTAÑEDA OSCAR IVAN</t>
  </si>
  <si>
    <t>BACO 830101 B40</t>
  </si>
  <si>
    <t>Bañuelos Castañeda Oscar Ivan</t>
  </si>
  <si>
    <t>DE LA ROSA VAZQUEZ MARTÍN</t>
  </si>
  <si>
    <t>ROVM811118HG3</t>
  </si>
  <si>
    <t>De La Rosa Vazquez Martin</t>
  </si>
  <si>
    <t>GONZÁLEZ ZUÑIGA JUAN PABLO</t>
  </si>
  <si>
    <t>GOZJ 851016 E89</t>
  </si>
  <si>
    <t>Gonzalez Zuñiga Juan Pablo</t>
  </si>
  <si>
    <t>PÉREZ HERNANDEZ JUAN GABRIEL</t>
  </si>
  <si>
    <t>CADE 660211 QG8</t>
  </si>
  <si>
    <t>Cardenas Duran Eduardo Omar</t>
  </si>
  <si>
    <t>DE ANDA OCHOA JOSE DE JESUS</t>
  </si>
  <si>
    <t>AAOJ730513NX4</t>
  </si>
  <si>
    <t>De Anda Ochoa Jose De Jesus</t>
  </si>
  <si>
    <t>URIBE CASAS LUIS ALBERTO</t>
  </si>
  <si>
    <t>UICL 860922 BR1</t>
  </si>
  <si>
    <t>TORRERO</t>
  </si>
  <si>
    <t>Uribe Casas Luis Alberto</t>
  </si>
  <si>
    <t>GONZALEZ JUAREZ CESAR</t>
  </si>
  <si>
    <t>GOJC 760307 S67</t>
  </si>
  <si>
    <t>Gonzalez Juarez Cesar</t>
  </si>
  <si>
    <t>SOLIS VILLANUEVA JOSÉ LUIS</t>
  </si>
  <si>
    <t>SOVL5407107F5</t>
  </si>
  <si>
    <t>VIGILANTE DE CASETA</t>
  </si>
  <si>
    <t>Solis Villanueva Jose Luis</t>
  </si>
  <si>
    <t>CORTES TRINIDAD PEDRO</t>
  </si>
  <si>
    <t>PEHJ700227QT7</t>
  </si>
  <si>
    <t>Perez Hernandez Juan Gabriel</t>
  </si>
  <si>
    <t>OSNAYA PEREZ OSCAR</t>
  </si>
  <si>
    <t>GATC 861104 4FA</t>
  </si>
  <si>
    <t>Gallegos Torres Carlos Alberto</t>
  </si>
  <si>
    <t>LEAL AGUAYO HÉCTOR</t>
  </si>
  <si>
    <t>LEAH 870603 N7A</t>
  </si>
  <si>
    <t>Leal Aguayo Hector Javier</t>
  </si>
  <si>
    <t>PELAYO PALOMARES JORGE</t>
  </si>
  <si>
    <t>PEPJ951202LI3</t>
  </si>
  <si>
    <t>Gomez Solis Ramon</t>
  </si>
  <si>
    <t>RODRIGUEZ GARCIA RAMON ALEJANDRO</t>
  </si>
  <si>
    <t>ROGR830223M39</t>
  </si>
  <si>
    <t>SÁNCHEZ PADILLA GUILLERMO</t>
  </si>
  <si>
    <t>SAPG6909297T4</t>
  </si>
  <si>
    <t>Sanchez Padilla Guillermo</t>
  </si>
  <si>
    <t>GARCIA MARTINEZ SERGIO ISRAEL</t>
  </si>
  <si>
    <t>GAMS811031CH9</t>
  </si>
  <si>
    <t>Garcia Martinez Sergio Israel</t>
  </si>
  <si>
    <t>VÁZQUEZ ELIZARRARAZ JUAN PABLO</t>
  </si>
  <si>
    <t>VAEJ 790702 S89</t>
  </si>
  <si>
    <t>Vazquez Elizarraras Juan Pablo</t>
  </si>
  <si>
    <t>SANCHEZ ROSALES JOSE</t>
  </si>
  <si>
    <t>SARJ741211 2I6</t>
  </si>
  <si>
    <t>FLORES SANDOVAL MAYRA LIZBETH</t>
  </si>
  <si>
    <t>ALCANTAR TORRES JOSÉ ALEJANDRO</t>
  </si>
  <si>
    <t>AATA 900110 BC7</t>
  </si>
  <si>
    <t>Alcantar  Torres Jose Alejandro</t>
  </si>
  <si>
    <t>TOVAR GONZÁLEZ ALEJANDRO</t>
  </si>
  <si>
    <t>TOGA 730409 ANA</t>
  </si>
  <si>
    <t>Tovar Gonzalez Alejandro</t>
  </si>
  <si>
    <t>Olea Meneses Jiangsu Joasid</t>
  </si>
  <si>
    <t>GUTIERREZ PEREZ IVAN ISRAEL</t>
  </si>
  <si>
    <t>GUPI 900918 U4I</t>
  </si>
  <si>
    <t>Gutierrez Perez Ivan Israel</t>
  </si>
  <si>
    <t>CALDERON CHAVARIN JUAN CARLOS</t>
  </si>
  <si>
    <t>CACJ8701078T3</t>
  </si>
  <si>
    <t>Rodriguez Garcia Ramon Alejandro</t>
  </si>
  <si>
    <t>GUTIERREZ CACIQUE JESUS</t>
  </si>
  <si>
    <t>GUCJ770719GN1</t>
  </si>
  <si>
    <t>DIRECCIÓN DE PROD Y MANEJO</t>
  </si>
  <si>
    <t>Gutierrez Cacique Jesus</t>
  </si>
  <si>
    <t>RODRIGUEZ MACIAS MARIA MONTSERRAT</t>
  </si>
  <si>
    <t>ROMM9006023J0</t>
  </si>
  <si>
    <t>TÉCNICO ESPECIALISTA AMBIENTAL "B"</t>
  </si>
  <si>
    <t>Sánchez Rosales José</t>
  </si>
  <si>
    <t>VÁLDEZ GAMBOA JUAN PABLO</t>
  </si>
  <si>
    <t>VAGJ820701N81</t>
  </si>
  <si>
    <t>TÉCNICO EN PLANEACIÓN (SIG)</t>
  </si>
  <si>
    <t>Valdez Gamboa Juan Pablo</t>
  </si>
  <si>
    <t>VACANTE</t>
  </si>
  <si>
    <t>FAMT600309 JT6</t>
  </si>
  <si>
    <t>DIRECCIÓN DE REST Y CONS</t>
  </si>
  <si>
    <t>Franco Martinez Teodulo Gerardo</t>
  </si>
  <si>
    <t>HERNANDEZ ZUÑIGA JOSE ALEJANDRO</t>
  </si>
  <si>
    <t>HEZA6310176IA</t>
  </si>
  <si>
    <t>COORD PROT DE REC NAT (INCENDIOS)</t>
  </si>
  <si>
    <t>Hernandez Zuñiga Jose Alejandro</t>
  </si>
  <si>
    <t>CALDERÓN LARA MARIO ANTONIO</t>
  </si>
  <si>
    <t>CALM 910224AI4</t>
  </si>
  <si>
    <t>BRIGADISTA</t>
  </si>
  <si>
    <t>Calderon Lara  Mario Antonio</t>
  </si>
  <si>
    <t>ARANDA AVELAR RODOLFO</t>
  </si>
  <si>
    <t>AAAR 840118 4K8</t>
  </si>
  <si>
    <t>Aranda Avelar Rodolfo</t>
  </si>
  <si>
    <t>RODRIGUEZ OLIVARES ISRAEL</t>
  </si>
  <si>
    <t>ROOI881012MK5</t>
  </si>
  <si>
    <t>Rodriguez Olivarez Israel</t>
  </si>
  <si>
    <t>TORRES CARMONA FRANCISCO ALEJANDRO</t>
  </si>
  <si>
    <t>TOCF900318LD2</t>
  </si>
  <si>
    <t>Torres Carmona Francisco Alejandro</t>
  </si>
  <si>
    <t>HUERTA MARTÍNEZ EFREN GERARDO</t>
  </si>
  <si>
    <t>HUME900908PK5</t>
  </si>
  <si>
    <t>Huerta Martinez Efren Gerardo</t>
  </si>
  <si>
    <t>LEMUS ARCIGA JOSÉ ALBERTO</t>
  </si>
  <si>
    <t>LEAA 761216 GM0</t>
  </si>
  <si>
    <t>Lemus Arciga Jose Alberto</t>
  </si>
  <si>
    <t>CORONA NAVARRO MARGARITO</t>
  </si>
  <si>
    <t>CONM620610LT3</t>
  </si>
  <si>
    <t>Corona Navarro Margarito</t>
  </si>
  <si>
    <t>HUERTA CRUZ GERARDO</t>
  </si>
  <si>
    <t>HUCG6603153UA</t>
  </si>
  <si>
    <t>JEFE DE BRIGADA</t>
  </si>
  <si>
    <t>Huerta Cruz Gerardo</t>
  </si>
  <si>
    <t>CENDEJAS DUEÑAS JOSÉ LUIS</t>
  </si>
  <si>
    <t>CEDL840202215</t>
  </si>
  <si>
    <t>Cendejas Dueñas Jose Luis</t>
  </si>
  <si>
    <t>CARRILLO RODRIGUEZ MA. CRUZ</t>
  </si>
  <si>
    <t>CARC680903J1A</t>
  </si>
  <si>
    <t>Carrillo Rodriguez Ma Cruz</t>
  </si>
  <si>
    <t>GARCÍA RAMÍREZ EZEQUIEL</t>
  </si>
  <si>
    <t>GARE850502NA8</t>
  </si>
  <si>
    <t>Garcia Ramirez Ezequiel</t>
  </si>
  <si>
    <t>DE LA CRUZ ORNELAS XOCHITL</t>
  </si>
  <si>
    <t>CUOX851121EB7</t>
  </si>
  <si>
    <t>De La Cruz Ornelas Xochitl</t>
  </si>
  <si>
    <t>Costo Mensual Administracion</t>
  </si>
  <si>
    <t>SINDICATO</t>
  </si>
  <si>
    <t>OPD BOSQUE LA PRIMAVERA</t>
  </si>
  <si>
    <t>REMUNERACION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</si>
</sst>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3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3" fontId="0" fillId="0" borderId="0" xfId="0" applyNumberFormat="1"/>
    <xf numFmtId="4" fontId="0" fillId="0" borderId="0" xfId="0" applyNumberFormat="1" applyFill="1"/>
    <xf numFmtId="0" fontId="0" fillId="0" borderId="0" xfId="0" applyFill="1" applyBorder="1"/>
    <xf numFmtId="0" fontId="0" fillId="0" borderId="0" xfId="0" applyBorder="1"/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0" fontId="1" fillId="0" borderId="0" xfId="0" applyFont="1"/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 wrapText="1"/>
    </xf>
    <xf numFmtId="4" fontId="6" fillId="5" borderId="2" xfId="3" applyNumberFormat="1" applyFont="1" applyFill="1" applyBorder="1" applyAlignment="1">
      <alignment horizontal="center" wrapText="1"/>
    </xf>
    <xf numFmtId="4" fontId="7" fillId="2" borderId="2" xfId="4" applyNumberFormat="1" applyFont="1" applyFill="1" applyBorder="1" applyAlignment="1">
      <alignment horizontal="center" wrapText="1"/>
    </xf>
    <xf numFmtId="4" fontId="7" fillId="5" borderId="2" xfId="4" applyNumberFormat="1" applyFont="1" applyFill="1" applyBorder="1" applyAlignment="1">
      <alignment horizontal="center" wrapText="1"/>
    </xf>
    <xf numFmtId="4" fontId="7" fillId="0" borderId="0" xfId="4" applyNumberFormat="1" applyFont="1" applyFill="1" applyBorder="1" applyAlignment="1">
      <alignment horizontal="center" wrapText="1"/>
    </xf>
    <xf numFmtId="4" fontId="6" fillId="6" borderId="0" xfId="2" applyNumberFormat="1" applyFont="1" applyFill="1" applyAlignment="1">
      <alignment horizontal="center" wrapText="1"/>
    </xf>
    <xf numFmtId="4" fontId="6" fillId="7" borderId="2" xfId="2" applyNumberFormat="1" applyFont="1" applyFill="1" applyBorder="1" applyAlignment="1">
      <alignment horizontal="center" wrapText="1"/>
    </xf>
    <xf numFmtId="4" fontId="6" fillId="8" borderId="2" xfId="2" applyNumberFormat="1" applyFont="1" applyFill="1" applyBorder="1" applyAlignment="1">
      <alignment horizontal="center" wrapText="1"/>
    </xf>
    <xf numFmtId="4" fontId="3" fillId="7" borderId="2" xfId="2" applyNumberFormat="1" applyFont="1" applyFill="1" applyBorder="1" applyAlignment="1">
      <alignment horizontal="center" wrapText="1"/>
    </xf>
    <xf numFmtId="4" fontId="3" fillId="8" borderId="2" xfId="2" applyNumberFormat="1" applyFont="1" applyFill="1" applyBorder="1" applyAlignment="1">
      <alignment horizontal="center" wrapText="1"/>
    </xf>
    <xf numFmtId="0" fontId="0" fillId="0" borderId="1" xfId="0" applyFill="1" applyBorder="1"/>
    <xf numFmtId="0" fontId="8" fillId="0" borderId="1" xfId="0" applyFont="1" applyFill="1" applyBorder="1" applyAlignment="1"/>
    <xf numFmtId="1" fontId="8" fillId="0" borderId="1" xfId="0" applyNumberFormat="1" applyFont="1" applyFill="1" applyBorder="1" applyAlignment="1">
      <alignment horizontal="center" wrapText="1"/>
    </xf>
    <xf numFmtId="15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/>
    <xf numFmtId="4" fontId="9" fillId="0" borderId="1" xfId="0" applyNumberFormat="1" applyFont="1" applyFill="1" applyBorder="1" applyAlignment="1"/>
    <xf numFmtId="4" fontId="9" fillId="0" borderId="1" xfId="0" applyNumberFormat="1" applyFont="1" applyFill="1" applyBorder="1"/>
    <xf numFmtId="4" fontId="10" fillId="0" borderId="1" xfId="0" applyNumberFormat="1" applyFont="1" applyFill="1" applyBorder="1"/>
    <xf numFmtId="4" fontId="0" fillId="0" borderId="3" xfId="0" applyNumberFormat="1" applyFill="1" applyBorder="1"/>
    <xf numFmtId="164" fontId="11" fillId="0" borderId="1" xfId="0" applyNumberFormat="1" applyFont="1" applyFill="1" applyBorder="1"/>
    <xf numFmtId="0" fontId="12" fillId="0" borderId="0" xfId="0" applyFont="1" applyFill="1" applyBorder="1"/>
    <xf numFmtId="0" fontId="0" fillId="0" borderId="0" xfId="0" applyFill="1"/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>
      <alignment vertical="center"/>
    </xf>
    <xf numFmtId="4" fontId="0" fillId="0" borderId="4" xfId="0" applyNumberFormat="1" applyFill="1" applyBorder="1"/>
    <xf numFmtId="0" fontId="8" fillId="0" borderId="1" xfId="0" applyFont="1" applyFill="1" applyBorder="1" applyAlignment="1">
      <alignment horizontal="left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0" fillId="0" borderId="2" xfId="0" applyFill="1" applyBorder="1"/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4" fontId="0" fillId="0" borderId="5" xfId="0" applyNumberFormat="1" applyFill="1" applyBorder="1"/>
    <xf numFmtId="4" fontId="0" fillId="0" borderId="2" xfId="0" applyNumberFormat="1" applyFill="1" applyBorder="1"/>
    <xf numFmtId="0" fontId="0" fillId="0" borderId="6" xfId="0" applyFill="1" applyBorder="1"/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 wrapText="1"/>
    </xf>
    <xf numFmtId="0" fontId="0" fillId="0" borderId="6" xfId="0" applyFill="1" applyBorder="1" applyAlignment="1">
      <alignment horizontal="center"/>
    </xf>
    <xf numFmtId="4" fontId="0" fillId="0" borderId="7" xfId="0" applyNumberFormat="1" applyFill="1" applyBorder="1"/>
    <xf numFmtId="4" fontId="0" fillId="0" borderId="8" xfId="0" applyNumberFormat="1" applyFill="1" applyBorder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</cellXfs>
  <cellStyles count="6">
    <cellStyle name="Normal" xfId="0" builtinId="0"/>
    <cellStyle name="Normal 2" xfId="4"/>
    <cellStyle name="Normal 3" xfId="5"/>
    <cellStyle name="Normal 4" xfId="3"/>
    <cellStyle name="Normal 5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63"/>
  <sheetViews>
    <sheetView tabSelected="1" workbookViewId="0">
      <selection activeCell="A66" sqref="A66"/>
    </sheetView>
  </sheetViews>
  <sheetFormatPr baseColWidth="10" defaultRowHeight="15" x14ac:dyDescent="0.25"/>
  <cols>
    <col min="1" max="1" width="4.7109375" customWidth="1"/>
    <col min="2" max="2" width="4.85546875" customWidth="1"/>
    <col min="3" max="3" width="33.85546875" customWidth="1"/>
    <col min="4" max="4" width="14.5703125" hidden="1" customWidth="1"/>
    <col min="5" max="5" width="8.7109375" hidden="1" customWidth="1"/>
    <col min="6" max="6" width="5.7109375" customWidth="1"/>
    <col min="7" max="7" width="4.42578125" customWidth="1"/>
    <col min="8" max="8" width="29.28515625" hidden="1" customWidth="1"/>
    <col min="9" max="9" width="27.7109375" hidden="1" customWidth="1"/>
    <col min="10" max="10" width="5.7109375" style="1" customWidth="1"/>
    <col min="11" max="11" width="6.140625" style="1" customWidth="1"/>
    <col min="12" max="12" width="14.140625" style="2" customWidth="1"/>
    <col min="13" max="13" width="11.5703125" style="2" hidden="1" customWidth="1"/>
    <col min="14" max="14" width="10.5703125" style="2" hidden="1" customWidth="1"/>
    <col min="15" max="16" width="11.85546875" style="2" customWidth="1"/>
    <col min="17" max="17" width="11.85546875" style="2" hidden="1" customWidth="1"/>
    <col min="18" max="18" width="11.42578125" style="2" customWidth="1"/>
    <col min="19" max="19" width="13.7109375" style="2" customWidth="1"/>
    <col min="20" max="20" width="11.28515625" style="2" customWidth="1"/>
    <col min="21" max="21" width="13.5703125" style="2" customWidth="1"/>
    <col min="22" max="22" width="14.42578125" style="2" customWidth="1"/>
    <col min="23" max="24" width="12" style="2" customWidth="1"/>
    <col min="25" max="25" width="12.85546875" style="2" customWidth="1"/>
    <col min="26" max="26" width="12.7109375" style="2" customWidth="1"/>
    <col min="27" max="27" width="15.5703125" style="2" customWidth="1"/>
    <col min="28" max="28" width="6.5703125" style="2" customWidth="1"/>
    <col min="29" max="29" width="8.85546875" style="2" customWidth="1"/>
    <col min="30" max="30" width="9.140625" style="4" customWidth="1"/>
    <col min="31" max="31" width="10.5703125" style="2" customWidth="1"/>
    <col min="32" max="32" width="11.7109375" style="2" customWidth="1"/>
    <col min="33" max="33" width="10.7109375" style="2" customWidth="1"/>
    <col min="34" max="34" width="11" style="2" customWidth="1"/>
    <col min="35" max="35" width="9.140625" style="2" customWidth="1"/>
    <col min="36" max="36" width="9.42578125" style="2" customWidth="1"/>
    <col min="37" max="37" width="9.140625" style="2" customWidth="1"/>
    <col min="38" max="38" width="5.140625" style="2" customWidth="1"/>
    <col min="39" max="39" width="4.42578125" style="2" customWidth="1"/>
    <col min="40" max="40" width="9.140625" style="2" customWidth="1"/>
    <col min="41" max="41" width="10.5703125" style="2" customWidth="1"/>
    <col min="42" max="42" width="10.7109375" style="2" customWidth="1"/>
    <col min="43" max="43" width="9.42578125" style="2" customWidth="1"/>
    <col min="44" max="44" width="10.42578125" style="2" customWidth="1"/>
    <col min="45" max="45" width="8.5703125" style="2" customWidth="1"/>
    <col min="46" max="47" width="6.5703125" style="2" customWidth="1"/>
    <col min="48" max="48" width="9.140625" style="2" customWidth="1"/>
    <col min="49" max="49" width="11.42578125" style="2" customWidth="1"/>
    <col min="50" max="50" width="8.140625" style="2" customWidth="1"/>
    <col min="51" max="51" width="8.28515625" style="2" customWidth="1"/>
    <col min="52" max="52" width="10.5703125" style="2" customWidth="1"/>
    <col min="53" max="53" width="8.140625" style="2" customWidth="1"/>
    <col min="54" max="61" width="11.42578125" style="5" customWidth="1"/>
    <col min="62" max="62" width="36.7109375" style="5" customWidth="1"/>
    <col min="63" max="110" width="11.42578125" style="5"/>
    <col min="111" max="173" width="11.42578125" style="6"/>
  </cols>
  <sheetData>
    <row r="1" spans="1:173" x14ac:dyDescent="0.25">
      <c r="R1" s="3"/>
      <c r="AE1" s="2">
        <v>80.040000000000006</v>
      </c>
      <c r="AF1" s="2">
        <f>+AE1*3.9%</f>
        <v>3.1215600000000001</v>
      </c>
      <c r="AG1" s="2">
        <f>+AE1+AF1</f>
        <v>83.161560000000009</v>
      </c>
    </row>
    <row r="2" spans="1:173" ht="23.25" x14ac:dyDescent="0.35">
      <c r="C2" s="63"/>
      <c r="G2" s="64" t="s">
        <v>219</v>
      </c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73" ht="21" x14ac:dyDescent="0.35">
      <c r="L3" s="65" t="s">
        <v>220</v>
      </c>
      <c r="M3" s="65"/>
      <c r="N3" s="65"/>
      <c r="O3" s="65"/>
      <c r="P3" s="65"/>
      <c r="Q3" s="65"/>
      <c r="R3" s="65"/>
      <c r="AB3" s="2">
        <v>25</v>
      </c>
      <c r="AC3" s="2">
        <f>+AB3*AF3</f>
        <v>2209</v>
      </c>
      <c r="AE3" s="7" t="s">
        <v>0</v>
      </c>
      <c r="AF3" s="8">
        <v>88.36</v>
      </c>
      <c r="AG3" s="2">
        <f>+AJ6/AF3</f>
        <v>15.000000000000002</v>
      </c>
    </row>
    <row r="4" spans="1:173" x14ac:dyDescent="0.25">
      <c r="C4" s="9"/>
      <c r="U4" s="14">
        <v>0.17499999999999999</v>
      </c>
      <c r="V4" s="14">
        <v>0.03</v>
      </c>
    </row>
    <row r="5" spans="1:173" ht="60.75" x14ac:dyDescent="0.2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1" t="s">
        <v>6</v>
      </c>
      <c r="K5" s="11" t="s">
        <v>10</v>
      </c>
      <c r="L5" s="12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C5" s="15" t="s">
        <v>23</v>
      </c>
      <c r="AD5" s="16" t="s">
        <v>27</v>
      </c>
      <c r="AE5" s="17" t="s">
        <v>28</v>
      </c>
      <c r="AF5" s="17" t="s">
        <v>29</v>
      </c>
      <c r="AG5" s="17" t="s">
        <v>30</v>
      </c>
      <c r="AH5" s="17" t="s">
        <v>31</v>
      </c>
      <c r="AI5" s="17" t="s">
        <v>22</v>
      </c>
      <c r="AJ5" s="17" t="s">
        <v>32</v>
      </c>
      <c r="AK5" s="17" t="s">
        <v>33</v>
      </c>
      <c r="AL5" s="18"/>
      <c r="AM5" s="19">
        <v>0.04</v>
      </c>
      <c r="AN5" s="20" t="s">
        <v>11</v>
      </c>
      <c r="AO5" s="21" t="s">
        <v>34</v>
      </c>
      <c r="AP5" s="21" t="s">
        <v>35</v>
      </c>
      <c r="AQ5" s="22" t="s">
        <v>36</v>
      </c>
      <c r="AR5" s="23" t="s">
        <v>20</v>
      </c>
      <c r="AS5" s="23" t="s">
        <v>21</v>
      </c>
      <c r="AT5" s="23" t="s">
        <v>22</v>
      </c>
      <c r="AU5" s="23" t="s">
        <v>23</v>
      </c>
      <c r="AV5" s="23" t="s">
        <v>37</v>
      </c>
      <c r="AX5" s="15" t="s">
        <v>23</v>
      </c>
      <c r="AY5" s="17" t="s">
        <v>27</v>
      </c>
      <c r="AZ5" s="17" t="s">
        <v>38</v>
      </c>
      <c r="BA5" s="17" t="s">
        <v>22</v>
      </c>
    </row>
    <row r="6" spans="1:173" s="37" customFormat="1" ht="15.75" x14ac:dyDescent="0.25">
      <c r="A6" s="24">
        <v>1</v>
      </c>
      <c r="B6" s="24">
        <v>1</v>
      </c>
      <c r="C6" s="25" t="s">
        <v>39</v>
      </c>
      <c r="D6" s="26" t="s">
        <v>40</v>
      </c>
      <c r="E6" s="27">
        <v>41974</v>
      </c>
      <c r="F6" s="28">
        <v>25</v>
      </c>
      <c r="G6" s="28">
        <v>40</v>
      </c>
      <c r="H6" s="25" t="s">
        <v>41</v>
      </c>
      <c r="I6" s="25" t="s">
        <v>42</v>
      </c>
      <c r="J6" s="28">
        <v>25</v>
      </c>
      <c r="K6" s="29">
        <v>40</v>
      </c>
      <c r="L6" s="30">
        <v>58759</v>
      </c>
      <c r="M6" s="30">
        <v>0</v>
      </c>
      <c r="N6" s="30">
        <v>0</v>
      </c>
      <c r="O6" s="30">
        <v>2288</v>
      </c>
      <c r="P6" s="30">
        <v>1617</v>
      </c>
      <c r="Q6" s="30">
        <v>0</v>
      </c>
      <c r="R6" s="31">
        <f t="shared" ref="R6:R58" si="0">L6/30*5/12</f>
        <v>816.09722222222229</v>
      </c>
      <c r="S6" s="30">
        <f t="shared" ref="S6:S58" si="1">+(L6/30)*50/12</f>
        <v>8160.9722222222226</v>
      </c>
      <c r="T6" s="30">
        <v>0</v>
      </c>
      <c r="U6" s="30">
        <f>+L6*17.5%</f>
        <v>10282.824999999999</v>
      </c>
      <c r="V6" s="30">
        <f t="shared" ref="V6:V58" si="2">+L6*3%</f>
        <v>1762.77</v>
      </c>
      <c r="W6" s="30">
        <f>+AK6</f>
        <v>1175.18</v>
      </c>
      <c r="X6" s="30">
        <f>+AH6</f>
        <v>1965.9216399999998</v>
      </c>
      <c r="Y6" s="30">
        <v>0</v>
      </c>
      <c r="Z6" s="30">
        <f>SUM(L6:Y6)</f>
        <v>86827.766084444433</v>
      </c>
      <c r="AA6" s="30">
        <f>Z6*12</f>
        <v>1041933.1930133332</v>
      </c>
      <c r="AB6" s="4"/>
      <c r="AC6" s="32">
        <f>SUM(L6:T6)/30.4*1.0452</f>
        <v>2463.1330849780697</v>
      </c>
      <c r="AD6" s="32">
        <f>IF(AC6&lt;=2209,AC6,2209)</f>
        <v>2209</v>
      </c>
      <c r="AE6" s="32">
        <f>88.36*30.4*20.4%</f>
        <v>547.97337599999992</v>
      </c>
      <c r="AF6" s="33">
        <f>(AD6-88.36*3)*30.4*1.5%</f>
        <v>886.42751999999996</v>
      </c>
      <c r="AG6" s="33">
        <f>+AD6*30.4*0.7915%</f>
        <v>531.52074399999992</v>
      </c>
      <c r="AH6" s="34">
        <f>SUM(AE6:AG6)</f>
        <v>1965.9216399999998</v>
      </c>
      <c r="AI6" s="35">
        <f t="shared" ref="AI6:AI58" si="3">IF(J6&gt;=37,0,(L6)*0.02)</f>
        <v>1175.18</v>
      </c>
      <c r="AJ6" s="32">
        <f>((88.36*30)*25)*0.02</f>
        <v>1325.4</v>
      </c>
      <c r="AK6" s="32">
        <f>IF(AI6&gt;AJ6,AJ6,AI6)</f>
        <v>1175.18</v>
      </c>
      <c r="AL6" s="34"/>
      <c r="AM6" s="34"/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0</v>
      </c>
      <c r="AT6" s="34">
        <v>0</v>
      </c>
      <c r="AU6" s="34">
        <v>0</v>
      </c>
      <c r="AV6" s="34">
        <v>0</v>
      </c>
      <c r="AW6" s="34"/>
      <c r="AX6" s="34">
        <f>+AC6</f>
        <v>2463.1330849780697</v>
      </c>
      <c r="AY6" s="34">
        <f>+AD6</f>
        <v>2209</v>
      </c>
      <c r="AZ6" s="34">
        <f>+AE6</f>
        <v>547.97337599999992</v>
      </c>
      <c r="BA6" s="34">
        <f>+AK6</f>
        <v>1175.18</v>
      </c>
      <c r="BB6" s="5"/>
      <c r="BC6" s="5"/>
      <c r="BD6" s="5"/>
      <c r="BE6" s="5"/>
      <c r="BF6" s="5"/>
      <c r="BG6" s="5"/>
      <c r="BH6" s="5"/>
      <c r="BI6" s="5"/>
      <c r="BJ6" s="36" t="s">
        <v>43</v>
      </c>
      <c r="BK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</row>
    <row r="7" spans="1:173" s="37" customFormat="1" ht="15.75" x14ac:dyDescent="0.25">
      <c r="A7" s="24">
        <v>1</v>
      </c>
      <c r="B7" s="24">
        <f>+B6+1</f>
        <v>2</v>
      </c>
      <c r="C7" s="25" t="s">
        <v>44</v>
      </c>
      <c r="D7" s="28" t="s">
        <v>45</v>
      </c>
      <c r="E7" s="27">
        <v>41974</v>
      </c>
      <c r="F7" s="28">
        <v>10</v>
      </c>
      <c r="G7" s="38">
        <v>40</v>
      </c>
      <c r="H7" s="39" t="s">
        <v>46</v>
      </c>
      <c r="I7" s="25" t="s">
        <v>42</v>
      </c>
      <c r="J7" s="28">
        <v>10</v>
      </c>
      <c r="K7" s="29">
        <v>40</v>
      </c>
      <c r="L7" s="30">
        <v>13205</v>
      </c>
      <c r="M7" s="30">
        <v>0</v>
      </c>
      <c r="N7" s="30">
        <v>0</v>
      </c>
      <c r="O7" s="30">
        <v>1046</v>
      </c>
      <c r="P7" s="30">
        <v>666</v>
      </c>
      <c r="Q7" s="30">
        <v>0</v>
      </c>
      <c r="R7" s="31">
        <f>L7/30*5/12</f>
        <v>183.4027777777778</v>
      </c>
      <c r="S7" s="30">
        <f>+(L7/30)*50/12</f>
        <v>1834.0277777777781</v>
      </c>
      <c r="T7" s="30">
        <f>+(L7/2)/12</f>
        <v>550.20833333333337</v>
      </c>
      <c r="U7" s="30">
        <f>+L7*17.5%</f>
        <v>2310.875</v>
      </c>
      <c r="V7" s="30">
        <f>+L7*3%</f>
        <v>396.15</v>
      </c>
      <c r="W7" s="30">
        <f t="shared" ref="W7:W58" si="4">+AK7</f>
        <v>264.10000000000002</v>
      </c>
      <c r="X7" s="30">
        <f t="shared" ref="X7:X58" si="5">+AH7</f>
        <v>845.86725074516642</v>
      </c>
      <c r="Y7" s="30">
        <v>0</v>
      </c>
      <c r="Z7" s="30">
        <f t="shared" ref="Z7:Z58" si="6">SUM(L7:Y7)</f>
        <v>21301.631139634053</v>
      </c>
      <c r="AA7" s="30">
        <f t="shared" ref="AA7:AA58" si="7">Z7*12</f>
        <v>255619.57367560864</v>
      </c>
      <c r="AB7" s="4"/>
      <c r="AC7" s="32">
        <f t="shared" ref="AC7:AC58" si="8">SUM(L7:T7)/30.4*1.0452</f>
        <v>601.14949232456127</v>
      </c>
      <c r="AD7" s="32">
        <f t="shared" ref="AD7:AD58" si="9">IF(AC7&lt;=2209,AC7,2209)</f>
        <v>601.14949232456127</v>
      </c>
      <c r="AE7" s="32">
        <f t="shared" ref="AE7:AE58" si="10">88.36*30.4*20.4%</f>
        <v>547.97337599999992</v>
      </c>
      <c r="AF7" s="33">
        <f t="shared" ref="AF7:AF58" si="11">(AD7-88.36*3)*30.4*1.5%</f>
        <v>153.24768849999992</v>
      </c>
      <c r="AG7" s="33">
        <f t="shared" ref="AG7:AG58" si="12">+AD7*30.4*0.7915%</f>
        <v>144.64618624516663</v>
      </c>
      <c r="AH7" s="34">
        <f t="shared" ref="AH7:AH58" si="13">SUM(AE7:AG7)</f>
        <v>845.86725074516642</v>
      </c>
      <c r="AI7" s="35">
        <f>IF(J7&gt;=37,0,(L7)*0.02)</f>
        <v>264.10000000000002</v>
      </c>
      <c r="AJ7" s="32">
        <f t="shared" ref="AJ7:AJ58" si="14">((88.36*30)*25)*0.02</f>
        <v>1325.4</v>
      </c>
      <c r="AK7" s="32">
        <f t="shared" ref="AK7:AK58" si="15">IF(AI7&gt;AJ7,AJ7,AI7)</f>
        <v>264.10000000000002</v>
      </c>
      <c r="AL7" s="40"/>
      <c r="AM7" s="40"/>
      <c r="AN7" s="40">
        <v>458.2</v>
      </c>
      <c r="AO7" s="40">
        <v>63.64</v>
      </c>
      <c r="AP7" s="40">
        <v>6.36</v>
      </c>
      <c r="AQ7" s="40">
        <v>19.09</v>
      </c>
      <c r="AR7" s="40">
        <v>61.86</v>
      </c>
      <c r="AS7" s="40">
        <v>13.75</v>
      </c>
      <c r="AT7" s="40">
        <v>9.16</v>
      </c>
      <c r="AU7" s="40">
        <v>15.14</v>
      </c>
      <c r="AV7" s="40">
        <v>647.20000000000005</v>
      </c>
      <c r="AW7" s="40"/>
      <c r="AX7" s="34">
        <f t="shared" ref="AX7:AZ57" si="16">+AC7</f>
        <v>601.14949232456127</v>
      </c>
      <c r="AY7" s="34">
        <f t="shared" si="16"/>
        <v>601.14949232456127</v>
      </c>
      <c r="AZ7" s="34">
        <f t="shared" si="16"/>
        <v>547.97337599999992</v>
      </c>
      <c r="BA7" s="34">
        <f t="shared" ref="BA7:BA58" si="17">+AK7</f>
        <v>264.10000000000002</v>
      </c>
      <c r="BB7" s="5"/>
      <c r="BC7" s="5"/>
      <c r="BD7" s="5"/>
      <c r="BE7" s="5"/>
      <c r="BF7" s="5"/>
      <c r="BG7" s="5"/>
      <c r="BH7" s="5"/>
      <c r="BI7" s="5"/>
      <c r="BJ7" s="36" t="s">
        <v>47</v>
      </c>
      <c r="BK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</row>
    <row r="8" spans="1:173" s="37" customFormat="1" ht="15.75" x14ac:dyDescent="0.25">
      <c r="A8" s="24">
        <v>1</v>
      </c>
      <c r="B8" s="24">
        <f t="shared" ref="B8:B58" si="18">+B7+1</f>
        <v>3</v>
      </c>
      <c r="C8" s="25" t="s">
        <v>48</v>
      </c>
      <c r="D8" s="28" t="s">
        <v>49</v>
      </c>
      <c r="E8" s="27">
        <v>41974</v>
      </c>
      <c r="F8" s="28">
        <v>18</v>
      </c>
      <c r="G8" s="28">
        <v>40</v>
      </c>
      <c r="H8" s="25" t="s">
        <v>50</v>
      </c>
      <c r="I8" s="41" t="s">
        <v>51</v>
      </c>
      <c r="J8" s="28">
        <v>18</v>
      </c>
      <c r="K8" s="29">
        <v>40</v>
      </c>
      <c r="L8" s="30">
        <v>27627</v>
      </c>
      <c r="M8" s="30">
        <v>0</v>
      </c>
      <c r="N8" s="30">
        <v>0</v>
      </c>
      <c r="O8" s="30">
        <v>1664</v>
      </c>
      <c r="P8" s="30">
        <v>1119</v>
      </c>
      <c r="Q8" s="30">
        <v>0</v>
      </c>
      <c r="R8" s="31">
        <f t="shared" si="0"/>
        <v>383.70833333333331</v>
      </c>
      <c r="S8" s="30">
        <f t="shared" si="1"/>
        <v>3837.0833333333335</v>
      </c>
      <c r="T8" s="30">
        <f t="shared" ref="T8:T58" si="19">+(L8/2)/12</f>
        <v>1151.125</v>
      </c>
      <c r="U8" s="30">
        <f t="shared" ref="U8:U58" si="20">+L8*17.5%</f>
        <v>4834.7249999999995</v>
      </c>
      <c r="V8" s="30">
        <f t="shared" si="2"/>
        <v>828.81</v>
      </c>
      <c r="W8" s="30">
        <f t="shared" si="4"/>
        <v>552.54</v>
      </c>
      <c r="X8" s="30">
        <f t="shared" si="5"/>
        <v>1284.1009228594999</v>
      </c>
      <c r="Y8" s="30">
        <v>0</v>
      </c>
      <c r="Z8" s="30">
        <f t="shared" si="6"/>
        <v>43282.092589526161</v>
      </c>
      <c r="AA8" s="30">
        <f t="shared" si="7"/>
        <v>519385.11107431393</v>
      </c>
      <c r="AB8" s="4"/>
      <c r="AC8" s="32">
        <f t="shared" si="8"/>
        <v>1230.2387927631578</v>
      </c>
      <c r="AD8" s="32">
        <f t="shared" si="9"/>
        <v>1230.2387927631578</v>
      </c>
      <c r="AE8" s="32">
        <f t="shared" si="10"/>
        <v>547.97337599999992</v>
      </c>
      <c r="AF8" s="33">
        <f t="shared" si="11"/>
        <v>440.11240949999996</v>
      </c>
      <c r="AG8" s="33">
        <f t="shared" si="12"/>
        <v>296.01513735949999</v>
      </c>
      <c r="AH8" s="34">
        <f t="shared" si="13"/>
        <v>1284.1009228594999</v>
      </c>
      <c r="AI8" s="35">
        <f t="shared" si="3"/>
        <v>552.54</v>
      </c>
      <c r="AJ8" s="32">
        <f t="shared" si="14"/>
        <v>1325.4</v>
      </c>
      <c r="AK8" s="32">
        <f t="shared" si="15"/>
        <v>552.54</v>
      </c>
      <c r="AL8" s="40"/>
      <c r="AM8" s="40"/>
      <c r="AN8" s="40">
        <v>0</v>
      </c>
      <c r="AO8" s="40">
        <v>0</v>
      </c>
      <c r="AP8" s="40">
        <v>0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0</v>
      </c>
      <c r="AW8" s="40"/>
      <c r="AX8" s="34">
        <f t="shared" si="16"/>
        <v>1230.2387927631578</v>
      </c>
      <c r="AY8" s="34">
        <f t="shared" si="16"/>
        <v>1230.2387927631578</v>
      </c>
      <c r="AZ8" s="34">
        <f t="shared" si="16"/>
        <v>547.97337599999992</v>
      </c>
      <c r="BA8" s="34">
        <f t="shared" si="17"/>
        <v>552.54</v>
      </c>
      <c r="BB8" s="5"/>
      <c r="BC8" s="5"/>
      <c r="BD8" s="5"/>
      <c r="BE8" s="5"/>
      <c r="BF8" s="5"/>
      <c r="BG8" s="5"/>
      <c r="BH8" s="5"/>
      <c r="BI8" s="5"/>
      <c r="BJ8" s="36" t="s">
        <v>52</v>
      </c>
      <c r="BK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</row>
    <row r="9" spans="1:173" s="37" customFormat="1" ht="15.75" x14ac:dyDescent="0.25">
      <c r="A9" s="24">
        <v>1</v>
      </c>
      <c r="B9" s="24">
        <f t="shared" si="18"/>
        <v>4</v>
      </c>
      <c r="C9" s="25" t="s">
        <v>53</v>
      </c>
      <c r="D9" s="28" t="s">
        <v>54</v>
      </c>
      <c r="E9" s="27">
        <v>41974</v>
      </c>
      <c r="F9" s="28">
        <v>11</v>
      </c>
      <c r="G9" s="28">
        <v>40</v>
      </c>
      <c r="H9" s="25" t="s">
        <v>55</v>
      </c>
      <c r="I9" s="41" t="s">
        <v>51</v>
      </c>
      <c r="J9" s="28">
        <v>11</v>
      </c>
      <c r="K9" s="29">
        <v>40</v>
      </c>
      <c r="L9" s="30">
        <v>13933</v>
      </c>
      <c r="M9" s="30">
        <v>0</v>
      </c>
      <c r="N9" s="30">
        <v>0</v>
      </c>
      <c r="O9" s="30">
        <v>1093</v>
      </c>
      <c r="P9" s="30">
        <v>679</v>
      </c>
      <c r="Q9" s="30">
        <v>0</v>
      </c>
      <c r="R9" s="31">
        <f t="shared" si="0"/>
        <v>193.51388888888889</v>
      </c>
      <c r="S9" s="30">
        <f t="shared" si="1"/>
        <v>1935.1388888888889</v>
      </c>
      <c r="T9" s="30">
        <f t="shared" si="19"/>
        <v>580.54166666666663</v>
      </c>
      <c r="U9" s="30">
        <f t="shared" si="20"/>
        <v>2438.2749999999996</v>
      </c>
      <c r="V9" s="30">
        <f t="shared" si="2"/>
        <v>417.99</v>
      </c>
      <c r="W9" s="30">
        <f t="shared" si="4"/>
        <v>278.66000000000003</v>
      </c>
      <c r="X9" s="30">
        <f t="shared" si="5"/>
        <v>868.13081090383321</v>
      </c>
      <c r="Y9" s="30">
        <v>0</v>
      </c>
      <c r="Z9" s="30">
        <f t="shared" si="6"/>
        <v>22417.250255348281</v>
      </c>
      <c r="AA9" s="30">
        <f t="shared" si="7"/>
        <v>269007.00306417939</v>
      </c>
      <c r="AB9" s="4" t="s">
        <v>56</v>
      </c>
      <c r="AC9" s="32">
        <f t="shared" si="8"/>
        <v>633.10908004385965</v>
      </c>
      <c r="AD9" s="32">
        <f t="shared" si="9"/>
        <v>633.10908004385965</v>
      </c>
      <c r="AE9" s="32">
        <f t="shared" si="10"/>
        <v>547.97337599999992</v>
      </c>
      <c r="AF9" s="33">
        <f t="shared" si="11"/>
        <v>167.82126049999999</v>
      </c>
      <c r="AG9" s="33">
        <f t="shared" si="12"/>
        <v>152.33617440383333</v>
      </c>
      <c r="AH9" s="34">
        <f t="shared" si="13"/>
        <v>868.13081090383321</v>
      </c>
      <c r="AI9" s="35">
        <f t="shared" si="3"/>
        <v>278.66000000000003</v>
      </c>
      <c r="AJ9" s="32">
        <f t="shared" si="14"/>
        <v>1325.4</v>
      </c>
      <c r="AK9" s="32">
        <f t="shared" si="15"/>
        <v>278.66000000000003</v>
      </c>
      <c r="AL9" s="40"/>
      <c r="AM9" s="40"/>
      <c r="AN9" s="40">
        <v>492.56</v>
      </c>
      <c r="AO9" s="40">
        <v>68.41</v>
      </c>
      <c r="AP9" s="40">
        <v>6.84</v>
      </c>
      <c r="AQ9" s="40">
        <v>20.52</v>
      </c>
      <c r="AR9" s="40">
        <v>66.5</v>
      </c>
      <c r="AS9" s="40">
        <v>14.78</v>
      </c>
      <c r="AT9" s="40">
        <v>9.85</v>
      </c>
      <c r="AU9" s="40">
        <v>16.27</v>
      </c>
      <c r="AV9" s="40">
        <v>695.73</v>
      </c>
      <c r="AW9" s="40"/>
      <c r="AX9" s="34">
        <f t="shared" si="16"/>
        <v>633.10908004385965</v>
      </c>
      <c r="AY9" s="34">
        <f t="shared" si="16"/>
        <v>633.10908004385965</v>
      </c>
      <c r="AZ9" s="34">
        <f t="shared" si="16"/>
        <v>547.97337599999992</v>
      </c>
      <c r="BA9" s="34">
        <f t="shared" si="17"/>
        <v>278.66000000000003</v>
      </c>
      <c r="BB9" s="5"/>
      <c r="BC9" s="5"/>
      <c r="BD9" s="5"/>
      <c r="BE9" s="5"/>
      <c r="BF9" s="5"/>
      <c r="BG9" s="5"/>
      <c r="BH9" s="5"/>
      <c r="BI9" s="5"/>
      <c r="BJ9" s="36" t="s">
        <v>57</v>
      </c>
      <c r="BK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</row>
    <row r="10" spans="1:173" s="37" customFormat="1" ht="15.75" x14ac:dyDescent="0.25">
      <c r="A10" s="24">
        <v>1</v>
      </c>
      <c r="B10" s="24">
        <f t="shared" si="18"/>
        <v>5</v>
      </c>
      <c r="C10" s="25" t="s">
        <v>58</v>
      </c>
      <c r="D10" s="28" t="s">
        <v>59</v>
      </c>
      <c r="E10" s="27">
        <v>42461</v>
      </c>
      <c r="F10" s="28">
        <v>11</v>
      </c>
      <c r="G10" s="28">
        <v>40</v>
      </c>
      <c r="H10" s="25" t="s">
        <v>60</v>
      </c>
      <c r="I10" s="41" t="s">
        <v>51</v>
      </c>
      <c r="J10" s="28">
        <v>11</v>
      </c>
      <c r="K10" s="29">
        <v>40</v>
      </c>
      <c r="L10" s="30">
        <v>13933</v>
      </c>
      <c r="M10" s="30">
        <v>0</v>
      </c>
      <c r="N10" s="30">
        <v>0</v>
      </c>
      <c r="O10" s="30">
        <v>1093</v>
      </c>
      <c r="P10" s="30">
        <v>679</v>
      </c>
      <c r="Q10" s="30">
        <v>0</v>
      </c>
      <c r="R10" s="31">
        <f t="shared" si="0"/>
        <v>193.51388888888889</v>
      </c>
      <c r="S10" s="30">
        <f t="shared" si="1"/>
        <v>1935.1388888888889</v>
      </c>
      <c r="T10" s="30">
        <f t="shared" si="19"/>
        <v>580.54166666666663</v>
      </c>
      <c r="U10" s="30">
        <f t="shared" si="20"/>
        <v>2438.2749999999996</v>
      </c>
      <c r="V10" s="30">
        <f t="shared" si="2"/>
        <v>417.99</v>
      </c>
      <c r="W10" s="30">
        <f t="shared" si="4"/>
        <v>278.66000000000003</v>
      </c>
      <c r="X10" s="30">
        <f t="shared" si="5"/>
        <v>868.13081090383321</v>
      </c>
      <c r="Y10" s="30">
        <v>0</v>
      </c>
      <c r="Z10" s="30">
        <f t="shared" si="6"/>
        <v>22417.250255348281</v>
      </c>
      <c r="AA10" s="30">
        <f t="shared" si="7"/>
        <v>269007.00306417939</v>
      </c>
      <c r="AB10" s="4" t="s">
        <v>56</v>
      </c>
      <c r="AC10" s="32">
        <f t="shared" si="8"/>
        <v>633.10908004385965</v>
      </c>
      <c r="AD10" s="32">
        <f t="shared" si="9"/>
        <v>633.10908004385965</v>
      </c>
      <c r="AE10" s="32">
        <f t="shared" si="10"/>
        <v>547.97337599999992</v>
      </c>
      <c r="AF10" s="33">
        <f t="shared" si="11"/>
        <v>167.82126049999999</v>
      </c>
      <c r="AG10" s="33">
        <f t="shared" si="12"/>
        <v>152.33617440383333</v>
      </c>
      <c r="AH10" s="34">
        <f t="shared" si="13"/>
        <v>868.13081090383321</v>
      </c>
      <c r="AI10" s="35">
        <f t="shared" si="3"/>
        <v>278.66000000000003</v>
      </c>
      <c r="AJ10" s="32">
        <f t="shared" si="14"/>
        <v>1325.4</v>
      </c>
      <c r="AK10" s="32">
        <f t="shared" si="15"/>
        <v>278.66000000000003</v>
      </c>
      <c r="AL10" s="40"/>
      <c r="AM10" s="40"/>
      <c r="AN10" s="40">
        <v>492.56</v>
      </c>
      <c r="AO10" s="40">
        <v>68.41</v>
      </c>
      <c r="AP10" s="40">
        <v>6.84</v>
      </c>
      <c r="AQ10" s="40">
        <v>20.52</v>
      </c>
      <c r="AR10" s="40">
        <v>66.5</v>
      </c>
      <c r="AS10" s="40">
        <v>14.78</v>
      </c>
      <c r="AT10" s="40">
        <v>9.85</v>
      </c>
      <c r="AU10" s="40">
        <v>16.27</v>
      </c>
      <c r="AV10" s="40">
        <v>695.73</v>
      </c>
      <c r="AW10" s="40"/>
      <c r="AX10" s="34">
        <f t="shared" si="16"/>
        <v>633.10908004385965</v>
      </c>
      <c r="AY10" s="34">
        <f t="shared" si="16"/>
        <v>633.10908004385965</v>
      </c>
      <c r="AZ10" s="34">
        <f t="shared" si="16"/>
        <v>547.97337599999992</v>
      </c>
      <c r="BA10" s="34">
        <f t="shared" si="17"/>
        <v>278.66000000000003</v>
      </c>
      <c r="BB10" s="5"/>
      <c r="BC10" s="5"/>
      <c r="BD10" s="5"/>
      <c r="BE10" s="5"/>
      <c r="BF10" s="5"/>
      <c r="BG10" s="5"/>
      <c r="BH10" s="5"/>
      <c r="BI10" s="5"/>
      <c r="BJ10" s="36" t="s">
        <v>61</v>
      </c>
      <c r="BK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</row>
    <row r="11" spans="1:173" s="37" customFormat="1" ht="15.75" x14ac:dyDescent="0.25">
      <c r="A11" s="24">
        <v>1</v>
      </c>
      <c r="B11" s="24">
        <f t="shared" si="18"/>
        <v>6</v>
      </c>
      <c r="C11" s="25" t="s">
        <v>62</v>
      </c>
      <c r="D11" s="42" t="s">
        <v>63</v>
      </c>
      <c r="E11" s="27">
        <v>42300</v>
      </c>
      <c r="F11" s="28">
        <v>16</v>
      </c>
      <c r="G11" s="28">
        <v>40</v>
      </c>
      <c r="H11" s="25" t="s">
        <v>64</v>
      </c>
      <c r="I11" s="41" t="s">
        <v>51</v>
      </c>
      <c r="J11" s="28">
        <v>16</v>
      </c>
      <c r="K11" s="29">
        <v>40</v>
      </c>
      <c r="L11" s="30">
        <v>22186</v>
      </c>
      <c r="M11" s="30">
        <v>0</v>
      </c>
      <c r="N11" s="30">
        <v>0</v>
      </c>
      <c r="O11" s="30">
        <v>1465</v>
      </c>
      <c r="P11" s="30">
        <v>987</v>
      </c>
      <c r="Q11" s="30">
        <v>0</v>
      </c>
      <c r="R11" s="31">
        <f t="shared" si="0"/>
        <v>308.13888888888886</v>
      </c>
      <c r="S11" s="30">
        <f t="shared" si="1"/>
        <v>3081.3888888888887</v>
      </c>
      <c r="T11" s="30">
        <f t="shared" si="19"/>
        <v>924.41666666666663</v>
      </c>
      <c r="U11" s="30">
        <f t="shared" si="20"/>
        <v>3882.5499999999997</v>
      </c>
      <c r="V11" s="30">
        <f t="shared" si="2"/>
        <v>665.57999999999993</v>
      </c>
      <c r="W11" s="30">
        <f t="shared" si="4"/>
        <v>443.72</v>
      </c>
      <c r="X11" s="30">
        <f t="shared" si="5"/>
        <v>1120.5179110183333</v>
      </c>
      <c r="Y11" s="30">
        <v>0</v>
      </c>
      <c r="Z11" s="30">
        <f t="shared" si="6"/>
        <v>35064.312355462782</v>
      </c>
      <c r="AA11" s="30">
        <f t="shared" si="7"/>
        <v>420771.74826555338</v>
      </c>
      <c r="AB11" s="4" t="s">
        <v>56</v>
      </c>
      <c r="AC11" s="32">
        <f t="shared" si="8"/>
        <v>995.41356359649137</v>
      </c>
      <c r="AD11" s="32">
        <f t="shared" si="9"/>
        <v>995.41356359649137</v>
      </c>
      <c r="AE11" s="32">
        <f t="shared" si="10"/>
        <v>547.97337599999992</v>
      </c>
      <c r="AF11" s="33">
        <f t="shared" si="11"/>
        <v>333.03210500000006</v>
      </c>
      <c r="AG11" s="33">
        <f t="shared" si="12"/>
        <v>239.51243001833336</v>
      </c>
      <c r="AH11" s="34">
        <f t="shared" si="13"/>
        <v>1120.5179110183333</v>
      </c>
      <c r="AI11" s="35">
        <f t="shared" si="3"/>
        <v>443.72</v>
      </c>
      <c r="AJ11" s="32">
        <f t="shared" si="14"/>
        <v>1325.4</v>
      </c>
      <c r="AK11" s="32">
        <f t="shared" si="15"/>
        <v>443.72</v>
      </c>
      <c r="AL11" s="40"/>
      <c r="AM11" s="40"/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/>
      <c r="AX11" s="34">
        <f t="shared" si="16"/>
        <v>995.41356359649137</v>
      </c>
      <c r="AY11" s="34">
        <f t="shared" si="16"/>
        <v>995.41356359649137</v>
      </c>
      <c r="AZ11" s="34">
        <f t="shared" si="16"/>
        <v>547.97337599999992</v>
      </c>
      <c r="BA11" s="34">
        <f t="shared" si="17"/>
        <v>443.72</v>
      </c>
      <c r="BB11" s="5"/>
      <c r="BC11" s="5"/>
      <c r="BD11" s="5"/>
      <c r="BE11" s="5"/>
      <c r="BF11" s="5"/>
      <c r="BG11" s="5"/>
      <c r="BH11" s="5"/>
      <c r="BI11" s="5"/>
      <c r="BJ11" s="36" t="s">
        <v>65</v>
      </c>
      <c r="BK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</row>
    <row r="12" spans="1:173" s="37" customFormat="1" ht="15.75" x14ac:dyDescent="0.25">
      <c r="A12" s="24">
        <v>1</v>
      </c>
      <c r="B12" s="24">
        <f t="shared" si="18"/>
        <v>7</v>
      </c>
      <c r="C12" s="25" t="s">
        <v>66</v>
      </c>
      <c r="D12" s="42" t="s">
        <v>67</v>
      </c>
      <c r="E12" s="27">
        <v>41974</v>
      </c>
      <c r="F12" s="28">
        <v>2</v>
      </c>
      <c r="G12" s="38">
        <v>40</v>
      </c>
      <c r="H12" s="39" t="s">
        <v>68</v>
      </c>
      <c r="I12" s="41" t="s">
        <v>69</v>
      </c>
      <c r="J12" s="28">
        <v>2</v>
      </c>
      <c r="K12" s="29">
        <v>40</v>
      </c>
      <c r="L12" s="30">
        <f>9479+450</f>
        <v>9929</v>
      </c>
      <c r="M12" s="30">
        <v>0</v>
      </c>
      <c r="N12" s="30">
        <v>0</v>
      </c>
      <c r="O12" s="30">
        <v>737</v>
      </c>
      <c r="P12" s="30">
        <v>455</v>
      </c>
      <c r="Q12" s="30">
        <v>0</v>
      </c>
      <c r="R12" s="31">
        <f t="shared" si="0"/>
        <v>137.90277777777777</v>
      </c>
      <c r="S12" s="30">
        <f t="shared" si="1"/>
        <v>1379.0277777777776</v>
      </c>
      <c r="T12" s="30">
        <f t="shared" si="19"/>
        <v>413.70833333333331</v>
      </c>
      <c r="U12" s="30">
        <f t="shared" si="20"/>
        <v>1737.5749999999998</v>
      </c>
      <c r="V12" s="30">
        <f t="shared" si="2"/>
        <v>297.87</v>
      </c>
      <c r="W12" s="30">
        <f t="shared" si="4"/>
        <v>198.58</v>
      </c>
      <c r="X12" s="30">
        <f t="shared" si="5"/>
        <v>739.69354053116649</v>
      </c>
      <c r="Y12" s="30">
        <v>0</v>
      </c>
      <c r="Z12" s="30">
        <f t="shared" si="6"/>
        <v>16025.357429420055</v>
      </c>
      <c r="AA12" s="30">
        <f t="shared" si="7"/>
        <v>192304.28915304068</v>
      </c>
      <c r="AB12" s="4"/>
      <c r="AC12" s="32">
        <f t="shared" si="8"/>
        <v>448.7359528508772</v>
      </c>
      <c r="AD12" s="32">
        <f t="shared" si="9"/>
        <v>448.7359528508772</v>
      </c>
      <c r="AE12" s="32">
        <f t="shared" si="10"/>
        <v>547.97337599999992</v>
      </c>
      <c r="AF12" s="33">
        <f t="shared" si="11"/>
        <v>83.747114499999995</v>
      </c>
      <c r="AG12" s="33">
        <f t="shared" si="12"/>
        <v>107.97305003116666</v>
      </c>
      <c r="AH12" s="34">
        <f t="shared" si="13"/>
        <v>739.69354053116649</v>
      </c>
      <c r="AI12" s="35">
        <f t="shared" si="3"/>
        <v>198.58</v>
      </c>
      <c r="AJ12" s="32">
        <f t="shared" si="14"/>
        <v>1325.4</v>
      </c>
      <c r="AK12" s="32">
        <f t="shared" si="15"/>
        <v>198.58</v>
      </c>
      <c r="AL12" s="40"/>
      <c r="AM12" s="40"/>
      <c r="AN12" s="40">
        <v>308.27999999999997</v>
      </c>
      <c r="AO12" s="40">
        <v>42.82</v>
      </c>
      <c r="AP12" s="40">
        <v>4.28</v>
      </c>
      <c r="AQ12" s="40">
        <v>12.85</v>
      </c>
      <c r="AR12" s="40">
        <v>41.62</v>
      </c>
      <c r="AS12" s="40">
        <v>9.25</v>
      </c>
      <c r="AT12" s="40">
        <v>6.17</v>
      </c>
      <c r="AU12" s="40">
        <v>10.19</v>
      </c>
      <c r="AV12" s="40">
        <v>435.46</v>
      </c>
      <c r="AW12" s="40"/>
      <c r="AX12" s="34">
        <f t="shared" si="16"/>
        <v>448.7359528508772</v>
      </c>
      <c r="AY12" s="34">
        <f t="shared" si="16"/>
        <v>448.7359528508772</v>
      </c>
      <c r="AZ12" s="34">
        <f t="shared" si="16"/>
        <v>547.97337599999992</v>
      </c>
      <c r="BA12" s="34">
        <f t="shared" si="17"/>
        <v>198.58</v>
      </c>
      <c r="BB12" s="5"/>
      <c r="BC12" s="5"/>
      <c r="BD12" s="5"/>
      <c r="BE12" s="5"/>
      <c r="BF12" s="5"/>
      <c r="BG12" s="5"/>
      <c r="BH12" s="5"/>
      <c r="BI12" s="5"/>
      <c r="BJ12" s="36" t="s">
        <v>70</v>
      </c>
      <c r="BK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</row>
    <row r="13" spans="1:173" s="37" customFormat="1" ht="15.75" x14ac:dyDescent="0.25">
      <c r="A13" s="24">
        <v>1</v>
      </c>
      <c r="B13" s="24">
        <f>+B43+1</f>
        <v>38</v>
      </c>
      <c r="C13" s="25" t="s">
        <v>71</v>
      </c>
      <c r="D13" s="42" t="s">
        <v>72</v>
      </c>
      <c r="E13" s="27">
        <v>42020</v>
      </c>
      <c r="F13" s="28">
        <v>12</v>
      </c>
      <c r="G13" s="38">
        <v>40</v>
      </c>
      <c r="H13" s="39" t="s">
        <v>73</v>
      </c>
      <c r="I13" s="41" t="s">
        <v>51</v>
      </c>
      <c r="J13" s="28">
        <v>12</v>
      </c>
      <c r="K13" s="29">
        <v>40</v>
      </c>
      <c r="L13" s="30">
        <f>14217+250</f>
        <v>14467</v>
      </c>
      <c r="M13" s="30">
        <v>0</v>
      </c>
      <c r="N13" s="30">
        <v>0</v>
      </c>
      <c r="O13" s="30">
        <v>1163</v>
      </c>
      <c r="P13" s="30">
        <v>722</v>
      </c>
      <c r="Q13" s="30">
        <v>0</v>
      </c>
      <c r="R13" s="31">
        <f>L13/30*5/12</f>
        <v>200.93055555555557</v>
      </c>
      <c r="S13" s="30">
        <f>+(L13/30)*50/12</f>
        <v>2009.3055555555557</v>
      </c>
      <c r="T13" s="30">
        <f>+(L13/2)/12</f>
        <v>602.79166666666663</v>
      </c>
      <c r="U13" s="30">
        <f>+L13*17.5%</f>
        <v>2531.7249999999999</v>
      </c>
      <c r="V13" s="30">
        <f>+L13*3%</f>
        <v>434.01</v>
      </c>
      <c r="W13" s="30">
        <f>+AK13</f>
        <v>289.34000000000003</v>
      </c>
      <c r="X13" s="30">
        <f>+AH13</f>
        <v>886.11383836883329</v>
      </c>
      <c r="Y13" s="30">
        <v>0</v>
      </c>
      <c r="Z13" s="30">
        <f>SUM(L13:Y13)</f>
        <v>23306.216616146608</v>
      </c>
      <c r="AA13" s="30">
        <f>Z13*12</f>
        <v>279674.59939375927</v>
      </c>
      <c r="AB13" s="4"/>
      <c r="AC13" s="32">
        <f>SUM(L13:T13)/30.4*1.0452</f>
        <v>658.92391557017538</v>
      </c>
      <c r="AD13" s="32">
        <f t="shared" si="9"/>
        <v>658.92391557017538</v>
      </c>
      <c r="AE13" s="32">
        <f t="shared" si="10"/>
        <v>547.97337599999992</v>
      </c>
      <c r="AF13" s="33">
        <f t="shared" si="11"/>
        <v>179.59282549999998</v>
      </c>
      <c r="AG13" s="33">
        <f>+AD13*30.4*0.7915%</f>
        <v>158.54763686883331</v>
      </c>
      <c r="AH13" s="34">
        <f>SUM(AE13:AG13)</f>
        <v>886.11383836883329</v>
      </c>
      <c r="AI13" s="35">
        <f>IF(J13&gt;=37,0,(L13)*0.02)</f>
        <v>289.34000000000003</v>
      </c>
      <c r="AJ13" s="32">
        <f t="shared" si="14"/>
        <v>1325.4</v>
      </c>
      <c r="AK13" s="32">
        <f>IF(AI13&gt;AJ13,AJ13,AI13)</f>
        <v>289.34000000000003</v>
      </c>
      <c r="AL13" s="40"/>
      <c r="AM13" s="40"/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/>
      <c r="AX13" s="34">
        <f>+AC13</f>
        <v>658.92391557017538</v>
      </c>
      <c r="AY13" s="34">
        <f>+AD13</f>
        <v>658.92391557017538</v>
      </c>
      <c r="AZ13" s="34">
        <f>+AE13</f>
        <v>547.97337599999992</v>
      </c>
      <c r="BA13" s="34">
        <f>+AK13</f>
        <v>289.34000000000003</v>
      </c>
      <c r="BB13" s="5"/>
      <c r="BC13" s="5"/>
      <c r="BD13" s="5"/>
      <c r="BE13" s="5"/>
      <c r="BF13" s="5"/>
      <c r="BG13" s="5"/>
      <c r="BH13" s="5"/>
      <c r="BI13" s="5"/>
      <c r="BJ13" s="36" t="s">
        <v>74</v>
      </c>
      <c r="BK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</row>
    <row r="14" spans="1:173" s="37" customFormat="1" ht="15.75" x14ac:dyDescent="0.25">
      <c r="A14" s="24">
        <v>2</v>
      </c>
      <c r="B14" s="24">
        <f>+B12+1</f>
        <v>8</v>
      </c>
      <c r="C14" s="25" t="s">
        <v>75</v>
      </c>
      <c r="D14" s="42" t="s">
        <v>76</v>
      </c>
      <c r="E14" s="27">
        <v>41974</v>
      </c>
      <c r="F14" s="28">
        <v>18</v>
      </c>
      <c r="G14" s="28">
        <v>40</v>
      </c>
      <c r="H14" s="25" t="s">
        <v>50</v>
      </c>
      <c r="I14" s="41" t="s">
        <v>77</v>
      </c>
      <c r="J14" s="28">
        <v>18</v>
      </c>
      <c r="K14" s="29">
        <v>40</v>
      </c>
      <c r="L14" s="30">
        <v>27627</v>
      </c>
      <c r="M14" s="30">
        <v>0</v>
      </c>
      <c r="N14" s="30">
        <v>0</v>
      </c>
      <c r="O14" s="30">
        <v>1664</v>
      </c>
      <c r="P14" s="30">
        <v>1119</v>
      </c>
      <c r="Q14" s="30">
        <v>0</v>
      </c>
      <c r="R14" s="31">
        <f t="shared" si="0"/>
        <v>383.70833333333331</v>
      </c>
      <c r="S14" s="30">
        <f t="shared" si="1"/>
        <v>3837.0833333333335</v>
      </c>
      <c r="T14" s="30">
        <f t="shared" si="19"/>
        <v>1151.125</v>
      </c>
      <c r="U14" s="30">
        <f t="shared" si="20"/>
        <v>4834.7249999999995</v>
      </c>
      <c r="V14" s="30">
        <f t="shared" si="2"/>
        <v>828.81</v>
      </c>
      <c r="W14" s="30">
        <f t="shared" si="4"/>
        <v>552.54</v>
      </c>
      <c r="X14" s="30">
        <f t="shared" si="5"/>
        <v>1284.1009228594999</v>
      </c>
      <c r="Y14" s="30">
        <v>0</v>
      </c>
      <c r="Z14" s="30">
        <f t="shared" si="6"/>
        <v>43282.092589526161</v>
      </c>
      <c r="AA14" s="30">
        <f t="shared" si="7"/>
        <v>519385.11107431393</v>
      </c>
      <c r="AB14" s="4"/>
      <c r="AC14" s="32">
        <f t="shared" si="8"/>
        <v>1230.2387927631578</v>
      </c>
      <c r="AD14" s="32">
        <f t="shared" si="9"/>
        <v>1230.2387927631578</v>
      </c>
      <c r="AE14" s="32">
        <f t="shared" si="10"/>
        <v>547.97337599999992</v>
      </c>
      <c r="AF14" s="33">
        <f t="shared" si="11"/>
        <v>440.11240949999996</v>
      </c>
      <c r="AG14" s="33">
        <f t="shared" si="12"/>
        <v>296.01513735949999</v>
      </c>
      <c r="AH14" s="34">
        <f t="shared" si="13"/>
        <v>1284.1009228594999</v>
      </c>
      <c r="AI14" s="35">
        <f t="shared" si="3"/>
        <v>552.54</v>
      </c>
      <c r="AJ14" s="32">
        <f t="shared" si="14"/>
        <v>1325.4</v>
      </c>
      <c r="AK14" s="32">
        <f t="shared" si="15"/>
        <v>552.54</v>
      </c>
      <c r="AL14" s="40"/>
      <c r="AM14" s="40"/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/>
      <c r="AX14" s="34">
        <f t="shared" si="16"/>
        <v>1230.2387927631578</v>
      </c>
      <c r="AY14" s="34">
        <f t="shared" si="16"/>
        <v>1230.2387927631578</v>
      </c>
      <c r="AZ14" s="34">
        <f t="shared" si="16"/>
        <v>547.97337599999992</v>
      </c>
      <c r="BA14" s="34">
        <f t="shared" si="17"/>
        <v>552.54</v>
      </c>
      <c r="BB14" s="5"/>
      <c r="BC14" s="5"/>
      <c r="BD14" s="5"/>
      <c r="BE14" s="5"/>
      <c r="BF14" s="5"/>
      <c r="BG14" s="5"/>
      <c r="BH14" s="5"/>
      <c r="BI14" s="5"/>
      <c r="BJ14" s="36" t="s">
        <v>78</v>
      </c>
      <c r="BK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</row>
    <row r="15" spans="1:173" s="37" customFormat="1" ht="15.75" x14ac:dyDescent="0.25">
      <c r="A15" s="24">
        <v>2</v>
      </c>
      <c r="B15" s="24">
        <f t="shared" si="18"/>
        <v>9</v>
      </c>
      <c r="C15" s="25" t="s">
        <v>79</v>
      </c>
      <c r="D15" s="42" t="s">
        <v>80</v>
      </c>
      <c r="E15" s="27">
        <v>41974</v>
      </c>
      <c r="F15" s="28">
        <v>10</v>
      </c>
      <c r="G15" s="38">
        <v>40</v>
      </c>
      <c r="H15" s="25" t="s">
        <v>81</v>
      </c>
      <c r="I15" s="41" t="s">
        <v>77</v>
      </c>
      <c r="J15" s="28">
        <v>10</v>
      </c>
      <c r="K15" s="29">
        <v>40</v>
      </c>
      <c r="L15" s="30">
        <v>13205</v>
      </c>
      <c r="M15" s="30">
        <v>0</v>
      </c>
      <c r="N15" s="30">
        <v>0</v>
      </c>
      <c r="O15" s="30">
        <v>1046</v>
      </c>
      <c r="P15" s="30">
        <v>666</v>
      </c>
      <c r="Q15" s="30">
        <v>0</v>
      </c>
      <c r="R15" s="31">
        <f>L15/30*5/12</f>
        <v>183.4027777777778</v>
      </c>
      <c r="S15" s="30">
        <f>+(L15/30)*50/12</f>
        <v>1834.0277777777781</v>
      </c>
      <c r="T15" s="30">
        <f>+(L15/2)/12</f>
        <v>550.20833333333337</v>
      </c>
      <c r="U15" s="30">
        <f>+L15*17.5%</f>
        <v>2310.875</v>
      </c>
      <c r="V15" s="30">
        <f>+L15*3%</f>
        <v>396.15</v>
      </c>
      <c r="W15" s="30">
        <f t="shared" si="4"/>
        <v>264.10000000000002</v>
      </c>
      <c r="X15" s="30">
        <f t="shared" si="5"/>
        <v>845.86725074516642</v>
      </c>
      <c r="Y15" s="30">
        <v>0</v>
      </c>
      <c r="Z15" s="30">
        <f>SUM(L15:Y15)</f>
        <v>21301.631139634053</v>
      </c>
      <c r="AA15" s="30">
        <f t="shared" si="7"/>
        <v>255619.57367560864</v>
      </c>
      <c r="AB15" s="4"/>
      <c r="AC15" s="32">
        <f>SUM(L15:T15)/30.4*1.0452</f>
        <v>601.14949232456127</v>
      </c>
      <c r="AD15" s="32">
        <f t="shared" si="9"/>
        <v>601.14949232456127</v>
      </c>
      <c r="AE15" s="32">
        <f t="shared" si="10"/>
        <v>547.97337599999992</v>
      </c>
      <c r="AF15" s="33">
        <f t="shared" si="11"/>
        <v>153.24768849999992</v>
      </c>
      <c r="AG15" s="33">
        <f t="shared" si="12"/>
        <v>144.64618624516663</v>
      </c>
      <c r="AH15" s="34">
        <f t="shared" si="13"/>
        <v>845.86725074516642</v>
      </c>
      <c r="AI15" s="35">
        <f>IF(J15&gt;=37,0,(L15)*0.02)</f>
        <v>264.10000000000002</v>
      </c>
      <c r="AJ15" s="32">
        <f t="shared" si="14"/>
        <v>1325.4</v>
      </c>
      <c r="AK15" s="32">
        <f t="shared" si="15"/>
        <v>264.10000000000002</v>
      </c>
      <c r="AL15" s="40"/>
      <c r="AM15" s="40"/>
      <c r="AN15" s="40">
        <v>458.2</v>
      </c>
      <c r="AO15" s="40">
        <v>63.64</v>
      </c>
      <c r="AP15" s="40">
        <v>6.36</v>
      </c>
      <c r="AQ15" s="40">
        <v>19.09</v>
      </c>
      <c r="AR15" s="40">
        <v>61.86</v>
      </c>
      <c r="AS15" s="40">
        <v>13.75</v>
      </c>
      <c r="AT15" s="40">
        <v>9.16</v>
      </c>
      <c r="AU15" s="40">
        <v>15.14</v>
      </c>
      <c r="AV15" s="40">
        <v>647.20000000000005</v>
      </c>
      <c r="AW15" s="40"/>
      <c r="AX15" s="34">
        <f t="shared" si="16"/>
        <v>601.14949232456127</v>
      </c>
      <c r="AY15" s="34">
        <f t="shared" si="16"/>
        <v>601.14949232456127</v>
      </c>
      <c r="AZ15" s="34">
        <f t="shared" si="16"/>
        <v>547.97337599999992</v>
      </c>
      <c r="BA15" s="34">
        <f t="shared" si="17"/>
        <v>264.10000000000002</v>
      </c>
      <c r="BB15" s="5"/>
      <c r="BC15" s="5"/>
      <c r="BD15" s="5"/>
      <c r="BE15" s="5"/>
      <c r="BF15" s="5"/>
      <c r="BG15" s="5"/>
      <c r="BH15" s="5"/>
      <c r="BI15" s="5"/>
      <c r="BJ15" s="36" t="s">
        <v>82</v>
      </c>
      <c r="BK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</row>
    <row r="16" spans="1:173" s="37" customFormat="1" x14ac:dyDescent="0.25">
      <c r="A16" s="24">
        <v>2</v>
      </c>
      <c r="B16" s="24">
        <f t="shared" si="18"/>
        <v>10</v>
      </c>
      <c r="C16" s="25" t="s">
        <v>83</v>
      </c>
      <c r="D16" s="42" t="s">
        <v>84</v>
      </c>
      <c r="E16" s="27">
        <v>41974</v>
      </c>
      <c r="F16" s="28">
        <v>10</v>
      </c>
      <c r="G16" s="38">
        <v>40</v>
      </c>
      <c r="H16" s="25" t="s">
        <v>81</v>
      </c>
      <c r="I16" s="41" t="s">
        <v>77</v>
      </c>
      <c r="J16" s="28">
        <v>10</v>
      </c>
      <c r="K16" s="29">
        <v>40</v>
      </c>
      <c r="L16" s="30">
        <v>13205</v>
      </c>
      <c r="M16" s="30">
        <v>0</v>
      </c>
      <c r="N16" s="30">
        <v>0</v>
      </c>
      <c r="O16" s="30">
        <v>1046</v>
      </c>
      <c r="P16" s="30">
        <v>666</v>
      </c>
      <c r="Q16" s="30">
        <v>0</v>
      </c>
      <c r="R16" s="31">
        <f t="shared" si="0"/>
        <v>183.4027777777778</v>
      </c>
      <c r="S16" s="30">
        <f t="shared" si="1"/>
        <v>1834.0277777777781</v>
      </c>
      <c r="T16" s="30">
        <f t="shared" si="19"/>
        <v>550.20833333333337</v>
      </c>
      <c r="U16" s="30">
        <f t="shared" si="20"/>
        <v>2310.875</v>
      </c>
      <c r="V16" s="30">
        <f t="shared" si="2"/>
        <v>396.15</v>
      </c>
      <c r="W16" s="30">
        <f t="shared" si="4"/>
        <v>264.10000000000002</v>
      </c>
      <c r="X16" s="30">
        <f t="shared" si="5"/>
        <v>845.86725074516642</v>
      </c>
      <c r="Y16" s="30">
        <v>0</v>
      </c>
      <c r="Z16" s="30">
        <f t="shared" si="6"/>
        <v>21301.631139634053</v>
      </c>
      <c r="AA16" s="30">
        <f t="shared" si="7"/>
        <v>255619.57367560864</v>
      </c>
      <c r="AB16" s="4"/>
      <c r="AC16" s="32">
        <f t="shared" si="8"/>
        <v>601.14949232456127</v>
      </c>
      <c r="AD16" s="32">
        <f t="shared" si="9"/>
        <v>601.14949232456127</v>
      </c>
      <c r="AE16" s="32">
        <f t="shared" si="10"/>
        <v>547.97337599999992</v>
      </c>
      <c r="AF16" s="33">
        <f t="shared" si="11"/>
        <v>153.24768849999992</v>
      </c>
      <c r="AG16" s="33">
        <f t="shared" si="12"/>
        <v>144.64618624516663</v>
      </c>
      <c r="AH16" s="34">
        <f t="shared" si="13"/>
        <v>845.86725074516642</v>
      </c>
      <c r="AI16" s="35">
        <f t="shared" si="3"/>
        <v>264.10000000000002</v>
      </c>
      <c r="AJ16" s="32">
        <f t="shared" si="14"/>
        <v>1325.4</v>
      </c>
      <c r="AK16" s="32">
        <f t="shared" si="15"/>
        <v>264.10000000000002</v>
      </c>
      <c r="AL16" s="40"/>
      <c r="AM16" s="40"/>
      <c r="AN16" s="40">
        <v>458.2</v>
      </c>
      <c r="AO16" s="40">
        <v>63.64</v>
      </c>
      <c r="AP16" s="40">
        <v>6.36</v>
      </c>
      <c r="AQ16" s="40">
        <v>19.09</v>
      </c>
      <c r="AR16" s="40">
        <v>61.86</v>
      </c>
      <c r="AS16" s="40">
        <v>13.75</v>
      </c>
      <c r="AT16" s="40">
        <v>9.16</v>
      </c>
      <c r="AU16" s="40">
        <v>15.14</v>
      </c>
      <c r="AV16" s="40">
        <v>647.20000000000005</v>
      </c>
      <c r="AW16" s="40"/>
      <c r="AX16" s="34">
        <f t="shared" si="16"/>
        <v>601.14949232456127</v>
      </c>
      <c r="AY16" s="34">
        <f t="shared" si="16"/>
        <v>601.14949232456127</v>
      </c>
      <c r="AZ16" s="34">
        <f t="shared" si="16"/>
        <v>547.97337599999992</v>
      </c>
      <c r="BA16" s="34">
        <f t="shared" si="17"/>
        <v>264.10000000000002</v>
      </c>
      <c r="BB16" s="5"/>
      <c r="BC16" s="5"/>
      <c r="BD16" s="5"/>
      <c r="BE16" s="5"/>
      <c r="BF16" s="5"/>
      <c r="BG16" s="5"/>
      <c r="BH16" s="5"/>
      <c r="BI16" s="5"/>
      <c r="BJ16" s="5"/>
      <c r="BK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</row>
    <row r="17" spans="1:173" s="37" customFormat="1" ht="15.75" x14ac:dyDescent="0.25">
      <c r="A17" s="24">
        <v>2</v>
      </c>
      <c r="B17" s="24">
        <f t="shared" si="18"/>
        <v>11</v>
      </c>
      <c r="C17" s="25" t="s">
        <v>85</v>
      </c>
      <c r="D17" s="42" t="s">
        <v>86</v>
      </c>
      <c r="E17" s="27">
        <v>41974</v>
      </c>
      <c r="F17" s="28">
        <v>10</v>
      </c>
      <c r="G17" s="38">
        <v>40</v>
      </c>
      <c r="H17" s="25" t="s">
        <v>81</v>
      </c>
      <c r="I17" s="41" t="s">
        <v>77</v>
      </c>
      <c r="J17" s="28">
        <v>10</v>
      </c>
      <c r="K17" s="29">
        <v>40</v>
      </c>
      <c r="L17" s="30">
        <v>13205</v>
      </c>
      <c r="M17" s="30">
        <v>0</v>
      </c>
      <c r="N17" s="30">
        <v>0</v>
      </c>
      <c r="O17" s="30">
        <v>1046</v>
      </c>
      <c r="P17" s="30">
        <v>666</v>
      </c>
      <c r="Q17" s="30">
        <v>0</v>
      </c>
      <c r="R17" s="31">
        <f t="shared" si="0"/>
        <v>183.4027777777778</v>
      </c>
      <c r="S17" s="30">
        <f t="shared" si="1"/>
        <v>1834.0277777777781</v>
      </c>
      <c r="T17" s="30">
        <f t="shared" si="19"/>
        <v>550.20833333333337</v>
      </c>
      <c r="U17" s="30">
        <f t="shared" si="20"/>
        <v>2310.875</v>
      </c>
      <c r="V17" s="30">
        <f t="shared" si="2"/>
        <v>396.15</v>
      </c>
      <c r="W17" s="30">
        <f t="shared" si="4"/>
        <v>264.10000000000002</v>
      </c>
      <c r="X17" s="30">
        <f t="shared" si="5"/>
        <v>845.86725074516642</v>
      </c>
      <c r="Y17" s="30">
        <v>0</v>
      </c>
      <c r="Z17" s="30">
        <f t="shared" si="6"/>
        <v>21301.631139634053</v>
      </c>
      <c r="AA17" s="30">
        <f t="shared" si="7"/>
        <v>255619.57367560864</v>
      </c>
      <c r="AB17" s="4"/>
      <c r="AC17" s="32">
        <f t="shared" si="8"/>
        <v>601.14949232456127</v>
      </c>
      <c r="AD17" s="32">
        <f t="shared" si="9"/>
        <v>601.14949232456127</v>
      </c>
      <c r="AE17" s="32">
        <f t="shared" si="10"/>
        <v>547.97337599999992</v>
      </c>
      <c r="AF17" s="33">
        <f t="shared" si="11"/>
        <v>153.24768849999992</v>
      </c>
      <c r="AG17" s="33">
        <f t="shared" si="12"/>
        <v>144.64618624516663</v>
      </c>
      <c r="AH17" s="34">
        <f t="shared" si="13"/>
        <v>845.86725074516642</v>
      </c>
      <c r="AI17" s="35">
        <f t="shared" si="3"/>
        <v>264.10000000000002</v>
      </c>
      <c r="AJ17" s="32">
        <f t="shared" si="14"/>
        <v>1325.4</v>
      </c>
      <c r="AK17" s="32">
        <f t="shared" si="15"/>
        <v>264.10000000000002</v>
      </c>
      <c r="AL17" s="40"/>
      <c r="AM17" s="40"/>
      <c r="AN17" s="40">
        <v>478.2</v>
      </c>
      <c r="AO17" s="40">
        <v>66.42</v>
      </c>
      <c r="AP17" s="40">
        <v>6.64</v>
      </c>
      <c r="AQ17" s="40">
        <v>19.93</v>
      </c>
      <c r="AR17" s="40">
        <v>64.56</v>
      </c>
      <c r="AS17" s="40">
        <v>14.35</v>
      </c>
      <c r="AT17" s="40">
        <v>9.56</v>
      </c>
      <c r="AU17" s="40">
        <v>15.79</v>
      </c>
      <c r="AV17" s="40">
        <v>675.45</v>
      </c>
      <c r="AW17" s="40"/>
      <c r="AX17" s="34">
        <f t="shared" si="16"/>
        <v>601.14949232456127</v>
      </c>
      <c r="AY17" s="34">
        <f t="shared" si="16"/>
        <v>601.14949232456127</v>
      </c>
      <c r="AZ17" s="34">
        <f t="shared" si="16"/>
        <v>547.97337599999992</v>
      </c>
      <c r="BA17" s="34">
        <f t="shared" si="17"/>
        <v>264.10000000000002</v>
      </c>
      <c r="BB17" s="5"/>
      <c r="BC17" s="5"/>
      <c r="BD17" s="5"/>
      <c r="BE17" s="5"/>
      <c r="BF17" s="5"/>
      <c r="BG17" s="5"/>
      <c r="BH17" s="5"/>
      <c r="BI17" s="5"/>
      <c r="BJ17" s="36" t="s">
        <v>87</v>
      </c>
      <c r="BK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</row>
    <row r="18" spans="1:173" s="37" customFormat="1" ht="15.75" x14ac:dyDescent="0.25">
      <c r="A18" s="24">
        <v>2</v>
      </c>
      <c r="B18" s="24">
        <f t="shared" si="18"/>
        <v>12</v>
      </c>
      <c r="C18" s="25" t="s">
        <v>88</v>
      </c>
      <c r="D18" s="42" t="s">
        <v>89</v>
      </c>
      <c r="E18" s="27">
        <v>41974</v>
      </c>
      <c r="F18" s="28">
        <v>10</v>
      </c>
      <c r="G18" s="38">
        <v>40</v>
      </c>
      <c r="H18" s="25" t="s">
        <v>81</v>
      </c>
      <c r="I18" s="41" t="s">
        <v>77</v>
      </c>
      <c r="J18" s="28">
        <v>10</v>
      </c>
      <c r="K18" s="29">
        <v>40</v>
      </c>
      <c r="L18" s="30">
        <v>13205</v>
      </c>
      <c r="M18" s="30">
        <v>0</v>
      </c>
      <c r="N18" s="30">
        <v>0</v>
      </c>
      <c r="O18" s="30">
        <v>1046</v>
      </c>
      <c r="P18" s="30">
        <v>666</v>
      </c>
      <c r="Q18" s="30">
        <v>0</v>
      </c>
      <c r="R18" s="31">
        <f t="shared" si="0"/>
        <v>183.4027777777778</v>
      </c>
      <c r="S18" s="30">
        <f t="shared" si="1"/>
        <v>1834.0277777777781</v>
      </c>
      <c r="T18" s="30">
        <f t="shared" si="19"/>
        <v>550.20833333333337</v>
      </c>
      <c r="U18" s="30">
        <f t="shared" si="20"/>
        <v>2310.875</v>
      </c>
      <c r="V18" s="30">
        <f t="shared" si="2"/>
        <v>396.15</v>
      </c>
      <c r="W18" s="30">
        <f t="shared" si="4"/>
        <v>264.10000000000002</v>
      </c>
      <c r="X18" s="30">
        <f t="shared" si="5"/>
        <v>845.86725074516642</v>
      </c>
      <c r="Y18" s="30">
        <v>0</v>
      </c>
      <c r="Z18" s="30">
        <f t="shared" si="6"/>
        <v>21301.631139634053</v>
      </c>
      <c r="AA18" s="30">
        <f t="shared" si="7"/>
        <v>255619.57367560864</v>
      </c>
      <c r="AB18" s="4"/>
      <c r="AC18" s="32">
        <f t="shared" si="8"/>
        <v>601.14949232456127</v>
      </c>
      <c r="AD18" s="32">
        <f t="shared" si="9"/>
        <v>601.14949232456127</v>
      </c>
      <c r="AE18" s="32">
        <f t="shared" si="10"/>
        <v>547.97337599999992</v>
      </c>
      <c r="AF18" s="33">
        <f t="shared" si="11"/>
        <v>153.24768849999992</v>
      </c>
      <c r="AG18" s="33">
        <f t="shared" si="12"/>
        <v>144.64618624516663</v>
      </c>
      <c r="AH18" s="34">
        <f t="shared" si="13"/>
        <v>845.86725074516642</v>
      </c>
      <c r="AI18" s="35">
        <f t="shared" si="3"/>
        <v>264.10000000000002</v>
      </c>
      <c r="AJ18" s="32">
        <f t="shared" si="14"/>
        <v>1325.4</v>
      </c>
      <c r="AK18" s="32">
        <f t="shared" si="15"/>
        <v>264.10000000000002</v>
      </c>
      <c r="AL18" s="40"/>
      <c r="AM18" s="40"/>
      <c r="AN18" s="40">
        <v>458.2</v>
      </c>
      <c r="AO18" s="40">
        <v>63.64</v>
      </c>
      <c r="AP18" s="40">
        <v>6.36</v>
      </c>
      <c r="AQ18" s="40">
        <v>19.09</v>
      </c>
      <c r="AR18" s="40">
        <v>61.86</v>
      </c>
      <c r="AS18" s="40">
        <v>13.75</v>
      </c>
      <c r="AT18" s="40">
        <v>9.16</v>
      </c>
      <c r="AU18" s="40">
        <v>15.14</v>
      </c>
      <c r="AV18" s="40">
        <v>647.20000000000005</v>
      </c>
      <c r="AW18" s="40"/>
      <c r="AX18" s="34">
        <f t="shared" si="16"/>
        <v>601.14949232456127</v>
      </c>
      <c r="AY18" s="34">
        <f t="shared" si="16"/>
        <v>601.14949232456127</v>
      </c>
      <c r="AZ18" s="34">
        <f t="shared" si="16"/>
        <v>547.97337599999992</v>
      </c>
      <c r="BA18" s="34">
        <f t="shared" si="17"/>
        <v>264.10000000000002</v>
      </c>
      <c r="BB18" s="5"/>
      <c r="BC18" s="5"/>
      <c r="BD18" s="5"/>
      <c r="BE18" s="5"/>
      <c r="BF18" s="5"/>
      <c r="BG18" s="5"/>
      <c r="BH18" s="5"/>
      <c r="BI18" s="5"/>
      <c r="BJ18" s="36" t="s">
        <v>90</v>
      </c>
      <c r="BK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</row>
    <row r="19" spans="1:173" s="37" customFormat="1" ht="15.75" x14ac:dyDescent="0.25">
      <c r="A19" s="24">
        <v>2</v>
      </c>
      <c r="B19" s="24">
        <f t="shared" si="18"/>
        <v>13</v>
      </c>
      <c r="C19" s="25" t="s">
        <v>91</v>
      </c>
      <c r="D19" s="42" t="s">
        <v>92</v>
      </c>
      <c r="E19" s="27">
        <v>42354</v>
      </c>
      <c r="F19" s="28">
        <v>10</v>
      </c>
      <c r="G19" s="38">
        <v>40</v>
      </c>
      <c r="H19" s="25" t="s">
        <v>81</v>
      </c>
      <c r="I19" s="41" t="s">
        <v>77</v>
      </c>
      <c r="J19" s="28">
        <v>10</v>
      </c>
      <c r="K19" s="29">
        <v>40</v>
      </c>
      <c r="L19" s="30">
        <v>13205</v>
      </c>
      <c r="M19" s="30">
        <v>0</v>
      </c>
      <c r="N19" s="30">
        <v>0</v>
      </c>
      <c r="O19" s="30">
        <v>1046</v>
      </c>
      <c r="P19" s="30">
        <v>666</v>
      </c>
      <c r="Q19" s="30">
        <v>0</v>
      </c>
      <c r="R19" s="31">
        <f t="shared" si="0"/>
        <v>183.4027777777778</v>
      </c>
      <c r="S19" s="30">
        <f t="shared" si="1"/>
        <v>1834.0277777777781</v>
      </c>
      <c r="T19" s="30">
        <f t="shared" si="19"/>
        <v>550.20833333333337</v>
      </c>
      <c r="U19" s="30">
        <f t="shared" si="20"/>
        <v>2310.875</v>
      </c>
      <c r="V19" s="30">
        <f t="shared" si="2"/>
        <v>396.15</v>
      </c>
      <c r="W19" s="30">
        <f t="shared" si="4"/>
        <v>264.10000000000002</v>
      </c>
      <c r="X19" s="30">
        <f t="shared" si="5"/>
        <v>845.86725074516642</v>
      </c>
      <c r="Y19" s="30">
        <v>0</v>
      </c>
      <c r="Z19" s="30">
        <f t="shared" si="6"/>
        <v>21301.631139634053</v>
      </c>
      <c r="AA19" s="30">
        <f t="shared" si="7"/>
        <v>255619.57367560864</v>
      </c>
      <c r="AB19" s="4"/>
      <c r="AC19" s="32">
        <f t="shared" si="8"/>
        <v>601.14949232456127</v>
      </c>
      <c r="AD19" s="32">
        <f t="shared" si="9"/>
        <v>601.14949232456127</v>
      </c>
      <c r="AE19" s="32">
        <f t="shared" si="10"/>
        <v>547.97337599999992</v>
      </c>
      <c r="AF19" s="33">
        <f t="shared" si="11"/>
        <v>153.24768849999992</v>
      </c>
      <c r="AG19" s="33">
        <f t="shared" si="12"/>
        <v>144.64618624516663</v>
      </c>
      <c r="AH19" s="34">
        <f t="shared" si="13"/>
        <v>845.86725074516642</v>
      </c>
      <c r="AI19" s="35">
        <f t="shared" si="3"/>
        <v>264.10000000000002</v>
      </c>
      <c r="AJ19" s="32">
        <f t="shared" si="14"/>
        <v>1325.4</v>
      </c>
      <c r="AK19" s="32">
        <f t="shared" si="15"/>
        <v>264.10000000000002</v>
      </c>
      <c r="AL19" s="40"/>
      <c r="AM19" s="40"/>
      <c r="AN19" s="40">
        <v>458.2</v>
      </c>
      <c r="AO19" s="40">
        <v>63.64</v>
      </c>
      <c r="AP19" s="40">
        <v>6.36</v>
      </c>
      <c r="AQ19" s="40">
        <v>19.09</v>
      </c>
      <c r="AR19" s="40">
        <v>61.86</v>
      </c>
      <c r="AS19" s="40">
        <v>13.75</v>
      </c>
      <c r="AT19" s="40">
        <v>9.16</v>
      </c>
      <c r="AU19" s="40">
        <v>15.14</v>
      </c>
      <c r="AV19" s="40">
        <v>647.20000000000005</v>
      </c>
      <c r="AW19" s="40"/>
      <c r="AX19" s="34">
        <f t="shared" si="16"/>
        <v>601.14949232456127</v>
      </c>
      <c r="AY19" s="34">
        <f t="shared" si="16"/>
        <v>601.14949232456127</v>
      </c>
      <c r="AZ19" s="34">
        <f t="shared" si="16"/>
        <v>547.97337599999992</v>
      </c>
      <c r="BA19" s="34">
        <f t="shared" si="17"/>
        <v>264.10000000000002</v>
      </c>
      <c r="BB19" s="5"/>
      <c r="BC19" s="5"/>
      <c r="BD19" s="5"/>
      <c r="BE19" s="5"/>
      <c r="BF19" s="5"/>
      <c r="BG19" s="5"/>
      <c r="BH19" s="5"/>
      <c r="BI19" s="5"/>
      <c r="BJ19" s="36" t="s">
        <v>93</v>
      </c>
      <c r="BK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</row>
    <row r="20" spans="1:173" s="37" customFormat="1" ht="15.75" x14ac:dyDescent="0.25">
      <c r="A20" s="24">
        <v>2</v>
      </c>
      <c r="B20" s="24">
        <f t="shared" si="18"/>
        <v>14</v>
      </c>
      <c r="C20" s="25" t="s">
        <v>94</v>
      </c>
      <c r="D20" s="42" t="s">
        <v>95</v>
      </c>
      <c r="E20" s="27">
        <v>41974</v>
      </c>
      <c r="F20" s="28">
        <v>10</v>
      </c>
      <c r="G20" s="38">
        <v>40</v>
      </c>
      <c r="H20" s="25" t="s">
        <v>81</v>
      </c>
      <c r="I20" s="41" t="s">
        <v>77</v>
      </c>
      <c r="J20" s="28">
        <v>10</v>
      </c>
      <c r="K20" s="29">
        <v>40</v>
      </c>
      <c r="L20" s="30">
        <v>13205</v>
      </c>
      <c r="M20" s="30">
        <v>0</v>
      </c>
      <c r="N20" s="30">
        <v>0</v>
      </c>
      <c r="O20" s="30">
        <v>1046</v>
      </c>
      <c r="P20" s="30">
        <v>666</v>
      </c>
      <c r="Q20" s="30">
        <v>0</v>
      </c>
      <c r="R20" s="31">
        <f t="shared" si="0"/>
        <v>183.4027777777778</v>
      </c>
      <c r="S20" s="30">
        <f t="shared" si="1"/>
        <v>1834.0277777777781</v>
      </c>
      <c r="T20" s="30">
        <f t="shared" si="19"/>
        <v>550.20833333333337</v>
      </c>
      <c r="U20" s="30">
        <f t="shared" si="20"/>
        <v>2310.875</v>
      </c>
      <c r="V20" s="30">
        <f t="shared" si="2"/>
        <v>396.15</v>
      </c>
      <c r="W20" s="30">
        <f t="shared" si="4"/>
        <v>264.10000000000002</v>
      </c>
      <c r="X20" s="30">
        <f t="shared" si="5"/>
        <v>845.86725074516642</v>
      </c>
      <c r="Y20" s="30">
        <v>0</v>
      </c>
      <c r="Z20" s="30">
        <f t="shared" si="6"/>
        <v>21301.631139634053</v>
      </c>
      <c r="AA20" s="30">
        <f t="shared" si="7"/>
        <v>255619.57367560864</v>
      </c>
      <c r="AB20" s="4"/>
      <c r="AC20" s="32">
        <f t="shared" si="8"/>
        <v>601.14949232456127</v>
      </c>
      <c r="AD20" s="32">
        <f t="shared" si="9"/>
        <v>601.14949232456127</v>
      </c>
      <c r="AE20" s="32">
        <f t="shared" si="10"/>
        <v>547.97337599999992</v>
      </c>
      <c r="AF20" s="33">
        <f t="shared" si="11"/>
        <v>153.24768849999992</v>
      </c>
      <c r="AG20" s="33">
        <f t="shared" si="12"/>
        <v>144.64618624516663</v>
      </c>
      <c r="AH20" s="34">
        <f t="shared" si="13"/>
        <v>845.86725074516642</v>
      </c>
      <c r="AI20" s="35">
        <f t="shared" si="3"/>
        <v>264.10000000000002</v>
      </c>
      <c r="AJ20" s="32">
        <f t="shared" si="14"/>
        <v>1325.4</v>
      </c>
      <c r="AK20" s="32">
        <f t="shared" si="15"/>
        <v>264.10000000000002</v>
      </c>
      <c r="AL20" s="40"/>
      <c r="AM20" s="40"/>
      <c r="AN20" s="40">
        <v>458.2</v>
      </c>
      <c r="AO20" s="40">
        <v>63.64</v>
      </c>
      <c r="AP20" s="40">
        <v>6.36</v>
      </c>
      <c r="AQ20" s="40">
        <v>19.09</v>
      </c>
      <c r="AR20" s="40">
        <v>61.86</v>
      </c>
      <c r="AS20" s="40">
        <v>13.75</v>
      </c>
      <c r="AT20" s="40">
        <v>9.16</v>
      </c>
      <c r="AU20" s="40">
        <v>15.14</v>
      </c>
      <c r="AV20" s="40">
        <v>647.20000000000005</v>
      </c>
      <c r="AW20" s="40"/>
      <c r="AX20" s="34">
        <f t="shared" si="16"/>
        <v>601.14949232456127</v>
      </c>
      <c r="AY20" s="34">
        <f t="shared" si="16"/>
        <v>601.14949232456127</v>
      </c>
      <c r="AZ20" s="34">
        <f t="shared" si="16"/>
        <v>547.97337599999992</v>
      </c>
      <c r="BA20" s="34">
        <f t="shared" si="17"/>
        <v>264.10000000000002</v>
      </c>
      <c r="BB20" s="5"/>
      <c r="BC20" s="5"/>
      <c r="BD20" s="5"/>
      <c r="BE20" s="5"/>
      <c r="BF20" s="5"/>
      <c r="BG20" s="5"/>
      <c r="BH20" s="5"/>
      <c r="BI20" s="5"/>
      <c r="BJ20" s="36" t="s">
        <v>96</v>
      </c>
      <c r="BK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</row>
    <row r="21" spans="1:173" s="37" customFormat="1" ht="15.75" x14ac:dyDescent="0.25">
      <c r="A21" s="24">
        <v>2</v>
      </c>
      <c r="B21" s="24">
        <f t="shared" si="18"/>
        <v>15</v>
      </c>
      <c r="C21" s="25" t="s">
        <v>97</v>
      </c>
      <c r="D21" s="42" t="s">
        <v>98</v>
      </c>
      <c r="E21" s="27">
        <v>41974</v>
      </c>
      <c r="F21" s="28">
        <v>10</v>
      </c>
      <c r="G21" s="38">
        <v>40</v>
      </c>
      <c r="H21" s="25" t="s">
        <v>81</v>
      </c>
      <c r="I21" s="41" t="s">
        <v>77</v>
      </c>
      <c r="J21" s="28">
        <v>10</v>
      </c>
      <c r="K21" s="29">
        <v>40</v>
      </c>
      <c r="L21" s="30">
        <v>13205</v>
      </c>
      <c r="M21" s="30">
        <v>0</v>
      </c>
      <c r="N21" s="30">
        <v>0</v>
      </c>
      <c r="O21" s="30">
        <v>1046</v>
      </c>
      <c r="P21" s="30">
        <v>666</v>
      </c>
      <c r="Q21" s="30">
        <v>0</v>
      </c>
      <c r="R21" s="31">
        <f t="shared" si="0"/>
        <v>183.4027777777778</v>
      </c>
      <c r="S21" s="30">
        <f t="shared" si="1"/>
        <v>1834.0277777777781</v>
      </c>
      <c r="T21" s="30">
        <f t="shared" si="19"/>
        <v>550.20833333333337</v>
      </c>
      <c r="U21" s="30">
        <f t="shared" si="20"/>
        <v>2310.875</v>
      </c>
      <c r="V21" s="30">
        <f t="shared" si="2"/>
        <v>396.15</v>
      </c>
      <c r="W21" s="30">
        <f t="shared" si="4"/>
        <v>264.10000000000002</v>
      </c>
      <c r="X21" s="30">
        <f t="shared" si="5"/>
        <v>845.86725074516642</v>
      </c>
      <c r="Y21" s="30">
        <v>0</v>
      </c>
      <c r="Z21" s="30">
        <f t="shared" si="6"/>
        <v>21301.631139634053</v>
      </c>
      <c r="AA21" s="30">
        <f t="shared" si="7"/>
        <v>255619.57367560864</v>
      </c>
      <c r="AB21" s="4"/>
      <c r="AC21" s="32">
        <f t="shared" si="8"/>
        <v>601.14949232456127</v>
      </c>
      <c r="AD21" s="32">
        <f t="shared" si="9"/>
        <v>601.14949232456127</v>
      </c>
      <c r="AE21" s="32">
        <f t="shared" si="10"/>
        <v>547.97337599999992</v>
      </c>
      <c r="AF21" s="33">
        <f t="shared" si="11"/>
        <v>153.24768849999992</v>
      </c>
      <c r="AG21" s="33">
        <f t="shared" si="12"/>
        <v>144.64618624516663</v>
      </c>
      <c r="AH21" s="34">
        <f t="shared" si="13"/>
        <v>845.86725074516642</v>
      </c>
      <c r="AI21" s="35">
        <f t="shared" si="3"/>
        <v>264.10000000000002</v>
      </c>
      <c r="AJ21" s="32">
        <f t="shared" si="14"/>
        <v>1325.4</v>
      </c>
      <c r="AK21" s="32">
        <f t="shared" si="15"/>
        <v>264.10000000000002</v>
      </c>
      <c r="AL21" s="40"/>
      <c r="AM21" s="40"/>
      <c r="AN21" s="40">
        <v>458.2</v>
      </c>
      <c r="AO21" s="40">
        <v>63.64</v>
      </c>
      <c r="AP21" s="40">
        <v>6.36</v>
      </c>
      <c r="AQ21" s="40">
        <v>19.09</v>
      </c>
      <c r="AR21" s="40">
        <v>61.86</v>
      </c>
      <c r="AS21" s="40">
        <v>13.75</v>
      </c>
      <c r="AT21" s="40">
        <v>9.16</v>
      </c>
      <c r="AU21" s="40">
        <v>15.14</v>
      </c>
      <c r="AV21" s="40">
        <v>647.20000000000005</v>
      </c>
      <c r="AW21" s="40"/>
      <c r="AX21" s="34">
        <f t="shared" si="16"/>
        <v>601.14949232456127</v>
      </c>
      <c r="AY21" s="34">
        <f t="shared" si="16"/>
        <v>601.14949232456127</v>
      </c>
      <c r="AZ21" s="34">
        <f t="shared" si="16"/>
        <v>547.97337599999992</v>
      </c>
      <c r="BA21" s="34">
        <f t="shared" si="17"/>
        <v>264.10000000000002</v>
      </c>
      <c r="BB21" s="5"/>
      <c r="BC21" s="5"/>
      <c r="BD21" s="5"/>
      <c r="BE21" s="5"/>
      <c r="BF21" s="5"/>
      <c r="BG21" s="5"/>
      <c r="BH21" s="5"/>
      <c r="BI21" s="5"/>
      <c r="BJ21" s="36" t="s">
        <v>99</v>
      </c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</row>
    <row r="22" spans="1:173" s="37" customFormat="1" ht="15.75" x14ac:dyDescent="0.25">
      <c r="A22" s="24">
        <v>2</v>
      </c>
      <c r="B22" s="24">
        <f t="shared" si="18"/>
        <v>16</v>
      </c>
      <c r="C22" s="25" t="s">
        <v>100</v>
      </c>
      <c r="D22" s="42" t="s">
        <v>101</v>
      </c>
      <c r="E22" s="27">
        <v>41974</v>
      </c>
      <c r="F22" s="28">
        <v>10</v>
      </c>
      <c r="G22" s="38">
        <v>40</v>
      </c>
      <c r="H22" s="25" t="s">
        <v>81</v>
      </c>
      <c r="I22" s="41" t="s">
        <v>77</v>
      </c>
      <c r="J22" s="28">
        <v>10</v>
      </c>
      <c r="K22" s="29">
        <v>40</v>
      </c>
      <c r="L22" s="30">
        <v>13205</v>
      </c>
      <c r="M22" s="30">
        <v>0</v>
      </c>
      <c r="N22" s="30">
        <v>0</v>
      </c>
      <c r="O22" s="30">
        <v>1046</v>
      </c>
      <c r="P22" s="30">
        <v>666</v>
      </c>
      <c r="Q22" s="30">
        <v>0</v>
      </c>
      <c r="R22" s="31">
        <f t="shared" si="0"/>
        <v>183.4027777777778</v>
      </c>
      <c r="S22" s="30">
        <f t="shared" si="1"/>
        <v>1834.0277777777781</v>
      </c>
      <c r="T22" s="30">
        <f t="shared" si="19"/>
        <v>550.20833333333337</v>
      </c>
      <c r="U22" s="30">
        <f t="shared" si="20"/>
        <v>2310.875</v>
      </c>
      <c r="V22" s="30">
        <f t="shared" si="2"/>
        <v>396.15</v>
      </c>
      <c r="W22" s="30">
        <f t="shared" si="4"/>
        <v>264.10000000000002</v>
      </c>
      <c r="X22" s="30">
        <f t="shared" si="5"/>
        <v>845.86725074516642</v>
      </c>
      <c r="Y22" s="30">
        <v>0</v>
      </c>
      <c r="Z22" s="30">
        <f t="shared" si="6"/>
        <v>21301.631139634053</v>
      </c>
      <c r="AA22" s="30">
        <f t="shared" si="7"/>
        <v>255619.57367560864</v>
      </c>
      <c r="AB22" s="4"/>
      <c r="AC22" s="32">
        <f t="shared" si="8"/>
        <v>601.14949232456127</v>
      </c>
      <c r="AD22" s="32">
        <f t="shared" si="9"/>
        <v>601.14949232456127</v>
      </c>
      <c r="AE22" s="32">
        <f t="shared" si="10"/>
        <v>547.97337599999992</v>
      </c>
      <c r="AF22" s="33">
        <f t="shared" si="11"/>
        <v>153.24768849999992</v>
      </c>
      <c r="AG22" s="33">
        <f t="shared" si="12"/>
        <v>144.64618624516663</v>
      </c>
      <c r="AH22" s="34">
        <f t="shared" si="13"/>
        <v>845.86725074516642</v>
      </c>
      <c r="AI22" s="35">
        <f t="shared" si="3"/>
        <v>264.10000000000002</v>
      </c>
      <c r="AJ22" s="32">
        <f t="shared" si="14"/>
        <v>1325.4</v>
      </c>
      <c r="AK22" s="32">
        <f t="shared" si="15"/>
        <v>264.10000000000002</v>
      </c>
      <c r="AL22" s="40"/>
      <c r="AM22" s="40"/>
      <c r="AN22" s="40">
        <v>458.2</v>
      </c>
      <c r="AO22" s="40">
        <v>63.64</v>
      </c>
      <c r="AP22" s="40">
        <v>6.36</v>
      </c>
      <c r="AQ22" s="40">
        <v>19.09</v>
      </c>
      <c r="AR22" s="40">
        <v>61.86</v>
      </c>
      <c r="AS22" s="40">
        <v>13.75</v>
      </c>
      <c r="AT22" s="40">
        <v>9.16</v>
      </c>
      <c r="AU22" s="40">
        <v>15.14</v>
      </c>
      <c r="AV22" s="40">
        <v>647.20000000000005</v>
      </c>
      <c r="AW22" s="40"/>
      <c r="AX22" s="34">
        <f t="shared" si="16"/>
        <v>601.14949232456127</v>
      </c>
      <c r="AY22" s="34">
        <f t="shared" si="16"/>
        <v>601.14949232456127</v>
      </c>
      <c r="AZ22" s="34">
        <f t="shared" si="16"/>
        <v>547.97337599999992</v>
      </c>
      <c r="BA22" s="34">
        <f t="shared" si="17"/>
        <v>264.10000000000002</v>
      </c>
      <c r="BB22" s="5"/>
      <c r="BC22" s="5"/>
      <c r="BD22" s="5"/>
      <c r="BE22" s="5"/>
      <c r="BF22" s="5"/>
      <c r="BG22" s="5"/>
      <c r="BH22" s="5"/>
      <c r="BI22" s="5"/>
      <c r="BJ22" s="36" t="s">
        <v>102</v>
      </c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</row>
    <row r="23" spans="1:173" s="37" customFormat="1" ht="15.75" x14ac:dyDescent="0.25">
      <c r="A23" s="24">
        <v>2</v>
      </c>
      <c r="B23" s="24">
        <f t="shared" si="18"/>
        <v>17</v>
      </c>
      <c r="C23" s="25" t="s">
        <v>103</v>
      </c>
      <c r="D23" s="42" t="s">
        <v>104</v>
      </c>
      <c r="E23" s="27">
        <v>41974</v>
      </c>
      <c r="F23" s="28">
        <v>10</v>
      </c>
      <c r="G23" s="38">
        <v>40</v>
      </c>
      <c r="H23" s="25" t="s">
        <v>81</v>
      </c>
      <c r="I23" s="41" t="s">
        <v>77</v>
      </c>
      <c r="J23" s="28">
        <v>10</v>
      </c>
      <c r="K23" s="29">
        <v>40</v>
      </c>
      <c r="L23" s="30">
        <v>13205</v>
      </c>
      <c r="M23" s="30">
        <v>0</v>
      </c>
      <c r="N23" s="30">
        <v>0</v>
      </c>
      <c r="O23" s="30">
        <v>1046</v>
      </c>
      <c r="P23" s="30">
        <v>666</v>
      </c>
      <c r="Q23" s="30">
        <v>0</v>
      </c>
      <c r="R23" s="31">
        <f t="shared" si="0"/>
        <v>183.4027777777778</v>
      </c>
      <c r="S23" s="30">
        <f t="shared" si="1"/>
        <v>1834.0277777777781</v>
      </c>
      <c r="T23" s="30">
        <f t="shared" si="19"/>
        <v>550.20833333333337</v>
      </c>
      <c r="U23" s="30">
        <f t="shared" si="20"/>
        <v>2310.875</v>
      </c>
      <c r="V23" s="30">
        <f t="shared" si="2"/>
        <v>396.15</v>
      </c>
      <c r="W23" s="30">
        <f t="shared" si="4"/>
        <v>264.10000000000002</v>
      </c>
      <c r="X23" s="30">
        <f t="shared" si="5"/>
        <v>845.86725074516642</v>
      </c>
      <c r="Y23" s="30">
        <v>0</v>
      </c>
      <c r="Z23" s="30">
        <f t="shared" si="6"/>
        <v>21301.631139634053</v>
      </c>
      <c r="AA23" s="30">
        <f t="shared" si="7"/>
        <v>255619.57367560864</v>
      </c>
      <c r="AB23" s="4"/>
      <c r="AC23" s="32">
        <f t="shared" si="8"/>
        <v>601.14949232456127</v>
      </c>
      <c r="AD23" s="32">
        <f t="shared" si="9"/>
        <v>601.14949232456127</v>
      </c>
      <c r="AE23" s="32">
        <f t="shared" si="10"/>
        <v>547.97337599999992</v>
      </c>
      <c r="AF23" s="33">
        <f t="shared" si="11"/>
        <v>153.24768849999992</v>
      </c>
      <c r="AG23" s="33">
        <f t="shared" si="12"/>
        <v>144.64618624516663</v>
      </c>
      <c r="AH23" s="34">
        <f t="shared" si="13"/>
        <v>845.86725074516642</v>
      </c>
      <c r="AI23" s="35">
        <f t="shared" si="3"/>
        <v>264.10000000000002</v>
      </c>
      <c r="AJ23" s="32">
        <f t="shared" si="14"/>
        <v>1325.4</v>
      </c>
      <c r="AK23" s="32">
        <f t="shared" si="15"/>
        <v>264.10000000000002</v>
      </c>
      <c r="AL23" s="40"/>
      <c r="AM23" s="40"/>
      <c r="AN23" s="40">
        <v>458.2</v>
      </c>
      <c r="AO23" s="40">
        <v>63.64</v>
      </c>
      <c r="AP23" s="40">
        <v>6.36</v>
      </c>
      <c r="AQ23" s="40">
        <v>19.09</v>
      </c>
      <c r="AR23" s="40">
        <v>61.86</v>
      </c>
      <c r="AS23" s="40">
        <v>13.75</v>
      </c>
      <c r="AT23" s="40">
        <v>9.16</v>
      </c>
      <c r="AU23" s="40">
        <v>15.14</v>
      </c>
      <c r="AV23" s="40">
        <v>647.20000000000005</v>
      </c>
      <c r="AW23" s="40"/>
      <c r="AX23" s="34">
        <f t="shared" si="16"/>
        <v>601.14949232456127</v>
      </c>
      <c r="AY23" s="34">
        <f t="shared" si="16"/>
        <v>601.14949232456127</v>
      </c>
      <c r="AZ23" s="34">
        <f t="shared" si="16"/>
        <v>547.97337599999992</v>
      </c>
      <c r="BA23" s="34">
        <f t="shared" si="17"/>
        <v>264.10000000000002</v>
      </c>
      <c r="BB23" s="5"/>
      <c r="BC23" s="5"/>
      <c r="BD23" s="5"/>
      <c r="BE23" s="5"/>
      <c r="BF23" s="5"/>
      <c r="BG23" s="5"/>
      <c r="BH23" s="5"/>
      <c r="BI23" s="5"/>
      <c r="BJ23" s="36" t="s">
        <v>105</v>
      </c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</row>
    <row r="24" spans="1:173" s="37" customFormat="1" ht="15.75" x14ac:dyDescent="0.25">
      <c r="A24" s="24">
        <v>2</v>
      </c>
      <c r="B24" s="24">
        <f t="shared" si="18"/>
        <v>18</v>
      </c>
      <c r="C24" s="43" t="s">
        <v>106</v>
      </c>
      <c r="D24" s="42" t="s">
        <v>107</v>
      </c>
      <c r="E24" s="27">
        <v>42401</v>
      </c>
      <c r="F24" s="28">
        <v>10</v>
      </c>
      <c r="G24" s="38">
        <v>40</v>
      </c>
      <c r="H24" s="25" t="s">
        <v>81</v>
      </c>
      <c r="I24" s="41" t="s">
        <v>77</v>
      </c>
      <c r="J24" s="28">
        <v>10</v>
      </c>
      <c r="K24" s="29">
        <v>40</v>
      </c>
      <c r="L24" s="30">
        <v>13205</v>
      </c>
      <c r="M24" s="30">
        <v>0</v>
      </c>
      <c r="N24" s="30">
        <v>0</v>
      </c>
      <c r="O24" s="30">
        <v>1046</v>
      </c>
      <c r="P24" s="30">
        <v>666</v>
      </c>
      <c r="Q24" s="30">
        <v>0</v>
      </c>
      <c r="R24" s="31">
        <f t="shared" si="0"/>
        <v>183.4027777777778</v>
      </c>
      <c r="S24" s="30">
        <f t="shared" si="1"/>
        <v>1834.0277777777781</v>
      </c>
      <c r="T24" s="30">
        <f t="shared" si="19"/>
        <v>550.20833333333337</v>
      </c>
      <c r="U24" s="30">
        <f t="shared" si="20"/>
        <v>2310.875</v>
      </c>
      <c r="V24" s="30">
        <f t="shared" si="2"/>
        <v>396.15</v>
      </c>
      <c r="W24" s="30">
        <f t="shared" si="4"/>
        <v>264.10000000000002</v>
      </c>
      <c r="X24" s="30">
        <f t="shared" si="5"/>
        <v>845.86725074516642</v>
      </c>
      <c r="Y24" s="30">
        <v>0</v>
      </c>
      <c r="Z24" s="30">
        <f t="shared" si="6"/>
        <v>21301.631139634053</v>
      </c>
      <c r="AA24" s="30">
        <f t="shared" si="7"/>
        <v>255619.57367560864</v>
      </c>
      <c r="AB24" s="4"/>
      <c r="AC24" s="32">
        <f t="shared" si="8"/>
        <v>601.14949232456127</v>
      </c>
      <c r="AD24" s="32">
        <f t="shared" si="9"/>
        <v>601.14949232456127</v>
      </c>
      <c r="AE24" s="32">
        <f t="shared" si="10"/>
        <v>547.97337599999992</v>
      </c>
      <c r="AF24" s="33">
        <f t="shared" si="11"/>
        <v>153.24768849999992</v>
      </c>
      <c r="AG24" s="33">
        <f t="shared" si="12"/>
        <v>144.64618624516663</v>
      </c>
      <c r="AH24" s="34">
        <f t="shared" si="13"/>
        <v>845.86725074516642</v>
      </c>
      <c r="AI24" s="35">
        <f t="shared" si="3"/>
        <v>264.10000000000002</v>
      </c>
      <c r="AJ24" s="32">
        <f t="shared" si="14"/>
        <v>1325.4</v>
      </c>
      <c r="AK24" s="32">
        <f t="shared" si="15"/>
        <v>264.10000000000002</v>
      </c>
      <c r="AL24" s="40"/>
      <c r="AM24" s="40"/>
      <c r="AN24" s="40">
        <v>458.2</v>
      </c>
      <c r="AO24" s="40">
        <v>63.64</v>
      </c>
      <c r="AP24" s="40">
        <v>6.36</v>
      </c>
      <c r="AQ24" s="40">
        <v>19.09</v>
      </c>
      <c r="AR24" s="40">
        <v>61.86</v>
      </c>
      <c r="AS24" s="40">
        <v>13.75</v>
      </c>
      <c r="AT24" s="40">
        <v>9.16</v>
      </c>
      <c r="AU24" s="40">
        <v>15.14</v>
      </c>
      <c r="AV24" s="40">
        <v>647.20000000000005</v>
      </c>
      <c r="AW24" s="40"/>
      <c r="AX24" s="34">
        <f t="shared" si="16"/>
        <v>601.14949232456127</v>
      </c>
      <c r="AY24" s="34">
        <f t="shared" si="16"/>
        <v>601.14949232456127</v>
      </c>
      <c r="AZ24" s="34">
        <f t="shared" si="16"/>
        <v>547.97337599999992</v>
      </c>
      <c r="BA24" s="34">
        <f t="shared" si="17"/>
        <v>264.10000000000002</v>
      </c>
      <c r="BB24" s="5"/>
      <c r="BC24" s="5"/>
      <c r="BD24" s="5"/>
      <c r="BE24" s="5"/>
      <c r="BF24" s="5"/>
      <c r="BG24" s="5"/>
      <c r="BH24" s="5"/>
      <c r="BI24" s="5"/>
      <c r="BJ24" s="36" t="s">
        <v>108</v>
      </c>
      <c r="BK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</row>
    <row r="25" spans="1:173" s="37" customFormat="1" ht="15.75" x14ac:dyDescent="0.25">
      <c r="A25" s="44">
        <v>2</v>
      </c>
      <c r="B25" s="24">
        <f t="shared" si="18"/>
        <v>19</v>
      </c>
      <c r="C25" s="25" t="s">
        <v>109</v>
      </c>
      <c r="D25" s="42" t="s">
        <v>110</v>
      </c>
      <c r="E25" s="27">
        <v>41974</v>
      </c>
      <c r="F25" s="28">
        <v>1</v>
      </c>
      <c r="G25" s="45">
        <v>40</v>
      </c>
      <c r="H25" s="39" t="s">
        <v>111</v>
      </c>
      <c r="I25" s="46" t="s">
        <v>77</v>
      </c>
      <c r="J25" s="28">
        <v>1</v>
      </c>
      <c r="K25" s="47">
        <v>40</v>
      </c>
      <c r="L25" s="30">
        <f t="shared" ref="L25:L41" si="21">9107+450</f>
        <v>9557</v>
      </c>
      <c r="M25" s="30">
        <v>0</v>
      </c>
      <c r="N25" s="30">
        <v>0</v>
      </c>
      <c r="O25" s="30">
        <v>717</v>
      </c>
      <c r="P25" s="30">
        <v>447</v>
      </c>
      <c r="Q25" s="30">
        <v>0</v>
      </c>
      <c r="R25" s="31">
        <f t="shared" si="0"/>
        <v>132.73611111111111</v>
      </c>
      <c r="S25" s="30">
        <f t="shared" si="1"/>
        <v>1327.3611111111111</v>
      </c>
      <c r="T25" s="30">
        <f t="shared" si="19"/>
        <v>398.20833333333331</v>
      </c>
      <c r="U25" s="30">
        <f t="shared" si="20"/>
        <v>1672.4749999999999</v>
      </c>
      <c r="V25" s="30">
        <f t="shared" si="2"/>
        <v>286.70999999999998</v>
      </c>
      <c r="W25" s="30">
        <f t="shared" si="4"/>
        <v>191.14000000000001</v>
      </c>
      <c r="X25" s="30">
        <f t="shared" si="5"/>
        <v>728.38079916916661</v>
      </c>
      <c r="Y25" s="30">
        <v>0</v>
      </c>
      <c r="Z25" s="30">
        <f t="shared" si="6"/>
        <v>15458.011354724722</v>
      </c>
      <c r="AA25" s="30">
        <f t="shared" si="7"/>
        <v>185496.13625669666</v>
      </c>
      <c r="AB25" s="4"/>
      <c r="AC25" s="32">
        <f t="shared" si="8"/>
        <v>432.49638706140354</v>
      </c>
      <c r="AD25" s="32">
        <f t="shared" si="9"/>
        <v>432.49638706140354</v>
      </c>
      <c r="AE25" s="32">
        <f t="shared" si="10"/>
        <v>547.97337599999992</v>
      </c>
      <c r="AF25" s="33">
        <f t="shared" si="11"/>
        <v>76.341872500000022</v>
      </c>
      <c r="AG25" s="33">
        <f t="shared" si="12"/>
        <v>104.06555066916667</v>
      </c>
      <c r="AH25" s="34">
        <f t="shared" si="13"/>
        <v>728.38079916916661</v>
      </c>
      <c r="AI25" s="35">
        <f t="shared" si="3"/>
        <v>191.14000000000001</v>
      </c>
      <c r="AJ25" s="32">
        <f t="shared" si="14"/>
        <v>1325.4</v>
      </c>
      <c r="AK25" s="32">
        <f t="shared" si="15"/>
        <v>191.14000000000001</v>
      </c>
      <c r="AL25" s="48"/>
      <c r="AM25" s="48"/>
      <c r="AN25" s="48">
        <v>284.27999999999997</v>
      </c>
      <c r="AO25" s="48">
        <v>39.479999999999997</v>
      </c>
      <c r="AP25" s="48">
        <v>3.95</v>
      </c>
      <c r="AQ25" s="48">
        <v>11.85</v>
      </c>
      <c r="AR25" s="48">
        <v>38.380000000000003</v>
      </c>
      <c r="AS25" s="48">
        <v>8.5299999999999994</v>
      </c>
      <c r="AT25" s="48">
        <v>5.69</v>
      </c>
      <c r="AU25" s="48">
        <v>9.39</v>
      </c>
      <c r="AV25" s="48">
        <v>401.55</v>
      </c>
      <c r="AW25" s="48"/>
      <c r="AX25" s="49">
        <f t="shared" si="16"/>
        <v>432.49638706140354</v>
      </c>
      <c r="AY25" s="49">
        <f t="shared" si="16"/>
        <v>432.49638706140354</v>
      </c>
      <c r="AZ25" s="49">
        <f t="shared" si="16"/>
        <v>547.97337599999992</v>
      </c>
      <c r="BA25" s="49">
        <f t="shared" si="17"/>
        <v>191.14000000000001</v>
      </c>
      <c r="BB25" s="5"/>
      <c r="BC25" s="5"/>
      <c r="BD25" s="5"/>
      <c r="BE25" s="5"/>
      <c r="BF25" s="5"/>
      <c r="BG25" s="5"/>
      <c r="BH25" s="5"/>
      <c r="BI25" s="5"/>
      <c r="BJ25" s="36" t="s">
        <v>112</v>
      </c>
      <c r="BK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</row>
    <row r="26" spans="1:173" s="24" customFormat="1" ht="15.75" x14ac:dyDescent="0.25">
      <c r="A26" s="24">
        <v>2</v>
      </c>
      <c r="B26" s="24">
        <f t="shared" si="18"/>
        <v>20</v>
      </c>
      <c r="C26" s="25" t="s">
        <v>113</v>
      </c>
      <c r="D26" s="42" t="s">
        <v>114</v>
      </c>
      <c r="E26" s="27">
        <v>41974</v>
      </c>
      <c r="F26" s="28">
        <v>1</v>
      </c>
      <c r="G26" s="38">
        <v>40</v>
      </c>
      <c r="H26" s="39" t="s">
        <v>111</v>
      </c>
      <c r="I26" s="41" t="s">
        <v>77</v>
      </c>
      <c r="J26" s="28">
        <v>1</v>
      </c>
      <c r="K26" s="29">
        <v>40</v>
      </c>
      <c r="L26" s="30">
        <f t="shared" si="21"/>
        <v>9557</v>
      </c>
      <c r="M26" s="30">
        <v>0</v>
      </c>
      <c r="N26" s="30">
        <v>0</v>
      </c>
      <c r="O26" s="30">
        <v>717</v>
      </c>
      <c r="P26" s="30">
        <v>447</v>
      </c>
      <c r="Q26" s="30">
        <v>0</v>
      </c>
      <c r="R26" s="31">
        <f t="shared" si="0"/>
        <v>132.73611111111111</v>
      </c>
      <c r="S26" s="30">
        <f t="shared" si="1"/>
        <v>1327.3611111111111</v>
      </c>
      <c r="T26" s="30">
        <f t="shared" si="19"/>
        <v>398.20833333333331</v>
      </c>
      <c r="U26" s="30">
        <f t="shared" si="20"/>
        <v>1672.4749999999999</v>
      </c>
      <c r="V26" s="30">
        <f t="shared" si="2"/>
        <v>286.70999999999998</v>
      </c>
      <c r="W26" s="30">
        <f t="shared" si="4"/>
        <v>191.14000000000001</v>
      </c>
      <c r="X26" s="30">
        <f t="shared" si="5"/>
        <v>728.38079916916661</v>
      </c>
      <c r="Y26" s="30">
        <v>0</v>
      </c>
      <c r="Z26" s="30">
        <f t="shared" si="6"/>
        <v>15458.011354724722</v>
      </c>
      <c r="AA26" s="30">
        <f t="shared" si="7"/>
        <v>185496.13625669666</v>
      </c>
      <c r="AB26" s="4"/>
      <c r="AC26" s="32">
        <f t="shared" si="8"/>
        <v>432.49638706140354</v>
      </c>
      <c r="AD26" s="32">
        <f t="shared" si="9"/>
        <v>432.49638706140354</v>
      </c>
      <c r="AE26" s="32">
        <f t="shared" si="10"/>
        <v>547.97337599999992</v>
      </c>
      <c r="AF26" s="33">
        <f t="shared" si="11"/>
        <v>76.341872500000022</v>
      </c>
      <c r="AG26" s="33">
        <f t="shared" si="12"/>
        <v>104.06555066916667</v>
      </c>
      <c r="AH26" s="34">
        <f t="shared" si="13"/>
        <v>728.38079916916661</v>
      </c>
      <c r="AI26" s="35">
        <f t="shared" si="3"/>
        <v>191.14000000000001</v>
      </c>
      <c r="AJ26" s="32">
        <f t="shared" si="14"/>
        <v>1325.4</v>
      </c>
      <c r="AK26" s="32">
        <f t="shared" si="15"/>
        <v>191.14000000000001</v>
      </c>
      <c r="AL26" s="30"/>
      <c r="AM26" s="30"/>
      <c r="AN26" s="30">
        <v>284.27999999999997</v>
      </c>
      <c r="AO26" s="30">
        <v>39.479999999999997</v>
      </c>
      <c r="AP26" s="30">
        <v>3.95</v>
      </c>
      <c r="AQ26" s="30">
        <v>11.85</v>
      </c>
      <c r="AR26" s="30">
        <v>38.380000000000003</v>
      </c>
      <c r="AS26" s="30">
        <v>8.5299999999999994</v>
      </c>
      <c r="AT26" s="30">
        <v>5.69</v>
      </c>
      <c r="AU26" s="30">
        <v>9.39</v>
      </c>
      <c r="AV26" s="30">
        <v>401.55</v>
      </c>
      <c r="AW26" s="30"/>
      <c r="AX26" s="30">
        <f t="shared" si="16"/>
        <v>432.49638706140354</v>
      </c>
      <c r="AY26" s="30">
        <f t="shared" si="16"/>
        <v>432.49638706140354</v>
      </c>
      <c r="AZ26" s="30">
        <f t="shared" si="16"/>
        <v>547.97337599999992</v>
      </c>
      <c r="BA26" s="30">
        <f t="shared" si="17"/>
        <v>191.14000000000001</v>
      </c>
      <c r="BB26" s="5"/>
      <c r="BC26" s="5"/>
      <c r="BD26" s="5"/>
      <c r="BE26" s="5"/>
      <c r="BF26" s="5"/>
      <c r="BG26" s="5"/>
      <c r="BH26" s="5"/>
      <c r="BI26" s="5"/>
      <c r="BJ26" s="36" t="s">
        <v>115</v>
      </c>
      <c r="BK26" s="5"/>
      <c r="BL26" s="37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</row>
    <row r="27" spans="1:173" s="24" customFormat="1" ht="15.75" x14ac:dyDescent="0.25">
      <c r="A27" s="24">
        <v>2</v>
      </c>
      <c r="B27" s="24">
        <f t="shared" si="18"/>
        <v>21</v>
      </c>
      <c r="C27" s="25" t="s">
        <v>116</v>
      </c>
      <c r="D27" s="42" t="s">
        <v>117</v>
      </c>
      <c r="E27" s="27">
        <v>41974</v>
      </c>
      <c r="F27" s="28">
        <v>1</v>
      </c>
      <c r="G27" s="38">
        <v>40</v>
      </c>
      <c r="H27" s="39" t="s">
        <v>118</v>
      </c>
      <c r="I27" s="41" t="s">
        <v>77</v>
      </c>
      <c r="J27" s="28">
        <v>1</v>
      </c>
      <c r="K27" s="29">
        <v>40</v>
      </c>
      <c r="L27" s="30">
        <f t="shared" si="21"/>
        <v>9557</v>
      </c>
      <c r="M27" s="30">
        <v>0</v>
      </c>
      <c r="N27" s="30">
        <v>0</v>
      </c>
      <c r="O27" s="30">
        <v>717</v>
      </c>
      <c r="P27" s="30">
        <v>447</v>
      </c>
      <c r="Q27" s="30">
        <v>0</v>
      </c>
      <c r="R27" s="31">
        <f t="shared" si="0"/>
        <v>132.73611111111111</v>
      </c>
      <c r="S27" s="30">
        <f t="shared" si="1"/>
        <v>1327.3611111111111</v>
      </c>
      <c r="T27" s="30">
        <f t="shared" si="19"/>
        <v>398.20833333333331</v>
      </c>
      <c r="U27" s="30">
        <f t="shared" si="20"/>
        <v>1672.4749999999999</v>
      </c>
      <c r="V27" s="30">
        <f t="shared" si="2"/>
        <v>286.70999999999998</v>
      </c>
      <c r="W27" s="30">
        <f t="shared" si="4"/>
        <v>191.14000000000001</v>
      </c>
      <c r="X27" s="30">
        <f t="shared" si="5"/>
        <v>728.38079916916661</v>
      </c>
      <c r="Y27" s="30">
        <v>0</v>
      </c>
      <c r="Z27" s="30">
        <f t="shared" si="6"/>
        <v>15458.011354724722</v>
      </c>
      <c r="AA27" s="30">
        <f t="shared" si="7"/>
        <v>185496.13625669666</v>
      </c>
      <c r="AB27" s="4"/>
      <c r="AC27" s="32">
        <f t="shared" si="8"/>
        <v>432.49638706140354</v>
      </c>
      <c r="AD27" s="32">
        <f t="shared" si="9"/>
        <v>432.49638706140354</v>
      </c>
      <c r="AE27" s="32">
        <f t="shared" si="10"/>
        <v>547.97337599999992</v>
      </c>
      <c r="AF27" s="33">
        <f t="shared" si="11"/>
        <v>76.341872500000022</v>
      </c>
      <c r="AG27" s="33">
        <f t="shared" si="12"/>
        <v>104.06555066916667</v>
      </c>
      <c r="AH27" s="34">
        <f t="shared" si="13"/>
        <v>728.38079916916661</v>
      </c>
      <c r="AI27" s="35">
        <f t="shared" si="3"/>
        <v>191.14000000000001</v>
      </c>
      <c r="AJ27" s="32">
        <f t="shared" si="14"/>
        <v>1325.4</v>
      </c>
      <c r="AK27" s="32">
        <f t="shared" si="15"/>
        <v>191.14000000000001</v>
      </c>
      <c r="AL27" s="30"/>
      <c r="AM27" s="30"/>
      <c r="AN27" s="30">
        <v>284.27999999999997</v>
      </c>
      <c r="AO27" s="30">
        <v>39.479999999999997</v>
      </c>
      <c r="AP27" s="30">
        <v>3.95</v>
      </c>
      <c r="AQ27" s="30">
        <v>11.85</v>
      </c>
      <c r="AR27" s="30">
        <v>38.380000000000003</v>
      </c>
      <c r="AS27" s="30">
        <v>8.5299999999999994</v>
      </c>
      <c r="AT27" s="30">
        <v>5.69</v>
      </c>
      <c r="AU27" s="30">
        <v>9.39</v>
      </c>
      <c r="AV27" s="30">
        <v>401.55</v>
      </c>
      <c r="AW27" s="30"/>
      <c r="AX27" s="30">
        <f t="shared" si="16"/>
        <v>432.49638706140354</v>
      </c>
      <c r="AY27" s="30">
        <f t="shared" si="16"/>
        <v>432.49638706140354</v>
      </c>
      <c r="AZ27" s="30">
        <f t="shared" si="16"/>
        <v>547.97337599999992</v>
      </c>
      <c r="BA27" s="30">
        <f t="shared" si="17"/>
        <v>191.14000000000001</v>
      </c>
      <c r="BB27" s="5"/>
      <c r="BC27" s="5"/>
      <c r="BD27" s="5"/>
      <c r="BE27" s="5"/>
      <c r="BF27" s="5"/>
      <c r="BG27" s="5"/>
      <c r="BH27" s="5"/>
      <c r="BI27" s="5"/>
      <c r="BJ27" s="36" t="s">
        <v>119</v>
      </c>
      <c r="BK27" s="5"/>
      <c r="BL27" s="37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</row>
    <row r="28" spans="1:173" s="24" customFormat="1" ht="15.75" x14ac:dyDescent="0.25">
      <c r="A28" s="24">
        <v>2</v>
      </c>
      <c r="B28" s="24">
        <f t="shared" si="18"/>
        <v>22</v>
      </c>
      <c r="C28" s="25" t="s">
        <v>120</v>
      </c>
      <c r="D28" s="42" t="s">
        <v>121</v>
      </c>
      <c r="E28" s="27">
        <v>41974</v>
      </c>
      <c r="F28" s="28">
        <v>1</v>
      </c>
      <c r="G28" s="38">
        <v>40</v>
      </c>
      <c r="H28" s="39" t="s">
        <v>118</v>
      </c>
      <c r="I28" s="41" t="s">
        <v>77</v>
      </c>
      <c r="J28" s="28">
        <v>1</v>
      </c>
      <c r="K28" s="29">
        <v>40</v>
      </c>
      <c r="L28" s="30">
        <f t="shared" si="21"/>
        <v>9557</v>
      </c>
      <c r="M28" s="30">
        <v>0</v>
      </c>
      <c r="N28" s="30">
        <v>0</v>
      </c>
      <c r="O28" s="30">
        <v>717</v>
      </c>
      <c r="P28" s="30">
        <v>447</v>
      </c>
      <c r="Q28" s="30">
        <v>0</v>
      </c>
      <c r="R28" s="31">
        <f t="shared" si="0"/>
        <v>132.73611111111111</v>
      </c>
      <c r="S28" s="30">
        <f t="shared" si="1"/>
        <v>1327.3611111111111</v>
      </c>
      <c r="T28" s="30">
        <f t="shared" si="19"/>
        <v>398.20833333333331</v>
      </c>
      <c r="U28" s="30">
        <f t="shared" si="20"/>
        <v>1672.4749999999999</v>
      </c>
      <c r="V28" s="30">
        <f t="shared" si="2"/>
        <v>286.70999999999998</v>
      </c>
      <c r="W28" s="30">
        <f t="shared" si="4"/>
        <v>191.14000000000001</v>
      </c>
      <c r="X28" s="30">
        <f t="shared" si="5"/>
        <v>728.38079916916661</v>
      </c>
      <c r="Y28" s="30">
        <v>0</v>
      </c>
      <c r="Z28" s="30">
        <f t="shared" si="6"/>
        <v>15458.011354724722</v>
      </c>
      <c r="AA28" s="30">
        <f t="shared" si="7"/>
        <v>185496.13625669666</v>
      </c>
      <c r="AB28" s="4"/>
      <c r="AC28" s="32">
        <f t="shared" si="8"/>
        <v>432.49638706140354</v>
      </c>
      <c r="AD28" s="32">
        <f t="shared" si="9"/>
        <v>432.49638706140354</v>
      </c>
      <c r="AE28" s="32">
        <f t="shared" si="10"/>
        <v>547.97337599999992</v>
      </c>
      <c r="AF28" s="33">
        <f t="shared" si="11"/>
        <v>76.341872500000022</v>
      </c>
      <c r="AG28" s="33">
        <f t="shared" si="12"/>
        <v>104.06555066916667</v>
      </c>
      <c r="AH28" s="34">
        <f t="shared" si="13"/>
        <v>728.38079916916661</v>
      </c>
      <c r="AI28" s="35">
        <f t="shared" si="3"/>
        <v>191.14000000000001</v>
      </c>
      <c r="AJ28" s="32">
        <f t="shared" si="14"/>
        <v>1325.4</v>
      </c>
      <c r="AK28" s="32">
        <f t="shared" si="15"/>
        <v>191.14000000000001</v>
      </c>
      <c r="AL28" s="30"/>
      <c r="AM28" s="30"/>
      <c r="AN28" s="30">
        <v>284.27999999999997</v>
      </c>
      <c r="AO28" s="30">
        <v>39.479999999999997</v>
      </c>
      <c r="AP28" s="30">
        <v>3.95</v>
      </c>
      <c r="AQ28" s="30">
        <v>11.85</v>
      </c>
      <c r="AR28" s="30">
        <v>38.380000000000003</v>
      </c>
      <c r="AS28" s="30">
        <v>8.5299999999999994</v>
      </c>
      <c r="AT28" s="30">
        <v>5.69</v>
      </c>
      <c r="AU28" s="30">
        <v>9.39</v>
      </c>
      <c r="AV28" s="30">
        <v>401.55</v>
      </c>
      <c r="AW28" s="30"/>
      <c r="AX28" s="30">
        <f t="shared" si="16"/>
        <v>432.49638706140354</v>
      </c>
      <c r="AY28" s="30">
        <f t="shared" si="16"/>
        <v>432.49638706140354</v>
      </c>
      <c r="AZ28" s="30">
        <f t="shared" si="16"/>
        <v>547.97337599999992</v>
      </c>
      <c r="BA28" s="30">
        <f t="shared" si="17"/>
        <v>191.14000000000001</v>
      </c>
      <c r="BB28" s="5"/>
      <c r="BC28" s="5"/>
      <c r="BD28" s="5"/>
      <c r="BE28" s="5"/>
      <c r="BF28" s="5"/>
      <c r="BG28" s="5"/>
      <c r="BH28" s="5"/>
      <c r="BI28" s="5"/>
      <c r="BJ28" s="36" t="s">
        <v>122</v>
      </c>
      <c r="BK28" s="5"/>
      <c r="BL28" s="37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</row>
    <row r="29" spans="1:173" s="24" customFormat="1" ht="15.75" x14ac:dyDescent="0.25">
      <c r="A29" s="24">
        <v>2</v>
      </c>
      <c r="B29" s="24">
        <f t="shared" si="18"/>
        <v>23</v>
      </c>
      <c r="C29" s="25" t="s">
        <v>123</v>
      </c>
      <c r="D29" s="42" t="s">
        <v>124</v>
      </c>
      <c r="E29" s="27">
        <v>41974</v>
      </c>
      <c r="F29" s="28">
        <v>1</v>
      </c>
      <c r="G29" s="38">
        <v>40</v>
      </c>
      <c r="H29" s="39" t="s">
        <v>118</v>
      </c>
      <c r="I29" s="41" t="s">
        <v>77</v>
      </c>
      <c r="J29" s="28">
        <v>1</v>
      </c>
      <c r="K29" s="29">
        <v>40</v>
      </c>
      <c r="L29" s="30">
        <f t="shared" si="21"/>
        <v>9557</v>
      </c>
      <c r="M29" s="30">
        <v>0</v>
      </c>
      <c r="N29" s="30">
        <v>0</v>
      </c>
      <c r="O29" s="30">
        <v>717</v>
      </c>
      <c r="P29" s="30">
        <v>447</v>
      </c>
      <c r="Q29" s="30">
        <v>0</v>
      </c>
      <c r="R29" s="31">
        <f t="shared" si="0"/>
        <v>132.73611111111111</v>
      </c>
      <c r="S29" s="30">
        <f t="shared" si="1"/>
        <v>1327.3611111111111</v>
      </c>
      <c r="T29" s="30">
        <f t="shared" si="19"/>
        <v>398.20833333333331</v>
      </c>
      <c r="U29" s="30">
        <f t="shared" si="20"/>
        <v>1672.4749999999999</v>
      </c>
      <c r="V29" s="30">
        <f t="shared" si="2"/>
        <v>286.70999999999998</v>
      </c>
      <c r="W29" s="30">
        <f t="shared" si="4"/>
        <v>191.14000000000001</v>
      </c>
      <c r="X29" s="30">
        <f t="shared" si="5"/>
        <v>728.38079916916661</v>
      </c>
      <c r="Y29" s="30">
        <v>0</v>
      </c>
      <c r="Z29" s="30">
        <f t="shared" si="6"/>
        <v>15458.011354724722</v>
      </c>
      <c r="AA29" s="30">
        <f t="shared" si="7"/>
        <v>185496.13625669666</v>
      </c>
      <c r="AB29" s="4"/>
      <c r="AC29" s="32">
        <f t="shared" si="8"/>
        <v>432.49638706140354</v>
      </c>
      <c r="AD29" s="32">
        <f t="shared" si="9"/>
        <v>432.49638706140354</v>
      </c>
      <c r="AE29" s="32">
        <f t="shared" si="10"/>
        <v>547.97337599999992</v>
      </c>
      <c r="AF29" s="33">
        <f t="shared" si="11"/>
        <v>76.341872500000022</v>
      </c>
      <c r="AG29" s="33">
        <f t="shared" si="12"/>
        <v>104.06555066916667</v>
      </c>
      <c r="AH29" s="34">
        <f t="shared" si="13"/>
        <v>728.38079916916661</v>
      </c>
      <c r="AI29" s="35">
        <f t="shared" si="3"/>
        <v>191.14000000000001</v>
      </c>
      <c r="AJ29" s="32">
        <f t="shared" si="14"/>
        <v>1325.4</v>
      </c>
      <c r="AK29" s="32">
        <f t="shared" si="15"/>
        <v>191.14000000000001</v>
      </c>
      <c r="AL29" s="30"/>
      <c r="AM29" s="30"/>
      <c r="AN29" s="30">
        <v>284.27999999999997</v>
      </c>
      <c r="AO29" s="30">
        <v>39.479999999999997</v>
      </c>
      <c r="AP29" s="30">
        <v>3.95</v>
      </c>
      <c r="AQ29" s="30">
        <v>11.85</v>
      </c>
      <c r="AR29" s="30">
        <v>38.380000000000003</v>
      </c>
      <c r="AS29" s="30">
        <v>8.5299999999999994</v>
      </c>
      <c r="AT29" s="30">
        <v>5.69</v>
      </c>
      <c r="AU29" s="30">
        <v>9.39</v>
      </c>
      <c r="AV29" s="30">
        <v>401.55</v>
      </c>
      <c r="AW29" s="30"/>
      <c r="AX29" s="30">
        <f t="shared" si="16"/>
        <v>432.49638706140354</v>
      </c>
      <c r="AY29" s="30">
        <f t="shared" si="16"/>
        <v>432.49638706140354</v>
      </c>
      <c r="AZ29" s="30">
        <f t="shared" si="16"/>
        <v>547.97337599999992</v>
      </c>
      <c r="BA29" s="30">
        <f t="shared" si="17"/>
        <v>191.14000000000001</v>
      </c>
      <c r="BB29" s="5"/>
      <c r="BC29" s="5"/>
      <c r="BD29" s="5"/>
      <c r="BE29" s="5"/>
      <c r="BF29" s="5"/>
      <c r="BG29" s="5"/>
      <c r="BH29" s="5"/>
      <c r="BI29" s="5"/>
      <c r="BJ29" s="36" t="s">
        <v>125</v>
      </c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</row>
    <row r="30" spans="1:173" s="24" customFormat="1" ht="15.75" x14ac:dyDescent="0.25">
      <c r="A30" s="24">
        <v>2</v>
      </c>
      <c r="B30" s="24">
        <f t="shared" si="18"/>
        <v>24</v>
      </c>
      <c r="C30" s="25" t="s">
        <v>126</v>
      </c>
      <c r="D30" s="42" t="s">
        <v>127</v>
      </c>
      <c r="E30" s="27">
        <v>41974</v>
      </c>
      <c r="F30" s="28">
        <v>1</v>
      </c>
      <c r="G30" s="38">
        <v>40</v>
      </c>
      <c r="H30" s="39" t="s">
        <v>118</v>
      </c>
      <c r="I30" s="41" t="s">
        <v>77</v>
      </c>
      <c r="J30" s="28">
        <v>1</v>
      </c>
      <c r="K30" s="29">
        <v>40</v>
      </c>
      <c r="L30" s="30">
        <f t="shared" si="21"/>
        <v>9557</v>
      </c>
      <c r="M30" s="30">
        <v>0</v>
      </c>
      <c r="N30" s="30">
        <v>0</v>
      </c>
      <c r="O30" s="30">
        <v>717</v>
      </c>
      <c r="P30" s="30">
        <v>447</v>
      </c>
      <c r="Q30" s="30">
        <v>0</v>
      </c>
      <c r="R30" s="31">
        <f t="shared" si="0"/>
        <v>132.73611111111111</v>
      </c>
      <c r="S30" s="30">
        <f t="shared" si="1"/>
        <v>1327.3611111111111</v>
      </c>
      <c r="T30" s="30">
        <f t="shared" si="19"/>
        <v>398.20833333333331</v>
      </c>
      <c r="U30" s="30">
        <f t="shared" si="20"/>
        <v>1672.4749999999999</v>
      </c>
      <c r="V30" s="30">
        <f t="shared" si="2"/>
        <v>286.70999999999998</v>
      </c>
      <c r="W30" s="30">
        <f t="shared" si="4"/>
        <v>191.14000000000001</v>
      </c>
      <c r="X30" s="30">
        <f t="shared" si="5"/>
        <v>728.38079916916661</v>
      </c>
      <c r="Y30" s="30">
        <v>0</v>
      </c>
      <c r="Z30" s="30">
        <f t="shared" si="6"/>
        <v>15458.011354724722</v>
      </c>
      <c r="AA30" s="30">
        <f t="shared" si="7"/>
        <v>185496.13625669666</v>
      </c>
      <c r="AB30" s="4"/>
      <c r="AC30" s="32">
        <f t="shared" si="8"/>
        <v>432.49638706140354</v>
      </c>
      <c r="AD30" s="32">
        <f t="shared" si="9"/>
        <v>432.49638706140354</v>
      </c>
      <c r="AE30" s="32">
        <f t="shared" si="10"/>
        <v>547.97337599999992</v>
      </c>
      <c r="AF30" s="33">
        <f t="shared" si="11"/>
        <v>76.341872500000022</v>
      </c>
      <c r="AG30" s="33">
        <f t="shared" si="12"/>
        <v>104.06555066916667</v>
      </c>
      <c r="AH30" s="34">
        <f t="shared" si="13"/>
        <v>728.38079916916661</v>
      </c>
      <c r="AI30" s="35">
        <f t="shared" si="3"/>
        <v>191.14000000000001</v>
      </c>
      <c r="AJ30" s="32">
        <f t="shared" si="14"/>
        <v>1325.4</v>
      </c>
      <c r="AK30" s="32">
        <f t="shared" si="15"/>
        <v>191.14000000000001</v>
      </c>
      <c r="AL30" s="30"/>
      <c r="AM30" s="30"/>
      <c r="AN30" s="30">
        <v>284.27999999999997</v>
      </c>
      <c r="AO30" s="30">
        <v>39.479999999999997</v>
      </c>
      <c r="AP30" s="30">
        <v>3.95</v>
      </c>
      <c r="AQ30" s="30">
        <v>11.85</v>
      </c>
      <c r="AR30" s="30">
        <v>38.380000000000003</v>
      </c>
      <c r="AS30" s="30">
        <v>8.5299999999999994</v>
      </c>
      <c r="AT30" s="30">
        <v>5.69</v>
      </c>
      <c r="AU30" s="30">
        <v>9.39</v>
      </c>
      <c r="AV30" s="30">
        <v>401.55</v>
      </c>
      <c r="AW30" s="30"/>
      <c r="AX30" s="30">
        <f t="shared" si="16"/>
        <v>432.49638706140354</v>
      </c>
      <c r="AY30" s="30">
        <f t="shared" si="16"/>
        <v>432.49638706140354</v>
      </c>
      <c r="AZ30" s="30">
        <f t="shared" si="16"/>
        <v>547.97337599999992</v>
      </c>
      <c r="BA30" s="30">
        <f t="shared" si="17"/>
        <v>191.14000000000001</v>
      </c>
      <c r="BB30" s="5"/>
      <c r="BC30" s="5"/>
      <c r="BD30" s="5"/>
      <c r="BE30" s="5"/>
      <c r="BF30" s="5"/>
      <c r="BG30" s="5"/>
      <c r="BH30" s="5"/>
      <c r="BI30" s="5"/>
      <c r="BJ30" s="36" t="s">
        <v>128</v>
      </c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</row>
    <row r="31" spans="1:173" s="24" customFormat="1" ht="15.75" x14ac:dyDescent="0.25">
      <c r="A31" s="24">
        <v>2</v>
      </c>
      <c r="B31" s="24">
        <f t="shared" si="18"/>
        <v>25</v>
      </c>
      <c r="C31" s="25" t="s">
        <v>129</v>
      </c>
      <c r="D31" s="42" t="s">
        <v>130</v>
      </c>
      <c r="E31" s="27">
        <v>42552</v>
      </c>
      <c r="F31" s="28">
        <v>1</v>
      </c>
      <c r="G31" s="38">
        <v>40</v>
      </c>
      <c r="H31" s="39" t="s">
        <v>118</v>
      </c>
      <c r="I31" s="41" t="s">
        <v>77</v>
      </c>
      <c r="J31" s="28">
        <v>1</v>
      </c>
      <c r="K31" s="29">
        <v>40</v>
      </c>
      <c r="L31" s="30">
        <f t="shared" si="21"/>
        <v>9557</v>
      </c>
      <c r="M31" s="30">
        <v>0</v>
      </c>
      <c r="N31" s="30">
        <v>0</v>
      </c>
      <c r="O31" s="30">
        <v>717</v>
      </c>
      <c r="P31" s="30">
        <v>447</v>
      </c>
      <c r="Q31" s="30">
        <v>0</v>
      </c>
      <c r="R31" s="31">
        <f t="shared" si="0"/>
        <v>132.73611111111111</v>
      </c>
      <c r="S31" s="30">
        <f t="shared" si="1"/>
        <v>1327.3611111111111</v>
      </c>
      <c r="T31" s="30">
        <f t="shared" si="19"/>
        <v>398.20833333333331</v>
      </c>
      <c r="U31" s="30">
        <f t="shared" si="20"/>
        <v>1672.4749999999999</v>
      </c>
      <c r="V31" s="30">
        <f t="shared" si="2"/>
        <v>286.70999999999998</v>
      </c>
      <c r="W31" s="30">
        <f t="shared" si="4"/>
        <v>191.14000000000001</v>
      </c>
      <c r="X31" s="30">
        <f t="shared" si="5"/>
        <v>728.38079916916661</v>
      </c>
      <c r="Y31" s="30">
        <v>0</v>
      </c>
      <c r="Z31" s="30">
        <f t="shared" si="6"/>
        <v>15458.011354724722</v>
      </c>
      <c r="AA31" s="30">
        <f t="shared" si="7"/>
        <v>185496.13625669666</v>
      </c>
      <c r="AB31" s="4"/>
      <c r="AC31" s="32">
        <f t="shared" si="8"/>
        <v>432.49638706140354</v>
      </c>
      <c r="AD31" s="32">
        <f t="shared" si="9"/>
        <v>432.49638706140354</v>
      </c>
      <c r="AE31" s="32">
        <f t="shared" si="10"/>
        <v>547.97337599999992</v>
      </c>
      <c r="AF31" s="33">
        <f t="shared" si="11"/>
        <v>76.341872500000022</v>
      </c>
      <c r="AG31" s="33">
        <f t="shared" si="12"/>
        <v>104.06555066916667</v>
      </c>
      <c r="AH31" s="34">
        <f t="shared" si="13"/>
        <v>728.38079916916661</v>
      </c>
      <c r="AI31" s="35">
        <f t="shared" si="3"/>
        <v>191.14000000000001</v>
      </c>
      <c r="AJ31" s="32">
        <f t="shared" si="14"/>
        <v>1325.4</v>
      </c>
      <c r="AK31" s="32">
        <f t="shared" si="15"/>
        <v>191.14000000000001</v>
      </c>
      <c r="AL31" s="30"/>
      <c r="AM31" s="30"/>
      <c r="AN31" s="30">
        <v>284.27999999999997</v>
      </c>
      <c r="AO31" s="30">
        <v>39.479999999999997</v>
      </c>
      <c r="AP31" s="30">
        <v>3.95</v>
      </c>
      <c r="AQ31" s="30">
        <v>11.85</v>
      </c>
      <c r="AR31" s="30">
        <v>38.380000000000003</v>
      </c>
      <c r="AS31" s="30">
        <v>8.5299999999999994</v>
      </c>
      <c r="AT31" s="30">
        <v>5.69</v>
      </c>
      <c r="AU31" s="30">
        <v>9.39</v>
      </c>
      <c r="AV31" s="30">
        <v>401.55</v>
      </c>
      <c r="AW31" s="30"/>
      <c r="AX31" s="30">
        <f t="shared" si="16"/>
        <v>432.49638706140354</v>
      </c>
      <c r="AY31" s="30">
        <f t="shared" si="16"/>
        <v>432.49638706140354</v>
      </c>
      <c r="AZ31" s="30">
        <f t="shared" si="16"/>
        <v>547.97337599999992</v>
      </c>
      <c r="BA31" s="30">
        <f t="shared" si="17"/>
        <v>191.14000000000001</v>
      </c>
      <c r="BB31" s="5"/>
      <c r="BC31" s="5"/>
      <c r="BD31" s="5"/>
      <c r="BE31" s="5"/>
      <c r="BF31" s="5"/>
      <c r="BG31" s="5"/>
      <c r="BH31" s="5"/>
      <c r="BI31" s="5"/>
      <c r="BJ31" s="36" t="s">
        <v>131</v>
      </c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</row>
    <row r="32" spans="1:173" s="24" customFormat="1" x14ac:dyDescent="0.25">
      <c r="A32" s="24">
        <v>2</v>
      </c>
      <c r="B32" s="24">
        <f t="shared" si="18"/>
        <v>26</v>
      </c>
      <c r="C32" s="25" t="s">
        <v>132</v>
      </c>
      <c r="D32" s="42" t="s">
        <v>133</v>
      </c>
      <c r="E32" s="27">
        <v>42430</v>
      </c>
      <c r="F32" s="28">
        <v>1</v>
      </c>
      <c r="G32" s="38">
        <v>40</v>
      </c>
      <c r="H32" s="39" t="s">
        <v>118</v>
      </c>
      <c r="I32" s="41" t="s">
        <v>77</v>
      </c>
      <c r="J32" s="28">
        <v>1</v>
      </c>
      <c r="K32" s="29">
        <v>40</v>
      </c>
      <c r="L32" s="30">
        <f t="shared" si="21"/>
        <v>9557</v>
      </c>
      <c r="M32" s="30">
        <v>0</v>
      </c>
      <c r="N32" s="30">
        <v>0</v>
      </c>
      <c r="O32" s="30">
        <v>717</v>
      </c>
      <c r="P32" s="30">
        <v>447</v>
      </c>
      <c r="Q32" s="30">
        <v>0</v>
      </c>
      <c r="R32" s="31">
        <f t="shared" si="0"/>
        <v>132.73611111111111</v>
      </c>
      <c r="S32" s="30">
        <f t="shared" si="1"/>
        <v>1327.3611111111111</v>
      </c>
      <c r="T32" s="30">
        <f t="shared" si="19"/>
        <v>398.20833333333331</v>
      </c>
      <c r="U32" s="30">
        <f t="shared" si="20"/>
        <v>1672.4749999999999</v>
      </c>
      <c r="V32" s="30">
        <f t="shared" si="2"/>
        <v>286.70999999999998</v>
      </c>
      <c r="W32" s="30">
        <f t="shared" si="4"/>
        <v>191.14000000000001</v>
      </c>
      <c r="X32" s="30">
        <f t="shared" si="5"/>
        <v>728.38079916916661</v>
      </c>
      <c r="Y32" s="30">
        <v>0</v>
      </c>
      <c r="Z32" s="30">
        <f t="shared" si="6"/>
        <v>15458.011354724722</v>
      </c>
      <c r="AA32" s="30">
        <f t="shared" si="7"/>
        <v>185496.13625669666</v>
      </c>
      <c r="AB32" s="4"/>
      <c r="AC32" s="32">
        <f t="shared" si="8"/>
        <v>432.49638706140354</v>
      </c>
      <c r="AD32" s="32">
        <f t="shared" si="9"/>
        <v>432.49638706140354</v>
      </c>
      <c r="AE32" s="32">
        <f t="shared" si="10"/>
        <v>547.97337599999992</v>
      </c>
      <c r="AF32" s="33">
        <f t="shared" si="11"/>
        <v>76.341872500000022</v>
      </c>
      <c r="AG32" s="33">
        <f t="shared" si="12"/>
        <v>104.06555066916667</v>
      </c>
      <c r="AH32" s="34">
        <f t="shared" si="13"/>
        <v>728.38079916916661</v>
      </c>
      <c r="AI32" s="35">
        <f t="shared" si="3"/>
        <v>191.14000000000001</v>
      </c>
      <c r="AJ32" s="32">
        <f t="shared" si="14"/>
        <v>1325.4</v>
      </c>
      <c r="AK32" s="32">
        <f t="shared" si="15"/>
        <v>191.14000000000001</v>
      </c>
      <c r="AL32" s="30"/>
      <c r="AM32" s="30"/>
      <c r="AN32" s="30">
        <v>284.27999999999997</v>
      </c>
      <c r="AO32" s="30">
        <v>39.479999999999997</v>
      </c>
      <c r="AP32" s="30">
        <v>3.95</v>
      </c>
      <c r="AQ32" s="30">
        <v>11.85</v>
      </c>
      <c r="AR32" s="30">
        <v>38.380000000000003</v>
      </c>
      <c r="AS32" s="30">
        <v>8.5299999999999994</v>
      </c>
      <c r="AT32" s="30">
        <v>5.69</v>
      </c>
      <c r="AU32" s="30">
        <v>9.39</v>
      </c>
      <c r="AV32" s="30">
        <v>401.55</v>
      </c>
      <c r="AW32" s="30"/>
      <c r="AX32" s="30">
        <f t="shared" si="16"/>
        <v>432.49638706140354</v>
      </c>
      <c r="AY32" s="30">
        <f t="shared" si="16"/>
        <v>432.49638706140354</v>
      </c>
      <c r="AZ32" s="30">
        <f t="shared" si="16"/>
        <v>547.97337599999992</v>
      </c>
      <c r="BA32" s="30">
        <f t="shared" si="17"/>
        <v>191.14000000000001</v>
      </c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</row>
    <row r="33" spans="1:173" s="24" customFormat="1" ht="15.75" x14ac:dyDescent="0.25">
      <c r="A33" s="24">
        <v>2</v>
      </c>
      <c r="B33" s="24">
        <f t="shared" si="18"/>
        <v>27</v>
      </c>
      <c r="C33" s="25" t="s">
        <v>134</v>
      </c>
      <c r="D33" s="42" t="s">
        <v>135</v>
      </c>
      <c r="E33" s="27">
        <v>41974</v>
      </c>
      <c r="F33" s="28">
        <v>1</v>
      </c>
      <c r="G33" s="38">
        <v>40</v>
      </c>
      <c r="H33" s="39" t="s">
        <v>118</v>
      </c>
      <c r="I33" s="41" t="s">
        <v>77</v>
      </c>
      <c r="J33" s="28">
        <v>1</v>
      </c>
      <c r="K33" s="29">
        <v>40</v>
      </c>
      <c r="L33" s="30">
        <f t="shared" si="21"/>
        <v>9557</v>
      </c>
      <c r="M33" s="30">
        <v>0</v>
      </c>
      <c r="N33" s="30">
        <v>0</v>
      </c>
      <c r="O33" s="30">
        <v>717</v>
      </c>
      <c r="P33" s="30">
        <v>447</v>
      </c>
      <c r="Q33" s="30">
        <v>0</v>
      </c>
      <c r="R33" s="31">
        <f t="shared" si="0"/>
        <v>132.73611111111111</v>
      </c>
      <c r="S33" s="30">
        <f t="shared" si="1"/>
        <v>1327.3611111111111</v>
      </c>
      <c r="T33" s="30">
        <f t="shared" si="19"/>
        <v>398.20833333333331</v>
      </c>
      <c r="U33" s="30">
        <f t="shared" si="20"/>
        <v>1672.4749999999999</v>
      </c>
      <c r="V33" s="30">
        <f t="shared" si="2"/>
        <v>286.70999999999998</v>
      </c>
      <c r="W33" s="30">
        <f t="shared" si="4"/>
        <v>191.14000000000001</v>
      </c>
      <c r="X33" s="30">
        <f t="shared" si="5"/>
        <v>728.38079916916661</v>
      </c>
      <c r="Y33" s="30">
        <v>0</v>
      </c>
      <c r="Z33" s="30">
        <f t="shared" si="6"/>
        <v>15458.011354724722</v>
      </c>
      <c r="AA33" s="30">
        <f t="shared" si="7"/>
        <v>185496.13625669666</v>
      </c>
      <c r="AB33" s="4"/>
      <c r="AC33" s="32">
        <f t="shared" si="8"/>
        <v>432.49638706140354</v>
      </c>
      <c r="AD33" s="32">
        <f t="shared" si="9"/>
        <v>432.49638706140354</v>
      </c>
      <c r="AE33" s="32">
        <f t="shared" si="10"/>
        <v>547.97337599999992</v>
      </c>
      <c r="AF33" s="33">
        <f t="shared" si="11"/>
        <v>76.341872500000022</v>
      </c>
      <c r="AG33" s="33">
        <f t="shared" si="12"/>
        <v>104.06555066916667</v>
      </c>
      <c r="AH33" s="34">
        <f t="shared" si="13"/>
        <v>728.38079916916661</v>
      </c>
      <c r="AI33" s="35">
        <f t="shared" si="3"/>
        <v>191.14000000000001</v>
      </c>
      <c r="AJ33" s="32">
        <f t="shared" si="14"/>
        <v>1325.4</v>
      </c>
      <c r="AK33" s="32">
        <f t="shared" si="15"/>
        <v>191.14000000000001</v>
      </c>
      <c r="AL33" s="30"/>
      <c r="AM33" s="30"/>
      <c r="AN33" s="30">
        <v>284.27999999999997</v>
      </c>
      <c r="AO33" s="30">
        <v>39.479999999999997</v>
      </c>
      <c r="AP33" s="30">
        <v>3.95</v>
      </c>
      <c r="AQ33" s="30">
        <v>11.85</v>
      </c>
      <c r="AR33" s="30">
        <v>38.380000000000003</v>
      </c>
      <c r="AS33" s="30">
        <v>8.5299999999999994</v>
      </c>
      <c r="AT33" s="30">
        <v>5.69</v>
      </c>
      <c r="AU33" s="30">
        <v>9.39</v>
      </c>
      <c r="AV33" s="30">
        <v>401.55</v>
      </c>
      <c r="AW33" s="30"/>
      <c r="AX33" s="30">
        <f t="shared" si="16"/>
        <v>432.49638706140354</v>
      </c>
      <c r="AY33" s="30">
        <f t="shared" si="16"/>
        <v>432.49638706140354</v>
      </c>
      <c r="AZ33" s="30">
        <f t="shared" si="16"/>
        <v>547.97337599999992</v>
      </c>
      <c r="BA33" s="30">
        <f t="shared" si="17"/>
        <v>191.14000000000001</v>
      </c>
      <c r="BB33" s="5"/>
      <c r="BC33" s="5"/>
      <c r="BD33" s="5"/>
      <c r="BE33" s="5"/>
      <c r="BF33" s="5"/>
      <c r="BG33" s="5"/>
      <c r="BH33" s="5"/>
      <c r="BI33" s="5"/>
      <c r="BJ33" s="36" t="s">
        <v>136</v>
      </c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</row>
    <row r="34" spans="1:173" s="24" customFormat="1" ht="15.75" x14ac:dyDescent="0.25">
      <c r="A34" s="24">
        <v>2</v>
      </c>
      <c r="B34" s="24">
        <f t="shared" si="18"/>
        <v>28</v>
      </c>
      <c r="C34" s="25" t="s">
        <v>137</v>
      </c>
      <c r="D34" s="42" t="s">
        <v>138</v>
      </c>
      <c r="E34" s="27">
        <v>41974</v>
      </c>
      <c r="F34" s="28">
        <v>1</v>
      </c>
      <c r="G34" s="38">
        <v>40</v>
      </c>
      <c r="H34" s="39" t="s">
        <v>118</v>
      </c>
      <c r="I34" s="41" t="s">
        <v>77</v>
      </c>
      <c r="J34" s="28">
        <v>1</v>
      </c>
      <c r="K34" s="29">
        <v>40</v>
      </c>
      <c r="L34" s="30">
        <f t="shared" si="21"/>
        <v>9557</v>
      </c>
      <c r="M34" s="30">
        <v>0</v>
      </c>
      <c r="N34" s="30">
        <v>0</v>
      </c>
      <c r="O34" s="30">
        <v>717</v>
      </c>
      <c r="P34" s="30">
        <v>447</v>
      </c>
      <c r="Q34" s="30">
        <v>0</v>
      </c>
      <c r="R34" s="31">
        <f t="shared" si="0"/>
        <v>132.73611111111111</v>
      </c>
      <c r="S34" s="30">
        <f t="shared" si="1"/>
        <v>1327.3611111111111</v>
      </c>
      <c r="T34" s="30">
        <f t="shared" si="19"/>
        <v>398.20833333333331</v>
      </c>
      <c r="U34" s="30">
        <f t="shared" si="20"/>
        <v>1672.4749999999999</v>
      </c>
      <c r="V34" s="30">
        <f t="shared" si="2"/>
        <v>286.70999999999998</v>
      </c>
      <c r="W34" s="30">
        <f t="shared" si="4"/>
        <v>191.14000000000001</v>
      </c>
      <c r="X34" s="30">
        <f t="shared" si="5"/>
        <v>728.38079916916661</v>
      </c>
      <c r="Y34" s="30">
        <v>0</v>
      </c>
      <c r="Z34" s="30">
        <f t="shared" si="6"/>
        <v>15458.011354724722</v>
      </c>
      <c r="AA34" s="30">
        <f t="shared" si="7"/>
        <v>185496.13625669666</v>
      </c>
      <c r="AB34" s="4"/>
      <c r="AC34" s="32">
        <f t="shared" si="8"/>
        <v>432.49638706140354</v>
      </c>
      <c r="AD34" s="32">
        <f t="shared" si="9"/>
        <v>432.49638706140354</v>
      </c>
      <c r="AE34" s="32">
        <f t="shared" si="10"/>
        <v>547.97337599999992</v>
      </c>
      <c r="AF34" s="33">
        <f t="shared" si="11"/>
        <v>76.341872500000022</v>
      </c>
      <c r="AG34" s="33">
        <f t="shared" si="12"/>
        <v>104.06555066916667</v>
      </c>
      <c r="AH34" s="34">
        <f t="shared" si="13"/>
        <v>728.38079916916661</v>
      </c>
      <c r="AI34" s="35">
        <f t="shared" si="3"/>
        <v>191.14000000000001</v>
      </c>
      <c r="AJ34" s="32">
        <f t="shared" si="14"/>
        <v>1325.4</v>
      </c>
      <c r="AK34" s="32">
        <f t="shared" si="15"/>
        <v>191.14000000000001</v>
      </c>
      <c r="AL34" s="30"/>
      <c r="AM34" s="30"/>
      <c r="AN34" s="30">
        <v>284.27999999999997</v>
      </c>
      <c r="AO34" s="30">
        <v>39.479999999999997</v>
      </c>
      <c r="AP34" s="30">
        <v>3.95</v>
      </c>
      <c r="AQ34" s="30">
        <v>11.85</v>
      </c>
      <c r="AR34" s="30">
        <v>38.380000000000003</v>
      </c>
      <c r="AS34" s="30">
        <v>8.5299999999999994</v>
      </c>
      <c r="AT34" s="30">
        <v>5.69</v>
      </c>
      <c r="AU34" s="30">
        <v>9.39</v>
      </c>
      <c r="AV34" s="30">
        <v>401.55</v>
      </c>
      <c r="AW34" s="30"/>
      <c r="AX34" s="30">
        <f t="shared" si="16"/>
        <v>432.49638706140354</v>
      </c>
      <c r="AY34" s="30">
        <f t="shared" si="16"/>
        <v>432.49638706140354</v>
      </c>
      <c r="AZ34" s="30">
        <f t="shared" si="16"/>
        <v>547.97337599999992</v>
      </c>
      <c r="BA34" s="30">
        <f t="shared" si="17"/>
        <v>191.14000000000001</v>
      </c>
      <c r="BB34" s="5"/>
      <c r="BC34" s="5"/>
      <c r="BD34" s="5"/>
      <c r="BE34" s="5"/>
      <c r="BF34" s="5"/>
      <c r="BG34" s="5"/>
      <c r="BH34" s="5"/>
      <c r="BI34" s="5"/>
      <c r="BJ34" s="36" t="s">
        <v>139</v>
      </c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</row>
    <row r="35" spans="1:173" s="24" customFormat="1" ht="15.75" x14ac:dyDescent="0.25">
      <c r="A35" s="24">
        <v>2</v>
      </c>
      <c r="B35" s="24">
        <f t="shared" si="18"/>
        <v>29</v>
      </c>
      <c r="C35" s="25" t="s">
        <v>140</v>
      </c>
      <c r="D35" s="42" t="s">
        <v>141</v>
      </c>
      <c r="E35" s="27">
        <v>41974</v>
      </c>
      <c r="F35" s="28">
        <v>1</v>
      </c>
      <c r="G35" s="38">
        <v>40</v>
      </c>
      <c r="H35" s="39" t="s">
        <v>118</v>
      </c>
      <c r="I35" s="41" t="s">
        <v>77</v>
      </c>
      <c r="J35" s="28">
        <v>1</v>
      </c>
      <c r="K35" s="29">
        <v>40</v>
      </c>
      <c r="L35" s="30">
        <f t="shared" si="21"/>
        <v>9557</v>
      </c>
      <c r="M35" s="30">
        <v>0</v>
      </c>
      <c r="N35" s="30">
        <v>0</v>
      </c>
      <c r="O35" s="30">
        <v>717</v>
      </c>
      <c r="P35" s="30">
        <v>447</v>
      </c>
      <c r="Q35" s="30">
        <v>0</v>
      </c>
      <c r="R35" s="31">
        <f t="shared" si="0"/>
        <v>132.73611111111111</v>
      </c>
      <c r="S35" s="30">
        <f t="shared" si="1"/>
        <v>1327.3611111111111</v>
      </c>
      <c r="T35" s="30">
        <f t="shared" si="19"/>
        <v>398.20833333333331</v>
      </c>
      <c r="U35" s="30">
        <f t="shared" si="20"/>
        <v>1672.4749999999999</v>
      </c>
      <c r="V35" s="30">
        <f t="shared" si="2"/>
        <v>286.70999999999998</v>
      </c>
      <c r="W35" s="30">
        <f t="shared" si="4"/>
        <v>191.14000000000001</v>
      </c>
      <c r="X35" s="30">
        <f t="shared" si="5"/>
        <v>728.38079916916661</v>
      </c>
      <c r="Y35" s="30">
        <v>0</v>
      </c>
      <c r="Z35" s="30">
        <f t="shared" si="6"/>
        <v>15458.011354724722</v>
      </c>
      <c r="AA35" s="30">
        <f t="shared" si="7"/>
        <v>185496.13625669666</v>
      </c>
      <c r="AB35" s="4"/>
      <c r="AC35" s="32">
        <f t="shared" si="8"/>
        <v>432.49638706140354</v>
      </c>
      <c r="AD35" s="32">
        <f t="shared" si="9"/>
        <v>432.49638706140354</v>
      </c>
      <c r="AE35" s="32">
        <f t="shared" si="10"/>
        <v>547.97337599999992</v>
      </c>
      <c r="AF35" s="33">
        <f t="shared" si="11"/>
        <v>76.341872500000022</v>
      </c>
      <c r="AG35" s="33">
        <f t="shared" si="12"/>
        <v>104.06555066916667</v>
      </c>
      <c r="AH35" s="34">
        <f t="shared" si="13"/>
        <v>728.38079916916661</v>
      </c>
      <c r="AI35" s="35">
        <f t="shared" si="3"/>
        <v>191.14000000000001</v>
      </c>
      <c r="AJ35" s="32">
        <f t="shared" si="14"/>
        <v>1325.4</v>
      </c>
      <c r="AK35" s="32">
        <f t="shared" si="15"/>
        <v>191.14000000000001</v>
      </c>
      <c r="AL35" s="30"/>
      <c r="AM35" s="30"/>
      <c r="AN35" s="30">
        <v>284.27999999999997</v>
      </c>
      <c r="AO35" s="30">
        <v>39.479999999999997</v>
      </c>
      <c r="AP35" s="30">
        <v>3.95</v>
      </c>
      <c r="AQ35" s="30">
        <v>11.85</v>
      </c>
      <c r="AR35" s="30">
        <v>38.380000000000003</v>
      </c>
      <c r="AS35" s="30">
        <v>8.5299999999999994</v>
      </c>
      <c r="AT35" s="30">
        <v>5.69</v>
      </c>
      <c r="AU35" s="30">
        <v>9.39</v>
      </c>
      <c r="AV35" s="30">
        <v>401.55</v>
      </c>
      <c r="AW35" s="30"/>
      <c r="AX35" s="30">
        <f t="shared" si="16"/>
        <v>432.49638706140354</v>
      </c>
      <c r="AY35" s="30">
        <f t="shared" si="16"/>
        <v>432.49638706140354</v>
      </c>
      <c r="AZ35" s="30">
        <f t="shared" si="16"/>
        <v>547.97337599999992</v>
      </c>
      <c r="BA35" s="30">
        <f t="shared" si="17"/>
        <v>191.14000000000001</v>
      </c>
      <c r="BB35" s="5"/>
      <c r="BC35" s="5"/>
      <c r="BD35" s="5"/>
      <c r="BE35" s="5"/>
      <c r="BF35" s="5"/>
      <c r="BG35" s="5"/>
      <c r="BH35" s="5"/>
      <c r="BI35" s="5"/>
      <c r="BJ35" s="36" t="s">
        <v>142</v>
      </c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</row>
    <row r="36" spans="1:173" s="24" customFormat="1" x14ac:dyDescent="0.25">
      <c r="A36" s="24">
        <v>2</v>
      </c>
      <c r="B36" s="24">
        <f t="shared" si="18"/>
        <v>30</v>
      </c>
      <c r="C36" s="25" t="s">
        <v>143</v>
      </c>
      <c r="D36" s="42" t="s">
        <v>144</v>
      </c>
      <c r="E36" s="27">
        <v>42491</v>
      </c>
      <c r="F36" s="28">
        <v>1</v>
      </c>
      <c r="G36" s="38">
        <v>40</v>
      </c>
      <c r="H36" s="39" t="s">
        <v>118</v>
      </c>
      <c r="I36" s="41" t="s">
        <v>77</v>
      </c>
      <c r="J36" s="28">
        <v>1</v>
      </c>
      <c r="K36" s="29">
        <v>40</v>
      </c>
      <c r="L36" s="30">
        <f t="shared" si="21"/>
        <v>9557</v>
      </c>
      <c r="M36" s="30">
        <v>0</v>
      </c>
      <c r="N36" s="30">
        <v>0</v>
      </c>
      <c r="O36" s="30">
        <v>717</v>
      </c>
      <c r="P36" s="30">
        <v>447</v>
      </c>
      <c r="Q36" s="30">
        <v>0</v>
      </c>
      <c r="R36" s="31">
        <f t="shared" si="0"/>
        <v>132.73611111111111</v>
      </c>
      <c r="S36" s="30">
        <f t="shared" si="1"/>
        <v>1327.3611111111111</v>
      </c>
      <c r="T36" s="30">
        <f t="shared" si="19"/>
        <v>398.20833333333331</v>
      </c>
      <c r="U36" s="30">
        <f t="shared" si="20"/>
        <v>1672.4749999999999</v>
      </c>
      <c r="V36" s="30">
        <f t="shared" si="2"/>
        <v>286.70999999999998</v>
      </c>
      <c r="W36" s="30">
        <f t="shared" si="4"/>
        <v>191.14000000000001</v>
      </c>
      <c r="X36" s="30">
        <f t="shared" si="5"/>
        <v>728.38079916916661</v>
      </c>
      <c r="Y36" s="30">
        <v>0</v>
      </c>
      <c r="Z36" s="30">
        <f t="shared" si="6"/>
        <v>15458.011354724722</v>
      </c>
      <c r="AA36" s="30">
        <f t="shared" si="7"/>
        <v>185496.13625669666</v>
      </c>
      <c r="AB36" s="4"/>
      <c r="AC36" s="32">
        <f t="shared" si="8"/>
        <v>432.49638706140354</v>
      </c>
      <c r="AD36" s="32">
        <f t="shared" si="9"/>
        <v>432.49638706140354</v>
      </c>
      <c r="AE36" s="32">
        <f t="shared" si="10"/>
        <v>547.97337599999992</v>
      </c>
      <c r="AF36" s="33">
        <f t="shared" si="11"/>
        <v>76.341872500000022</v>
      </c>
      <c r="AG36" s="33">
        <f t="shared" si="12"/>
        <v>104.06555066916667</v>
      </c>
      <c r="AH36" s="34">
        <f t="shared" si="13"/>
        <v>728.38079916916661</v>
      </c>
      <c r="AI36" s="35">
        <f t="shared" si="3"/>
        <v>191.14000000000001</v>
      </c>
      <c r="AJ36" s="32">
        <f t="shared" si="14"/>
        <v>1325.4</v>
      </c>
      <c r="AK36" s="32">
        <f t="shared" si="15"/>
        <v>191.14000000000001</v>
      </c>
      <c r="AL36" s="30"/>
      <c r="AM36" s="30"/>
      <c r="AN36" s="30">
        <v>284.27999999999997</v>
      </c>
      <c r="AO36" s="30">
        <v>39.479999999999997</v>
      </c>
      <c r="AP36" s="30">
        <v>3.95</v>
      </c>
      <c r="AQ36" s="30">
        <v>11.85</v>
      </c>
      <c r="AR36" s="30">
        <v>38.380000000000003</v>
      </c>
      <c r="AS36" s="30">
        <v>8.5299999999999994</v>
      </c>
      <c r="AT36" s="30">
        <v>5.69</v>
      </c>
      <c r="AU36" s="30">
        <v>9.39</v>
      </c>
      <c r="AV36" s="30">
        <v>401.55</v>
      </c>
      <c r="AW36" s="30"/>
      <c r="AX36" s="30">
        <f t="shared" si="16"/>
        <v>432.49638706140354</v>
      </c>
      <c r="AY36" s="30">
        <f t="shared" si="16"/>
        <v>432.49638706140354</v>
      </c>
      <c r="AZ36" s="30">
        <f t="shared" si="16"/>
        <v>547.97337599999992</v>
      </c>
      <c r="BA36" s="30">
        <f t="shared" si="17"/>
        <v>191.14000000000001</v>
      </c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</row>
    <row r="37" spans="1:173" s="24" customFormat="1" x14ac:dyDescent="0.25">
      <c r="A37" s="24">
        <v>2</v>
      </c>
      <c r="B37" s="24">
        <f t="shared" si="18"/>
        <v>31</v>
      </c>
      <c r="C37" s="25" t="s">
        <v>145</v>
      </c>
      <c r="D37" s="42"/>
      <c r="E37" s="27" t="s">
        <v>56</v>
      </c>
      <c r="F37" s="28">
        <v>1</v>
      </c>
      <c r="G37" s="38">
        <v>40</v>
      </c>
      <c r="H37" s="39" t="s">
        <v>118</v>
      </c>
      <c r="I37" s="41" t="s">
        <v>77</v>
      </c>
      <c r="J37" s="28">
        <v>1</v>
      </c>
      <c r="K37" s="29">
        <v>40</v>
      </c>
      <c r="L37" s="30">
        <f t="shared" si="21"/>
        <v>9557</v>
      </c>
      <c r="M37" s="30">
        <v>0</v>
      </c>
      <c r="N37" s="30">
        <v>0</v>
      </c>
      <c r="O37" s="30">
        <v>717</v>
      </c>
      <c r="P37" s="30">
        <v>447</v>
      </c>
      <c r="Q37" s="30">
        <v>0</v>
      </c>
      <c r="R37" s="31">
        <f t="shared" si="0"/>
        <v>132.73611111111111</v>
      </c>
      <c r="S37" s="30">
        <f t="shared" si="1"/>
        <v>1327.3611111111111</v>
      </c>
      <c r="T37" s="30">
        <f t="shared" si="19"/>
        <v>398.20833333333331</v>
      </c>
      <c r="U37" s="30">
        <f t="shared" si="20"/>
        <v>1672.4749999999999</v>
      </c>
      <c r="V37" s="30">
        <f t="shared" si="2"/>
        <v>286.70999999999998</v>
      </c>
      <c r="W37" s="30">
        <f t="shared" si="4"/>
        <v>191.14000000000001</v>
      </c>
      <c r="X37" s="30">
        <f t="shared" si="5"/>
        <v>728.38079916916661</v>
      </c>
      <c r="Y37" s="30">
        <v>0</v>
      </c>
      <c r="Z37" s="30">
        <f t="shared" si="6"/>
        <v>15458.011354724722</v>
      </c>
      <c r="AA37" s="30">
        <f t="shared" si="7"/>
        <v>185496.13625669666</v>
      </c>
      <c r="AB37" s="4"/>
      <c r="AC37" s="32">
        <f t="shared" si="8"/>
        <v>432.49638706140354</v>
      </c>
      <c r="AD37" s="32">
        <f t="shared" si="9"/>
        <v>432.49638706140354</v>
      </c>
      <c r="AE37" s="32">
        <f t="shared" si="10"/>
        <v>547.97337599999992</v>
      </c>
      <c r="AF37" s="33">
        <f t="shared" si="11"/>
        <v>76.341872500000022</v>
      </c>
      <c r="AG37" s="33">
        <f t="shared" si="12"/>
        <v>104.06555066916667</v>
      </c>
      <c r="AH37" s="34">
        <f t="shared" si="13"/>
        <v>728.38079916916661</v>
      </c>
      <c r="AI37" s="35">
        <f t="shared" si="3"/>
        <v>191.14000000000001</v>
      </c>
      <c r="AJ37" s="32">
        <f t="shared" si="14"/>
        <v>1325.4</v>
      </c>
      <c r="AK37" s="32">
        <f t="shared" si="15"/>
        <v>191.14000000000001</v>
      </c>
      <c r="AL37" s="30"/>
      <c r="AM37" s="30"/>
      <c r="AN37" s="30">
        <v>284.27999999999997</v>
      </c>
      <c r="AO37" s="30">
        <v>39.479999999999997</v>
      </c>
      <c r="AP37" s="30">
        <v>3.95</v>
      </c>
      <c r="AQ37" s="30">
        <v>11.85</v>
      </c>
      <c r="AR37" s="30">
        <v>38.380000000000003</v>
      </c>
      <c r="AS37" s="30">
        <v>8.5299999999999994</v>
      </c>
      <c r="AT37" s="30">
        <v>5.69</v>
      </c>
      <c r="AU37" s="30">
        <v>9.39</v>
      </c>
      <c r="AV37" s="30">
        <v>401.55</v>
      </c>
      <c r="AW37" s="30"/>
      <c r="AX37" s="30">
        <f t="shared" si="16"/>
        <v>432.49638706140354</v>
      </c>
      <c r="AY37" s="30">
        <f t="shared" si="16"/>
        <v>432.49638706140354</v>
      </c>
      <c r="AZ37" s="30">
        <f t="shared" si="16"/>
        <v>547.97337599999992</v>
      </c>
      <c r="BA37" s="30">
        <f t="shared" si="17"/>
        <v>191.14000000000001</v>
      </c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</row>
    <row r="38" spans="1:173" s="24" customFormat="1" ht="15.75" x14ac:dyDescent="0.25">
      <c r="A38" s="24">
        <v>2</v>
      </c>
      <c r="B38" s="24">
        <f t="shared" si="18"/>
        <v>32</v>
      </c>
      <c r="C38" s="25" t="s">
        <v>146</v>
      </c>
      <c r="D38" s="42" t="s">
        <v>147</v>
      </c>
      <c r="E38" s="27">
        <v>41974</v>
      </c>
      <c r="F38" s="28">
        <v>1</v>
      </c>
      <c r="G38" s="38">
        <v>40</v>
      </c>
      <c r="H38" s="39" t="s">
        <v>118</v>
      </c>
      <c r="I38" s="41" t="s">
        <v>77</v>
      </c>
      <c r="J38" s="28">
        <v>1</v>
      </c>
      <c r="K38" s="29">
        <v>40</v>
      </c>
      <c r="L38" s="30">
        <f t="shared" si="21"/>
        <v>9557</v>
      </c>
      <c r="M38" s="30">
        <v>0</v>
      </c>
      <c r="N38" s="30">
        <v>0</v>
      </c>
      <c r="O38" s="30">
        <v>717</v>
      </c>
      <c r="P38" s="30">
        <v>447</v>
      </c>
      <c r="Q38" s="30">
        <v>0</v>
      </c>
      <c r="R38" s="31">
        <f t="shared" si="0"/>
        <v>132.73611111111111</v>
      </c>
      <c r="S38" s="30">
        <f t="shared" si="1"/>
        <v>1327.3611111111111</v>
      </c>
      <c r="T38" s="30">
        <f t="shared" si="19"/>
        <v>398.20833333333331</v>
      </c>
      <c r="U38" s="30">
        <f t="shared" si="20"/>
        <v>1672.4749999999999</v>
      </c>
      <c r="V38" s="30">
        <f t="shared" si="2"/>
        <v>286.70999999999998</v>
      </c>
      <c r="W38" s="30">
        <f t="shared" si="4"/>
        <v>191.14000000000001</v>
      </c>
      <c r="X38" s="30">
        <f t="shared" si="5"/>
        <v>728.38079916916661</v>
      </c>
      <c r="Y38" s="30">
        <v>0</v>
      </c>
      <c r="Z38" s="30">
        <f t="shared" si="6"/>
        <v>15458.011354724722</v>
      </c>
      <c r="AA38" s="30">
        <f t="shared" si="7"/>
        <v>185496.13625669666</v>
      </c>
      <c r="AB38" s="4"/>
      <c r="AC38" s="32">
        <f t="shared" si="8"/>
        <v>432.49638706140354</v>
      </c>
      <c r="AD38" s="32">
        <f t="shared" si="9"/>
        <v>432.49638706140354</v>
      </c>
      <c r="AE38" s="32">
        <f t="shared" si="10"/>
        <v>547.97337599999992</v>
      </c>
      <c r="AF38" s="33">
        <f t="shared" si="11"/>
        <v>76.341872500000022</v>
      </c>
      <c r="AG38" s="33">
        <f t="shared" si="12"/>
        <v>104.06555066916667</v>
      </c>
      <c r="AH38" s="34">
        <f t="shared" si="13"/>
        <v>728.38079916916661</v>
      </c>
      <c r="AI38" s="35">
        <f t="shared" si="3"/>
        <v>191.14000000000001</v>
      </c>
      <c r="AJ38" s="32">
        <f t="shared" si="14"/>
        <v>1325.4</v>
      </c>
      <c r="AK38" s="32">
        <f t="shared" si="15"/>
        <v>191.14000000000001</v>
      </c>
      <c r="AL38" s="30"/>
      <c r="AM38" s="30"/>
      <c r="AN38" s="30">
        <v>284.27999999999997</v>
      </c>
      <c r="AO38" s="30">
        <v>39.479999999999997</v>
      </c>
      <c r="AP38" s="30">
        <v>3.95</v>
      </c>
      <c r="AQ38" s="30">
        <v>11.85</v>
      </c>
      <c r="AR38" s="30">
        <v>38.380000000000003</v>
      </c>
      <c r="AS38" s="30">
        <v>8.5299999999999994</v>
      </c>
      <c r="AT38" s="30">
        <v>5.69</v>
      </c>
      <c r="AU38" s="30">
        <v>9.39</v>
      </c>
      <c r="AV38" s="30">
        <v>401.55</v>
      </c>
      <c r="AW38" s="30"/>
      <c r="AX38" s="30">
        <f t="shared" si="16"/>
        <v>432.49638706140354</v>
      </c>
      <c r="AY38" s="30">
        <f t="shared" si="16"/>
        <v>432.49638706140354</v>
      </c>
      <c r="AZ38" s="30">
        <f t="shared" si="16"/>
        <v>547.97337599999992</v>
      </c>
      <c r="BA38" s="30">
        <f t="shared" si="17"/>
        <v>191.14000000000001</v>
      </c>
      <c r="BB38" s="5"/>
      <c r="BC38" s="5"/>
      <c r="BD38" s="5"/>
      <c r="BE38" s="5"/>
      <c r="BF38" s="5"/>
      <c r="BG38" s="5"/>
      <c r="BH38" s="5"/>
      <c r="BI38" s="5"/>
      <c r="BJ38" s="36" t="s">
        <v>148</v>
      </c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</row>
    <row r="39" spans="1:173" s="24" customFormat="1" ht="15.75" x14ac:dyDescent="0.25">
      <c r="A39" s="24">
        <v>2</v>
      </c>
      <c r="B39" s="24">
        <f t="shared" si="18"/>
        <v>33</v>
      </c>
      <c r="C39" s="25" t="s">
        <v>149</v>
      </c>
      <c r="D39" s="42" t="s">
        <v>150</v>
      </c>
      <c r="E39" s="27">
        <v>41974</v>
      </c>
      <c r="F39" s="28">
        <v>1</v>
      </c>
      <c r="G39" s="38">
        <v>40</v>
      </c>
      <c r="H39" s="39" t="s">
        <v>118</v>
      </c>
      <c r="I39" s="41" t="s">
        <v>77</v>
      </c>
      <c r="J39" s="28">
        <v>1</v>
      </c>
      <c r="K39" s="29">
        <v>40</v>
      </c>
      <c r="L39" s="30">
        <f t="shared" si="21"/>
        <v>9557</v>
      </c>
      <c r="M39" s="30">
        <v>0</v>
      </c>
      <c r="N39" s="30">
        <v>0</v>
      </c>
      <c r="O39" s="30">
        <v>717</v>
      </c>
      <c r="P39" s="30">
        <v>447</v>
      </c>
      <c r="Q39" s="30">
        <v>0</v>
      </c>
      <c r="R39" s="31">
        <f t="shared" si="0"/>
        <v>132.73611111111111</v>
      </c>
      <c r="S39" s="30">
        <f t="shared" si="1"/>
        <v>1327.3611111111111</v>
      </c>
      <c r="T39" s="30">
        <f t="shared" si="19"/>
        <v>398.20833333333331</v>
      </c>
      <c r="U39" s="30">
        <f t="shared" si="20"/>
        <v>1672.4749999999999</v>
      </c>
      <c r="V39" s="30">
        <f t="shared" si="2"/>
        <v>286.70999999999998</v>
      </c>
      <c r="W39" s="30">
        <f t="shared" si="4"/>
        <v>191.14000000000001</v>
      </c>
      <c r="X39" s="30">
        <f t="shared" si="5"/>
        <v>728.38079916916661</v>
      </c>
      <c r="Y39" s="30">
        <v>0</v>
      </c>
      <c r="Z39" s="30">
        <f t="shared" si="6"/>
        <v>15458.011354724722</v>
      </c>
      <c r="AA39" s="30">
        <f t="shared" si="7"/>
        <v>185496.13625669666</v>
      </c>
      <c r="AB39" s="4"/>
      <c r="AC39" s="32">
        <f t="shared" si="8"/>
        <v>432.49638706140354</v>
      </c>
      <c r="AD39" s="32">
        <f t="shared" si="9"/>
        <v>432.49638706140354</v>
      </c>
      <c r="AE39" s="32">
        <f t="shared" si="10"/>
        <v>547.97337599999992</v>
      </c>
      <c r="AF39" s="33">
        <f t="shared" si="11"/>
        <v>76.341872500000022</v>
      </c>
      <c r="AG39" s="33">
        <f t="shared" si="12"/>
        <v>104.06555066916667</v>
      </c>
      <c r="AH39" s="34">
        <f t="shared" si="13"/>
        <v>728.38079916916661</v>
      </c>
      <c r="AI39" s="35">
        <f t="shared" si="3"/>
        <v>191.14000000000001</v>
      </c>
      <c r="AJ39" s="32">
        <f t="shared" si="14"/>
        <v>1325.4</v>
      </c>
      <c r="AK39" s="32">
        <f t="shared" si="15"/>
        <v>191.14000000000001</v>
      </c>
      <c r="AL39" s="30"/>
      <c r="AM39" s="30"/>
      <c r="AN39" s="30">
        <v>284.27999999999997</v>
      </c>
      <c r="AO39" s="30">
        <v>39.479999999999997</v>
      </c>
      <c r="AP39" s="30">
        <v>3.95</v>
      </c>
      <c r="AQ39" s="30">
        <v>11.85</v>
      </c>
      <c r="AR39" s="30">
        <v>38.380000000000003</v>
      </c>
      <c r="AS39" s="30">
        <v>8.5299999999999994</v>
      </c>
      <c r="AT39" s="30">
        <v>5.69</v>
      </c>
      <c r="AU39" s="30">
        <v>9.39</v>
      </c>
      <c r="AV39" s="30">
        <v>401.55</v>
      </c>
      <c r="AW39" s="30"/>
      <c r="AX39" s="30">
        <f t="shared" si="16"/>
        <v>432.49638706140354</v>
      </c>
      <c r="AY39" s="30">
        <f t="shared" si="16"/>
        <v>432.49638706140354</v>
      </c>
      <c r="AZ39" s="30">
        <f t="shared" si="16"/>
        <v>547.97337599999992</v>
      </c>
      <c r="BA39" s="30">
        <f t="shared" si="17"/>
        <v>191.14000000000001</v>
      </c>
      <c r="BB39" s="5"/>
      <c r="BC39" s="5"/>
      <c r="BD39" s="5"/>
      <c r="BE39" s="5"/>
      <c r="BF39" s="5"/>
      <c r="BG39" s="5"/>
      <c r="BH39" s="5"/>
      <c r="BI39" s="5"/>
      <c r="BJ39" s="36" t="s">
        <v>151</v>
      </c>
      <c r="BK39" s="5"/>
      <c r="BL39" s="36" t="s">
        <v>152</v>
      </c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</row>
    <row r="40" spans="1:173" s="24" customFormat="1" ht="15.75" x14ac:dyDescent="0.25">
      <c r="A40" s="24">
        <v>2</v>
      </c>
      <c r="B40" s="24">
        <f t="shared" si="18"/>
        <v>34</v>
      </c>
      <c r="C40" s="25" t="s">
        <v>153</v>
      </c>
      <c r="D40" s="42" t="s">
        <v>154</v>
      </c>
      <c r="E40" s="27">
        <v>41974</v>
      </c>
      <c r="F40" s="28">
        <v>1</v>
      </c>
      <c r="G40" s="38">
        <v>40</v>
      </c>
      <c r="H40" s="39" t="s">
        <v>118</v>
      </c>
      <c r="I40" s="41" t="s">
        <v>77</v>
      </c>
      <c r="J40" s="28">
        <v>1</v>
      </c>
      <c r="K40" s="29">
        <v>40</v>
      </c>
      <c r="L40" s="30">
        <f t="shared" si="21"/>
        <v>9557</v>
      </c>
      <c r="M40" s="30">
        <v>0</v>
      </c>
      <c r="N40" s="30">
        <v>0</v>
      </c>
      <c r="O40" s="30">
        <v>717</v>
      </c>
      <c r="P40" s="30">
        <v>447</v>
      </c>
      <c r="Q40" s="30">
        <v>0</v>
      </c>
      <c r="R40" s="31">
        <f t="shared" si="0"/>
        <v>132.73611111111111</v>
      </c>
      <c r="S40" s="30">
        <f t="shared" si="1"/>
        <v>1327.3611111111111</v>
      </c>
      <c r="T40" s="30">
        <f t="shared" si="19"/>
        <v>398.20833333333331</v>
      </c>
      <c r="U40" s="30">
        <f t="shared" si="20"/>
        <v>1672.4749999999999</v>
      </c>
      <c r="V40" s="30">
        <f t="shared" si="2"/>
        <v>286.70999999999998</v>
      </c>
      <c r="W40" s="30">
        <f t="shared" si="4"/>
        <v>191.14000000000001</v>
      </c>
      <c r="X40" s="30">
        <f t="shared" si="5"/>
        <v>728.38079916916661</v>
      </c>
      <c r="Y40" s="30">
        <v>0</v>
      </c>
      <c r="Z40" s="30">
        <f t="shared" si="6"/>
        <v>15458.011354724722</v>
      </c>
      <c r="AA40" s="30">
        <f t="shared" si="7"/>
        <v>185496.13625669666</v>
      </c>
      <c r="AB40" s="4"/>
      <c r="AC40" s="32">
        <f t="shared" si="8"/>
        <v>432.49638706140354</v>
      </c>
      <c r="AD40" s="32">
        <f t="shared" si="9"/>
        <v>432.49638706140354</v>
      </c>
      <c r="AE40" s="32">
        <f t="shared" si="10"/>
        <v>547.97337599999992</v>
      </c>
      <c r="AF40" s="33">
        <f t="shared" si="11"/>
        <v>76.341872500000022</v>
      </c>
      <c r="AG40" s="33">
        <f t="shared" si="12"/>
        <v>104.06555066916667</v>
      </c>
      <c r="AH40" s="34">
        <f t="shared" si="13"/>
        <v>728.38079916916661</v>
      </c>
      <c r="AI40" s="35">
        <f t="shared" si="3"/>
        <v>191.14000000000001</v>
      </c>
      <c r="AJ40" s="32">
        <f t="shared" si="14"/>
        <v>1325.4</v>
      </c>
      <c r="AK40" s="32">
        <f t="shared" si="15"/>
        <v>191.14000000000001</v>
      </c>
      <c r="AL40" s="30"/>
      <c r="AM40" s="30"/>
      <c r="AN40" s="30">
        <v>284.27999999999997</v>
      </c>
      <c r="AO40" s="30">
        <v>39.479999999999997</v>
      </c>
      <c r="AP40" s="30">
        <v>3.95</v>
      </c>
      <c r="AQ40" s="30">
        <v>11.85</v>
      </c>
      <c r="AR40" s="30">
        <v>38.380000000000003</v>
      </c>
      <c r="AS40" s="30">
        <v>8.5299999999999994</v>
      </c>
      <c r="AT40" s="30">
        <v>5.69</v>
      </c>
      <c r="AU40" s="30">
        <v>9.39</v>
      </c>
      <c r="AV40" s="30">
        <v>401.55</v>
      </c>
      <c r="AW40" s="30"/>
      <c r="AX40" s="30">
        <f t="shared" si="16"/>
        <v>432.49638706140354</v>
      </c>
      <c r="AY40" s="30">
        <f t="shared" si="16"/>
        <v>432.49638706140354</v>
      </c>
      <c r="AZ40" s="30">
        <f t="shared" si="16"/>
        <v>547.97337599999992</v>
      </c>
      <c r="BA40" s="30">
        <f t="shared" si="17"/>
        <v>191.14000000000001</v>
      </c>
      <c r="BB40" s="5"/>
      <c r="BC40" s="5"/>
      <c r="BD40" s="5"/>
      <c r="BE40" s="5"/>
      <c r="BF40" s="5"/>
      <c r="BG40" s="5"/>
      <c r="BH40" s="5"/>
      <c r="BI40" s="5"/>
      <c r="BJ40" s="36" t="s">
        <v>155</v>
      </c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</row>
    <row r="41" spans="1:173" s="24" customFormat="1" ht="15.75" x14ac:dyDescent="0.25">
      <c r="A41" s="24">
        <v>2</v>
      </c>
      <c r="B41" s="24">
        <f t="shared" si="18"/>
        <v>35</v>
      </c>
      <c r="C41" s="25" t="s">
        <v>156</v>
      </c>
      <c r="D41" s="42" t="s">
        <v>157</v>
      </c>
      <c r="E41" s="27">
        <v>42537</v>
      </c>
      <c r="F41" s="28">
        <v>1</v>
      </c>
      <c r="G41" s="38">
        <v>40</v>
      </c>
      <c r="H41" s="39" t="s">
        <v>118</v>
      </c>
      <c r="I41" s="41" t="s">
        <v>77</v>
      </c>
      <c r="J41" s="28">
        <v>1</v>
      </c>
      <c r="K41" s="29">
        <v>40</v>
      </c>
      <c r="L41" s="30">
        <f t="shared" si="21"/>
        <v>9557</v>
      </c>
      <c r="M41" s="30">
        <v>0</v>
      </c>
      <c r="N41" s="30">
        <v>0</v>
      </c>
      <c r="O41" s="30">
        <v>717</v>
      </c>
      <c r="P41" s="30">
        <v>447</v>
      </c>
      <c r="Q41" s="30">
        <v>0</v>
      </c>
      <c r="R41" s="31">
        <f t="shared" si="0"/>
        <v>132.73611111111111</v>
      </c>
      <c r="S41" s="30">
        <f t="shared" si="1"/>
        <v>1327.3611111111111</v>
      </c>
      <c r="T41" s="30">
        <f t="shared" si="19"/>
        <v>398.20833333333331</v>
      </c>
      <c r="U41" s="30">
        <f t="shared" si="20"/>
        <v>1672.4749999999999</v>
      </c>
      <c r="V41" s="30">
        <f t="shared" si="2"/>
        <v>286.70999999999998</v>
      </c>
      <c r="W41" s="30">
        <f t="shared" si="4"/>
        <v>191.14000000000001</v>
      </c>
      <c r="X41" s="30">
        <f t="shared" si="5"/>
        <v>728.38079916916661</v>
      </c>
      <c r="Y41" s="30">
        <v>0</v>
      </c>
      <c r="Z41" s="30">
        <f t="shared" si="6"/>
        <v>15458.011354724722</v>
      </c>
      <c r="AA41" s="30">
        <f t="shared" si="7"/>
        <v>185496.13625669666</v>
      </c>
      <c r="AB41" s="4"/>
      <c r="AC41" s="32">
        <f t="shared" si="8"/>
        <v>432.49638706140354</v>
      </c>
      <c r="AD41" s="32">
        <f t="shared" si="9"/>
        <v>432.49638706140354</v>
      </c>
      <c r="AE41" s="32">
        <f t="shared" si="10"/>
        <v>547.97337599999992</v>
      </c>
      <c r="AF41" s="33">
        <f t="shared" si="11"/>
        <v>76.341872500000022</v>
      </c>
      <c r="AG41" s="33">
        <f t="shared" si="12"/>
        <v>104.06555066916667</v>
      </c>
      <c r="AH41" s="34">
        <f t="shared" si="13"/>
        <v>728.38079916916661</v>
      </c>
      <c r="AI41" s="35">
        <f t="shared" si="3"/>
        <v>191.14000000000001</v>
      </c>
      <c r="AJ41" s="32">
        <f t="shared" si="14"/>
        <v>1325.4</v>
      </c>
      <c r="AK41" s="32">
        <f t="shared" si="15"/>
        <v>191.14000000000001</v>
      </c>
      <c r="AL41" s="30"/>
      <c r="AM41" s="30"/>
      <c r="AN41" s="30">
        <v>284.27999999999997</v>
      </c>
      <c r="AO41" s="30">
        <v>39.479999999999997</v>
      </c>
      <c r="AP41" s="30">
        <v>3.95</v>
      </c>
      <c r="AQ41" s="30">
        <v>11.85</v>
      </c>
      <c r="AR41" s="30">
        <v>38.380000000000003</v>
      </c>
      <c r="AS41" s="30">
        <v>8.5299999999999994</v>
      </c>
      <c r="AT41" s="30">
        <v>5.69</v>
      </c>
      <c r="AU41" s="30">
        <v>9.39</v>
      </c>
      <c r="AV41" s="30">
        <v>401.55</v>
      </c>
      <c r="AW41" s="30"/>
      <c r="AX41" s="30">
        <f t="shared" si="16"/>
        <v>432.49638706140354</v>
      </c>
      <c r="AY41" s="30">
        <f t="shared" si="16"/>
        <v>432.49638706140354</v>
      </c>
      <c r="AZ41" s="30">
        <f t="shared" si="16"/>
        <v>547.97337599999992</v>
      </c>
      <c r="BA41" s="30">
        <f t="shared" si="17"/>
        <v>191.14000000000001</v>
      </c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36" t="s">
        <v>158</v>
      </c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</row>
    <row r="42" spans="1:173" s="37" customFormat="1" ht="15.75" x14ac:dyDescent="0.25">
      <c r="A42" s="50">
        <v>3</v>
      </c>
      <c r="B42" s="24">
        <f t="shared" si="18"/>
        <v>36</v>
      </c>
      <c r="C42" s="25" t="s">
        <v>159</v>
      </c>
      <c r="D42" s="42" t="s">
        <v>160</v>
      </c>
      <c r="E42" s="27">
        <v>42506</v>
      </c>
      <c r="F42" s="28">
        <v>18</v>
      </c>
      <c r="G42" s="51">
        <v>40</v>
      </c>
      <c r="H42" s="25" t="s">
        <v>50</v>
      </c>
      <c r="I42" s="52" t="s">
        <v>161</v>
      </c>
      <c r="J42" s="28">
        <v>18</v>
      </c>
      <c r="K42" s="53">
        <v>40</v>
      </c>
      <c r="L42" s="54">
        <v>27627</v>
      </c>
      <c r="M42" s="30">
        <v>0</v>
      </c>
      <c r="N42" s="30">
        <v>0</v>
      </c>
      <c r="O42" s="30">
        <v>1664</v>
      </c>
      <c r="P42" s="30">
        <v>1119</v>
      </c>
      <c r="Q42" s="30">
        <v>0</v>
      </c>
      <c r="R42" s="31">
        <f t="shared" si="0"/>
        <v>383.70833333333331</v>
      </c>
      <c r="S42" s="30">
        <f t="shared" si="1"/>
        <v>3837.0833333333335</v>
      </c>
      <c r="T42" s="30">
        <f t="shared" si="19"/>
        <v>1151.125</v>
      </c>
      <c r="U42" s="30">
        <f t="shared" si="20"/>
        <v>4834.7249999999995</v>
      </c>
      <c r="V42" s="30">
        <f t="shared" si="2"/>
        <v>828.81</v>
      </c>
      <c r="W42" s="30">
        <f t="shared" si="4"/>
        <v>552.54</v>
      </c>
      <c r="X42" s="30">
        <f t="shared" si="5"/>
        <v>1284.1009228594999</v>
      </c>
      <c r="Y42" s="30">
        <v>0</v>
      </c>
      <c r="Z42" s="30">
        <f t="shared" si="6"/>
        <v>43282.092589526161</v>
      </c>
      <c r="AA42" s="30">
        <f t="shared" si="7"/>
        <v>519385.11107431393</v>
      </c>
      <c r="AB42" s="4"/>
      <c r="AC42" s="32">
        <f t="shared" si="8"/>
        <v>1230.2387927631578</v>
      </c>
      <c r="AD42" s="32">
        <f t="shared" si="9"/>
        <v>1230.2387927631578</v>
      </c>
      <c r="AE42" s="32">
        <f t="shared" si="10"/>
        <v>547.97337599999992</v>
      </c>
      <c r="AF42" s="33">
        <f t="shared" si="11"/>
        <v>440.11240949999996</v>
      </c>
      <c r="AG42" s="33">
        <f t="shared" si="12"/>
        <v>296.01513735949999</v>
      </c>
      <c r="AH42" s="34">
        <f t="shared" si="13"/>
        <v>1284.1009228594999</v>
      </c>
      <c r="AI42" s="35">
        <f t="shared" si="3"/>
        <v>552.54</v>
      </c>
      <c r="AJ42" s="32">
        <f t="shared" si="14"/>
        <v>1325.4</v>
      </c>
      <c r="AK42" s="32">
        <f t="shared" si="15"/>
        <v>552.54</v>
      </c>
      <c r="AL42" s="55"/>
      <c r="AM42" s="55"/>
      <c r="AN42" s="55">
        <v>0</v>
      </c>
      <c r="AO42" s="55">
        <v>0</v>
      </c>
      <c r="AP42" s="55">
        <v>0</v>
      </c>
      <c r="AQ42" s="55">
        <v>0</v>
      </c>
      <c r="AR42" s="55">
        <v>0</v>
      </c>
      <c r="AS42" s="55">
        <v>0</v>
      </c>
      <c r="AT42" s="55">
        <v>0</v>
      </c>
      <c r="AU42" s="55">
        <v>0</v>
      </c>
      <c r="AV42" s="55">
        <v>0</v>
      </c>
      <c r="AW42" s="55"/>
      <c r="AX42" s="55">
        <f t="shared" si="16"/>
        <v>1230.2387927631578</v>
      </c>
      <c r="AY42" s="55">
        <f t="shared" si="16"/>
        <v>1230.2387927631578</v>
      </c>
      <c r="AZ42" s="55">
        <f t="shared" si="16"/>
        <v>547.97337599999992</v>
      </c>
      <c r="BA42" s="55">
        <f t="shared" si="17"/>
        <v>552.54</v>
      </c>
      <c r="BB42" s="5"/>
      <c r="BC42" s="5"/>
      <c r="BD42" s="5"/>
      <c r="BE42" s="5"/>
      <c r="BF42" s="5"/>
      <c r="BG42" s="5"/>
      <c r="BH42" s="5"/>
      <c r="BI42" s="5"/>
      <c r="BJ42" s="36" t="s">
        <v>162</v>
      </c>
      <c r="BK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</row>
    <row r="43" spans="1:173" s="37" customFormat="1" ht="15.75" x14ac:dyDescent="0.25">
      <c r="A43" s="24">
        <v>3</v>
      </c>
      <c r="B43" s="24">
        <f t="shared" si="18"/>
        <v>37</v>
      </c>
      <c r="C43" s="25" t="s">
        <v>163</v>
      </c>
      <c r="D43" s="42" t="s">
        <v>164</v>
      </c>
      <c r="E43" s="27">
        <v>42537</v>
      </c>
      <c r="F43" s="28">
        <v>12</v>
      </c>
      <c r="G43" s="38">
        <v>40</v>
      </c>
      <c r="H43" s="39" t="s">
        <v>165</v>
      </c>
      <c r="I43" s="41" t="s">
        <v>161</v>
      </c>
      <c r="J43" s="28">
        <v>12</v>
      </c>
      <c r="K43" s="29">
        <v>40</v>
      </c>
      <c r="L43" s="30">
        <f>14217+250</f>
        <v>14467</v>
      </c>
      <c r="M43" s="30">
        <v>0</v>
      </c>
      <c r="N43" s="30">
        <v>0</v>
      </c>
      <c r="O43" s="30">
        <v>1163</v>
      </c>
      <c r="P43" s="30">
        <v>722</v>
      </c>
      <c r="Q43" s="30">
        <v>0</v>
      </c>
      <c r="R43" s="31">
        <f t="shared" si="0"/>
        <v>200.93055555555557</v>
      </c>
      <c r="S43" s="30">
        <f t="shared" si="1"/>
        <v>2009.3055555555557</v>
      </c>
      <c r="T43" s="30">
        <f t="shared" si="19"/>
        <v>602.79166666666663</v>
      </c>
      <c r="U43" s="30">
        <f t="shared" si="20"/>
        <v>2531.7249999999999</v>
      </c>
      <c r="V43" s="30">
        <f t="shared" si="2"/>
        <v>434.01</v>
      </c>
      <c r="W43" s="30">
        <f t="shared" si="4"/>
        <v>289.34000000000003</v>
      </c>
      <c r="X43" s="30">
        <f t="shared" si="5"/>
        <v>886.11383836883329</v>
      </c>
      <c r="Y43" s="30">
        <v>0</v>
      </c>
      <c r="Z43" s="30">
        <f t="shared" si="6"/>
        <v>23306.216616146608</v>
      </c>
      <c r="AA43" s="30">
        <f t="shared" si="7"/>
        <v>279674.59939375927</v>
      </c>
      <c r="AB43" s="4"/>
      <c r="AC43" s="32">
        <f t="shared" si="8"/>
        <v>658.92391557017538</v>
      </c>
      <c r="AD43" s="32">
        <f t="shared" si="9"/>
        <v>658.92391557017538</v>
      </c>
      <c r="AE43" s="32">
        <f t="shared" si="10"/>
        <v>547.97337599999992</v>
      </c>
      <c r="AF43" s="33">
        <f t="shared" si="11"/>
        <v>179.59282549999998</v>
      </c>
      <c r="AG43" s="33">
        <f t="shared" si="12"/>
        <v>158.54763686883331</v>
      </c>
      <c r="AH43" s="34">
        <f t="shared" si="13"/>
        <v>886.11383836883329</v>
      </c>
      <c r="AI43" s="35">
        <f t="shared" si="3"/>
        <v>289.34000000000003</v>
      </c>
      <c r="AJ43" s="32">
        <f t="shared" si="14"/>
        <v>1325.4</v>
      </c>
      <c r="AK43" s="32">
        <f t="shared" si="15"/>
        <v>289.34000000000003</v>
      </c>
      <c r="AL43" s="40"/>
      <c r="AM43" s="40"/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/>
      <c r="AX43" s="34">
        <f t="shared" si="16"/>
        <v>658.92391557017538</v>
      </c>
      <c r="AY43" s="34">
        <f t="shared" si="16"/>
        <v>658.92391557017538</v>
      </c>
      <c r="AZ43" s="34">
        <f t="shared" si="16"/>
        <v>547.97337599999992</v>
      </c>
      <c r="BA43" s="34">
        <f t="shared" si="17"/>
        <v>289.34000000000003</v>
      </c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36" t="s">
        <v>166</v>
      </c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</row>
    <row r="44" spans="1:173" s="37" customFormat="1" ht="15.75" x14ac:dyDescent="0.25">
      <c r="A44" s="24">
        <v>3</v>
      </c>
      <c r="B44" s="24">
        <f>+B13+1</f>
        <v>39</v>
      </c>
      <c r="C44" s="25" t="s">
        <v>167</v>
      </c>
      <c r="D44" s="42" t="s">
        <v>168</v>
      </c>
      <c r="E44" s="27">
        <v>41974</v>
      </c>
      <c r="F44" s="28">
        <v>12</v>
      </c>
      <c r="G44" s="38">
        <v>40</v>
      </c>
      <c r="H44" s="39" t="s">
        <v>169</v>
      </c>
      <c r="I44" s="41" t="s">
        <v>161</v>
      </c>
      <c r="J44" s="28">
        <v>12</v>
      </c>
      <c r="K44" s="29">
        <v>40</v>
      </c>
      <c r="L44" s="30">
        <f>14217+250</f>
        <v>14467</v>
      </c>
      <c r="M44" s="30">
        <v>0</v>
      </c>
      <c r="N44" s="30">
        <v>0</v>
      </c>
      <c r="O44" s="30">
        <v>1163</v>
      </c>
      <c r="P44" s="30">
        <v>722</v>
      </c>
      <c r="Q44" s="30">
        <v>0</v>
      </c>
      <c r="R44" s="31">
        <f t="shared" si="0"/>
        <v>200.93055555555557</v>
      </c>
      <c r="S44" s="30">
        <f t="shared" si="1"/>
        <v>2009.3055555555557</v>
      </c>
      <c r="T44" s="30">
        <f t="shared" si="19"/>
        <v>602.79166666666663</v>
      </c>
      <c r="U44" s="30">
        <f t="shared" si="20"/>
        <v>2531.7249999999999</v>
      </c>
      <c r="V44" s="30">
        <f t="shared" si="2"/>
        <v>434.01</v>
      </c>
      <c r="W44" s="30">
        <f t="shared" si="4"/>
        <v>289.34000000000003</v>
      </c>
      <c r="X44" s="30">
        <f t="shared" si="5"/>
        <v>886.11383836883329</v>
      </c>
      <c r="Y44" s="30">
        <v>0</v>
      </c>
      <c r="Z44" s="30">
        <f t="shared" si="6"/>
        <v>23306.216616146608</v>
      </c>
      <c r="AA44" s="30">
        <f t="shared" si="7"/>
        <v>279674.59939375927</v>
      </c>
      <c r="AB44" s="4"/>
      <c r="AC44" s="32">
        <f t="shared" si="8"/>
        <v>658.92391557017538</v>
      </c>
      <c r="AD44" s="32">
        <f t="shared" si="9"/>
        <v>658.92391557017538</v>
      </c>
      <c r="AE44" s="32">
        <f t="shared" si="10"/>
        <v>547.97337599999992</v>
      </c>
      <c r="AF44" s="33">
        <f t="shared" si="11"/>
        <v>179.59282549999998</v>
      </c>
      <c r="AG44" s="33">
        <f t="shared" si="12"/>
        <v>158.54763686883331</v>
      </c>
      <c r="AH44" s="34">
        <f t="shared" si="13"/>
        <v>886.11383836883329</v>
      </c>
      <c r="AI44" s="35">
        <f t="shared" si="3"/>
        <v>289.34000000000003</v>
      </c>
      <c r="AJ44" s="32">
        <f t="shared" si="14"/>
        <v>1325.4</v>
      </c>
      <c r="AK44" s="32">
        <f t="shared" si="15"/>
        <v>289.34000000000003</v>
      </c>
      <c r="AL44" s="40"/>
      <c r="AM44" s="40"/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0</v>
      </c>
      <c r="AW44" s="40"/>
      <c r="AX44" s="34">
        <f t="shared" si="16"/>
        <v>658.92391557017538</v>
      </c>
      <c r="AY44" s="34">
        <f t="shared" si="16"/>
        <v>658.92391557017538</v>
      </c>
      <c r="AZ44" s="34">
        <f t="shared" si="16"/>
        <v>547.97337599999992</v>
      </c>
      <c r="BA44" s="34">
        <f t="shared" si="17"/>
        <v>289.34000000000003</v>
      </c>
      <c r="BB44" s="5"/>
      <c r="BC44" s="5"/>
      <c r="BD44" s="5"/>
      <c r="BE44" s="5"/>
      <c r="BF44" s="5"/>
      <c r="BG44" s="5"/>
      <c r="BH44" s="5"/>
      <c r="BI44" s="5"/>
      <c r="BJ44" s="36" t="s">
        <v>170</v>
      </c>
      <c r="BK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</row>
    <row r="45" spans="1:173" s="37" customFormat="1" ht="15.75" x14ac:dyDescent="0.25">
      <c r="A45" s="24">
        <v>4</v>
      </c>
      <c r="B45" s="24">
        <f t="shared" si="18"/>
        <v>40</v>
      </c>
      <c r="C45" s="25" t="s">
        <v>171</v>
      </c>
      <c r="D45" s="42" t="s">
        <v>172</v>
      </c>
      <c r="E45" s="27">
        <v>41974</v>
      </c>
      <c r="F45" s="28">
        <v>18</v>
      </c>
      <c r="G45" s="28">
        <v>40</v>
      </c>
      <c r="H45" s="25" t="s">
        <v>50</v>
      </c>
      <c r="I45" s="41" t="s">
        <v>173</v>
      </c>
      <c r="J45" s="28">
        <v>18</v>
      </c>
      <c r="K45" s="29">
        <v>40</v>
      </c>
      <c r="L45" s="30">
        <v>27627</v>
      </c>
      <c r="M45" s="30">
        <v>0</v>
      </c>
      <c r="N45" s="30">
        <v>0</v>
      </c>
      <c r="O45" s="30">
        <v>1664</v>
      </c>
      <c r="P45" s="30">
        <v>1119</v>
      </c>
      <c r="Q45" s="30">
        <v>0</v>
      </c>
      <c r="R45" s="31">
        <f t="shared" si="0"/>
        <v>383.70833333333331</v>
      </c>
      <c r="S45" s="30">
        <f t="shared" si="1"/>
        <v>3837.0833333333335</v>
      </c>
      <c r="T45" s="30">
        <f t="shared" si="19"/>
        <v>1151.125</v>
      </c>
      <c r="U45" s="30">
        <f t="shared" si="20"/>
        <v>4834.7249999999995</v>
      </c>
      <c r="V45" s="30">
        <f t="shared" si="2"/>
        <v>828.81</v>
      </c>
      <c r="W45" s="30">
        <f t="shared" si="4"/>
        <v>552.54</v>
      </c>
      <c r="X45" s="30">
        <f t="shared" si="5"/>
        <v>1284.1009228594999</v>
      </c>
      <c r="Y45" s="30">
        <v>0</v>
      </c>
      <c r="Z45" s="30">
        <f t="shared" si="6"/>
        <v>43282.092589526161</v>
      </c>
      <c r="AA45" s="30">
        <f t="shared" si="7"/>
        <v>519385.11107431393</v>
      </c>
      <c r="AB45" s="4"/>
      <c r="AC45" s="32">
        <f t="shared" si="8"/>
        <v>1230.2387927631578</v>
      </c>
      <c r="AD45" s="32">
        <f t="shared" si="9"/>
        <v>1230.2387927631578</v>
      </c>
      <c r="AE45" s="32">
        <f t="shared" si="10"/>
        <v>547.97337599999992</v>
      </c>
      <c r="AF45" s="33">
        <f t="shared" si="11"/>
        <v>440.11240949999996</v>
      </c>
      <c r="AG45" s="33">
        <f t="shared" si="12"/>
        <v>296.01513735949999</v>
      </c>
      <c r="AH45" s="34">
        <f t="shared" si="13"/>
        <v>1284.1009228594999</v>
      </c>
      <c r="AI45" s="35">
        <f t="shared" si="3"/>
        <v>552.54</v>
      </c>
      <c r="AJ45" s="32">
        <f t="shared" si="14"/>
        <v>1325.4</v>
      </c>
      <c r="AK45" s="32">
        <f t="shared" si="15"/>
        <v>552.54</v>
      </c>
      <c r="AL45" s="40"/>
      <c r="AM45" s="40"/>
      <c r="AN45" s="40">
        <v>0</v>
      </c>
      <c r="AO45" s="40">
        <v>0</v>
      </c>
      <c r="AP45" s="40">
        <v>0</v>
      </c>
      <c r="AQ45" s="40">
        <v>0</v>
      </c>
      <c r="AR45" s="40">
        <v>0</v>
      </c>
      <c r="AS45" s="40">
        <v>0</v>
      </c>
      <c r="AT45" s="40">
        <v>0</v>
      </c>
      <c r="AU45" s="40">
        <v>0</v>
      </c>
      <c r="AV45" s="40">
        <v>0</v>
      </c>
      <c r="AW45" s="40"/>
      <c r="AX45" s="34">
        <f t="shared" si="16"/>
        <v>1230.2387927631578</v>
      </c>
      <c r="AY45" s="34">
        <f t="shared" si="16"/>
        <v>1230.2387927631578</v>
      </c>
      <c r="AZ45" s="34">
        <f t="shared" si="16"/>
        <v>547.97337599999992</v>
      </c>
      <c r="BA45" s="34">
        <f t="shared" si="17"/>
        <v>552.54</v>
      </c>
      <c r="BB45" s="5"/>
      <c r="BC45" s="5"/>
      <c r="BD45" s="5"/>
      <c r="BE45" s="5"/>
      <c r="BF45" s="5"/>
      <c r="BG45" s="5"/>
      <c r="BH45" s="5"/>
      <c r="BI45" s="5"/>
      <c r="BJ45" s="36" t="s">
        <v>174</v>
      </c>
      <c r="BK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</row>
    <row r="46" spans="1:173" s="37" customFormat="1" ht="15.75" x14ac:dyDescent="0.25">
      <c r="A46" s="24">
        <v>4</v>
      </c>
      <c r="B46" s="24">
        <f t="shared" si="18"/>
        <v>41</v>
      </c>
      <c r="C46" s="25" t="s">
        <v>175</v>
      </c>
      <c r="D46" s="42" t="s">
        <v>176</v>
      </c>
      <c r="E46" s="27">
        <v>41974</v>
      </c>
      <c r="F46" s="28">
        <v>14</v>
      </c>
      <c r="G46" s="28">
        <v>40</v>
      </c>
      <c r="H46" s="25" t="s">
        <v>177</v>
      </c>
      <c r="I46" s="41" t="s">
        <v>173</v>
      </c>
      <c r="J46" s="28">
        <v>14</v>
      </c>
      <c r="K46" s="29">
        <v>40</v>
      </c>
      <c r="L46" s="30">
        <v>17213</v>
      </c>
      <c r="M46" s="30">
        <v>0</v>
      </c>
      <c r="N46" s="30">
        <v>0</v>
      </c>
      <c r="O46" s="30">
        <v>1247</v>
      </c>
      <c r="P46" s="30">
        <v>779</v>
      </c>
      <c r="Q46" s="30">
        <v>0</v>
      </c>
      <c r="R46" s="31">
        <f t="shared" si="0"/>
        <v>239.06944444444443</v>
      </c>
      <c r="S46" s="30">
        <f t="shared" si="1"/>
        <v>2390.6944444444443</v>
      </c>
      <c r="T46" s="30">
        <f t="shared" si="19"/>
        <v>717.20833333333337</v>
      </c>
      <c r="U46" s="30">
        <f t="shared" si="20"/>
        <v>3012.2749999999996</v>
      </c>
      <c r="V46" s="30">
        <f t="shared" si="2"/>
        <v>516.39</v>
      </c>
      <c r="W46" s="30">
        <f t="shared" si="4"/>
        <v>344.26</v>
      </c>
      <c r="X46" s="30">
        <f t="shared" si="5"/>
        <v>968.04805088916657</v>
      </c>
      <c r="Y46" s="30">
        <v>0</v>
      </c>
      <c r="Z46" s="30">
        <f t="shared" si="6"/>
        <v>27426.945273111385</v>
      </c>
      <c r="AA46" s="30">
        <f t="shared" si="7"/>
        <v>329123.34327733662</v>
      </c>
      <c r="AB46" s="4"/>
      <c r="AC46" s="32">
        <f t="shared" si="8"/>
        <v>776.5413870614035</v>
      </c>
      <c r="AD46" s="32">
        <f t="shared" si="9"/>
        <v>776.5413870614035</v>
      </c>
      <c r="AE46" s="32">
        <f t="shared" si="10"/>
        <v>547.97337599999992</v>
      </c>
      <c r="AF46" s="33">
        <f t="shared" si="11"/>
        <v>233.22639249999997</v>
      </c>
      <c r="AG46" s="33">
        <f t="shared" si="12"/>
        <v>186.84828238916666</v>
      </c>
      <c r="AH46" s="34">
        <f t="shared" si="13"/>
        <v>968.04805088916657</v>
      </c>
      <c r="AI46" s="35">
        <f t="shared" si="3"/>
        <v>344.26</v>
      </c>
      <c r="AJ46" s="32">
        <f t="shared" si="14"/>
        <v>1325.4</v>
      </c>
      <c r="AK46" s="32">
        <f t="shared" si="15"/>
        <v>344.26</v>
      </c>
      <c r="AL46" s="40"/>
      <c r="AM46" s="40"/>
      <c r="AN46" s="40">
        <v>0</v>
      </c>
      <c r="AO46" s="40">
        <v>0</v>
      </c>
      <c r="AP46" s="40">
        <v>0</v>
      </c>
      <c r="AQ46" s="40">
        <v>0</v>
      </c>
      <c r="AR46" s="40">
        <v>0</v>
      </c>
      <c r="AS46" s="40">
        <v>0</v>
      </c>
      <c r="AT46" s="40">
        <v>0</v>
      </c>
      <c r="AU46" s="40">
        <v>0</v>
      </c>
      <c r="AV46" s="40">
        <v>0</v>
      </c>
      <c r="AW46" s="40"/>
      <c r="AX46" s="34">
        <f t="shared" si="16"/>
        <v>776.5413870614035</v>
      </c>
      <c r="AY46" s="34">
        <f t="shared" si="16"/>
        <v>776.5413870614035</v>
      </c>
      <c r="AZ46" s="34">
        <f t="shared" si="16"/>
        <v>547.97337599999992</v>
      </c>
      <c r="BA46" s="34">
        <f t="shared" si="17"/>
        <v>344.26</v>
      </c>
      <c r="BB46" s="5"/>
      <c r="BC46" s="5"/>
      <c r="BD46" s="5"/>
      <c r="BE46" s="5"/>
      <c r="BF46" s="5"/>
      <c r="BG46" s="5"/>
      <c r="BH46" s="5"/>
      <c r="BI46" s="5"/>
      <c r="BJ46" s="36" t="s">
        <v>178</v>
      </c>
      <c r="BK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</row>
    <row r="47" spans="1:173" s="37" customFormat="1" ht="15.75" x14ac:dyDescent="0.25">
      <c r="A47" s="24">
        <v>4</v>
      </c>
      <c r="B47" s="24">
        <f t="shared" si="18"/>
        <v>42</v>
      </c>
      <c r="C47" s="25" t="s">
        <v>179</v>
      </c>
      <c r="D47" s="42" t="s">
        <v>180</v>
      </c>
      <c r="E47" s="27">
        <v>41974</v>
      </c>
      <c r="F47" s="28">
        <v>3</v>
      </c>
      <c r="G47" s="38">
        <v>40</v>
      </c>
      <c r="H47" s="39" t="s">
        <v>181</v>
      </c>
      <c r="I47" s="41" t="s">
        <v>173</v>
      </c>
      <c r="J47" s="28">
        <v>3</v>
      </c>
      <c r="K47" s="29">
        <v>40</v>
      </c>
      <c r="L47" s="30">
        <f t="shared" ref="L47:L53" si="22">9869+450</f>
        <v>10319</v>
      </c>
      <c r="M47" s="30">
        <v>0</v>
      </c>
      <c r="N47" s="30">
        <v>0</v>
      </c>
      <c r="O47" s="30">
        <v>788</v>
      </c>
      <c r="P47" s="30">
        <v>468</v>
      </c>
      <c r="Q47" s="30">
        <v>0</v>
      </c>
      <c r="R47" s="31">
        <f t="shared" si="0"/>
        <v>143.31944444444443</v>
      </c>
      <c r="S47" s="30">
        <f t="shared" si="1"/>
        <v>1433.1944444444443</v>
      </c>
      <c r="T47" s="30">
        <f t="shared" si="19"/>
        <v>429.95833333333331</v>
      </c>
      <c r="U47" s="30">
        <f t="shared" si="20"/>
        <v>1805.8249999999998</v>
      </c>
      <c r="V47" s="30">
        <f t="shared" si="2"/>
        <v>309.57</v>
      </c>
      <c r="W47" s="30">
        <f t="shared" si="4"/>
        <v>206.38</v>
      </c>
      <c r="X47" s="30">
        <f t="shared" si="5"/>
        <v>752.38345047816654</v>
      </c>
      <c r="Y47" s="30">
        <v>0</v>
      </c>
      <c r="Z47" s="30">
        <f t="shared" si="6"/>
        <v>16655.63067270039</v>
      </c>
      <c r="AA47" s="30">
        <f t="shared" si="7"/>
        <v>199867.56807240468</v>
      </c>
      <c r="AB47" s="4"/>
      <c r="AC47" s="32">
        <f t="shared" si="8"/>
        <v>466.95245942982461</v>
      </c>
      <c r="AD47" s="32">
        <f t="shared" si="9"/>
        <v>466.95245942982461</v>
      </c>
      <c r="AE47" s="32">
        <f t="shared" si="10"/>
        <v>547.97337599999992</v>
      </c>
      <c r="AF47" s="33">
        <f t="shared" si="11"/>
        <v>92.053841500000019</v>
      </c>
      <c r="AG47" s="33">
        <f t="shared" si="12"/>
        <v>112.35623297816667</v>
      </c>
      <c r="AH47" s="34">
        <f t="shared" si="13"/>
        <v>752.38345047816654</v>
      </c>
      <c r="AI47" s="35">
        <f t="shared" si="3"/>
        <v>206.38</v>
      </c>
      <c r="AJ47" s="32">
        <f t="shared" si="14"/>
        <v>1325.4</v>
      </c>
      <c r="AK47" s="32">
        <f t="shared" si="15"/>
        <v>206.38</v>
      </c>
      <c r="AL47" s="40"/>
      <c r="AM47" s="40"/>
      <c r="AN47" s="40">
        <v>314.76</v>
      </c>
      <c r="AO47" s="40">
        <v>43.72</v>
      </c>
      <c r="AP47" s="40">
        <v>4.37</v>
      </c>
      <c r="AQ47" s="40">
        <v>13.12</v>
      </c>
      <c r="AR47" s="40">
        <v>42.49</v>
      </c>
      <c r="AS47" s="40">
        <v>9.44</v>
      </c>
      <c r="AT47" s="40">
        <v>6.3</v>
      </c>
      <c r="AU47" s="40">
        <v>10.41</v>
      </c>
      <c r="AV47" s="40">
        <v>444.61</v>
      </c>
      <c r="AW47" s="40"/>
      <c r="AX47" s="34">
        <f t="shared" si="16"/>
        <v>466.95245942982461</v>
      </c>
      <c r="AY47" s="34">
        <f t="shared" si="16"/>
        <v>466.95245942982461</v>
      </c>
      <c r="AZ47" s="34">
        <f t="shared" si="16"/>
        <v>547.97337599999992</v>
      </c>
      <c r="BA47" s="34">
        <f t="shared" si="17"/>
        <v>206.38</v>
      </c>
      <c r="BB47" s="5"/>
      <c r="BC47" s="5"/>
      <c r="BD47" s="5"/>
      <c r="BE47" s="5"/>
      <c r="BF47" s="5"/>
      <c r="BG47" s="5"/>
      <c r="BH47" s="5"/>
      <c r="BI47" s="5"/>
      <c r="BJ47" s="36" t="s">
        <v>182</v>
      </c>
      <c r="BK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</row>
    <row r="48" spans="1:173" s="37" customFormat="1" ht="15.75" x14ac:dyDescent="0.25">
      <c r="A48" s="24">
        <v>4</v>
      </c>
      <c r="B48" s="24">
        <f t="shared" si="18"/>
        <v>43</v>
      </c>
      <c r="C48" s="25" t="s">
        <v>183</v>
      </c>
      <c r="D48" s="42" t="s">
        <v>184</v>
      </c>
      <c r="E48" s="27">
        <v>41974</v>
      </c>
      <c r="F48" s="28">
        <v>3</v>
      </c>
      <c r="G48" s="38">
        <v>40</v>
      </c>
      <c r="H48" s="39" t="s">
        <v>181</v>
      </c>
      <c r="I48" s="41" t="s">
        <v>173</v>
      </c>
      <c r="J48" s="28">
        <v>3</v>
      </c>
      <c r="K48" s="29">
        <v>40</v>
      </c>
      <c r="L48" s="30">
        <f t="shared" si="22"/>
        <v>10319</v>
      </c>
      <c r="M48" s="30">
        <v>0</v>
      </c>
      <c r="N48" s="30">
        <v>0</v>
      </c>
      <c r="O48" s="30">
        <v>788</v>
      </c>
      <c r="P48" s="30">
        <v>468</v>
      </c>
      <c r="Q48" s="30">
        <v>0</v>
      </c>
      <c r="R48" s="31">
        <f t="shared" si="0"/>
        <v>143.31944444444443</v>
      </c>
      <c r="S48" s="30">
        <f t="shared" si="1"/>
        <v>1433.1944444444443</v>
      </c>
      <c r="T48" s="30">
        <f t="shared" si="19"/>
        <v>429.95833333333331</v>
      </c>
      <c r="U48" s="30">
        <f t="shared" si="20"/>
        <v>1805.8249999999998</v>
      </c>
      <c r="V48" s="30">
        <f t="shared" si="2"/>
        <v>309.57</v>
      </c>
      <c r="W48" s="30">
        <f t="shared" si="4"/>
        <v>206.38</v>
      </c>
      <c r="X48" s="30">
        <f t="shared" si="5"/>
        <v>752.38345047816654</v>
      </c>
      <c r="Y48" s="30">
        <v>0</v>
      </c>
      <c r="Z48" s="30">
        <f t="shared" si="6"/>
        <v>16655.63067270039</v>
      </c>
      <c r="AA48" s="30">
        <f t="shared" si="7"/>
        <v>199867.56807240468</v>
      </c>
      <c r="AB48" s="4"/>
      <c r="AC48" s="32">
        <f t="shared" si="8"/>
        <v>466.95245942982461</v>
      </c>
      <c r="AD48" s="32">
        <f t="shared" si="9"/>
        <v>466.95245942982461</v>
      </c>
      <c r="AE48" s="32">
        <f t="shared" si="10"/>
        <v>547.97337599999992</v>
      </c>
      <c r="AF48" s="33">
        <f t="shared" si="11"/>
        <v>92.053841500000019</v>
      </c>
      <c r="AG48" s="33">
        <f t="shared" si="12"/>
        <v>112.35623297816667</v>
      </c>
      <c r="AH48" s="34">
        <f t="shared" si="13"/>
        <v>752.38345047816654</v>
      </c>
      <c r="AI48" s="35">
        <f t="shared" si="3"/>
        <v>206.38</v>
      </c>
      <c r="AJ48" s="32">
        <f t="shared" si="14"/>
        <v>1325.4</v>
      </c>
      <c r="AK48" s="32">
        <f t="shared" si="15"/>
        <v>206.38</v>
      </c>
      <c r="AL48" s="40"/>
      <c r="AM48" s="40"/>
      <c r="AN48" s="40">
        <v>314.76</v>
      </c>
      <c r="AO48" s="40">
        <v>43.72</v>
      </c>
      <c r="AP48" s="40">
        <v>4.37</v>
      </c>
      <c r="AQ48" s="40">
        <v>13.12</v>
      </c>
      <c r="AR48" s="40">
        <v>42.49</v>
      </c>
      <c r="AS48" s="40">
        <v>9.44</v>
      </c>
      <c r="AT48" s="40">
        <v>6.3</v>
      </c>
      <c r="AU48" s="40">
        <v>10.41</v>
      </c>
      <c r="AV48" s="40">
        <v>444.61</v>
      </c>
      <c r="AW48" s="40"/>
      <c r="AX48" s="34">
        <f t="shared" si="16"/>
        <v>466.95245942982461</v>
      </c>
      <c r="AY48" s="34">
        <f t="shared" si="16"/>
        <v>466.95245942982461</v>
      </c>
      <c r="AZ48" s="34">
        <f t="shared" si="16"/>
        <v>547.97337599999992</v>
      </c>
      <c r="BA48" s="34">
        <f t="shared" si="17"/>
        <v>206.38</v>
      </c>
      <c r="BB48" s="5"/>
      <c r="BC48" s="5"/>
      <c r="BD48" s="5"/>
      <c r="BE48" s="5"/>
      <c r="BF48" s="5"/>
      <c r="BG48" s="5"/>
      <c r="BH48" s="5"/>
      <c r="BI48" s="5"/>
      <c r="BJ48" s="36" t="s">
        <v>185</v>
      </c>
      <c r="BK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</row>
    <row r="49" spans="1:173" s="37" customFormat="1" ht="15.75" x14ac:dyDescent="0.25">
      <c r="A49" s="24">
        <v>4</v>
      </c>
      <c r="B49" s="24">
        <f t="shared" si="18"/>
        <v>44</v>
      </c>
      <c r="C49" s="25" t="s">
        <v>186</v>
      </c>
      <c r="D49" s="42" t="s">
        <v>187</v>
      </c>
      <c r="E49" s="27">
        <v>41974</v>
      </c>
      <c r="F49" s="28">
        <v>3</v>
      </c>
      <c r="G49" s="38">
        <v>40</v>
      </c>
      <c r="H49" s="39" t="s">
        <v>181</v>
      </c>
      <c r="I49" s="41" t="s">
        <v>173</v>
      </c>
      <c r="J49" s="28">
        <v>3</v>
      </c>
      <c r="K49" s="29">
        <v>40</v>
      </c>
      <c r="L49" s="30">
        <f t="shared" si="22"/>
        <v>10319</v>
      </c>
      <c r="M49" s="30">
        <v>0</v>
      </c>
      <c r="N49" s="30">
        <v>0</v>
      </c>
      <c r="O49" s="30">
        <v>788</v>
      </c>
      <c r="P49" s="30">
        <v>468</v>
      </c>
      <c r="Q49" s="30">
        <v>0</v>
      </c>
      <c r="R49" s="31">
        <f t="shared" si="0"/>
        <v>143.31944444444443</v>
      </c>
      <c r="S49" s="30">
        <f t="shared" si="1"/>
        <v>1433.1944444444443</v>
      </c>
      <c r="T49" s="30">
        <f t="shared" si="19"/>
        <v>429.95833333333331</v>
      </c>
      <c r="U49" s="30">
        <f t="shared" si="20"/>
        <v>1805.8249999999998</v>
      </c>
      <c r="V49" s="30">
        <f t="shared" si="2"/>
        <v>309.57</v>
      </c>
      <c r="W49" s="30">
        <f t="shared" si="4"/>
        <v>206.38</v>
      </c>
      <c r="X49" s="30">
        <f t="shared" si="5"/>
        <v>752.38345047816654</v>
      </c>
      <c r="Y49" s="30">
        <v>0</v>
      </c>
      <c r="Z49" s="30">
        <f t="shared" si="6"/>
        <v>16655.63067270039</v>
      </c>
      <c r="AA49" s="30">
        <f t="shared" si="7"/>
        <v>199867.56807240468</v>
      </c>
      <c r="AB49" s="4"/>
      <c r="AC49" s="32">
        <f t="shared" si="8"/>
        <v>466.95245942982461</v>
      </c>
      <c r="AD49" s="32">
        <f t="shared" si="9"/>
        <v>466.95245942982461</v>
      </c>
      <c r="AE49" s="32">
        <f t="shared" si="10"/>
        <v>547.97337599999992</v>
      </c>
      <c r="AF49" s="33">
        <f t="shared" si="11"/>
        <v>92.053841500000019</v>
      </c>
      <c r="AG49" s="33">
        <f t="shared" si="12"/>
        <v>112.35623297816667</v>
      </c>
      <c r="AH49" s="34">
        <f t="shared" si="13"/>
        <v>752.38345047816654</v>
      </c>
      <c r="AI49" s="35">
        <f t="shared" si="3"/>
        <v>206.38</v>
      </c>
      <c r="AJ49" s="32">
        <f t="shared" si="14"/>
        <v>1325.4</v>
      </c>
      <c r="AK49" s="32">
        <f t="shared" si="15"/>
        <v>206.38</v>
      </c>
      <c r="AL49" s="40"/>
      <c r="AM49" s="40"/>
      <c r="AN49" s="40">
        <v>314.76</v>
      </c>
      <c r="AO49" s="40">
        <v>43.72</v>
      </c>
      <c r="AP49" s="40">
        <v>4.37</v>
      </c>
      <c r="AQ49" s="40">
        <v>13.12</v>
      </c>
      <c r="AR49" s="40">
        <v>42.49</v>
      </c>
      <c r="AS49" s="40">
        <v>9.44</v>
      </c>
      <c r="AT49" s="40">
        <v>6.3</v>
      </c>
      <c r="AU49" s="40">
        <v>10.41</v>
      </c>
      <c r="AV49" s="40">
        <v>444.61</v>
      </c>
      <c r="AW49" s="40"/>
      <c r="AX49" s="34">
        <f t="shared" si="16"/>
        <v>466.95245942982461</v>
      </c>
      <c r="AY49" s="34">
        <f t="shared" si="16"/>
        <v>466.95245942982461</v>
      </c>
      <c r="AZ49" s="34">
        <f t="shared" si="16"/>
        <v>547.97337599999992</v>
      </c>
      <c r="BA49" s="34">
        <f t="shared" si="17"/>
        <v>206.38</v>
      </c>
      <c r="BB49" s="5"/>
      <c r="BC49" s="5"/>
      <c r="BD49" s="5"/>
      <c r="BE49" s="5"/>
      <c r="BF49" s="5"/>
      <c r="BG49" s="5"/>
      <c r="BH49" s="5"/>
      <c r="BI49" s="5"/>
      <c r="BJ49" s="36" t="s">
        <v>188</v>
      </c>
      <c r="BK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</row>
    <row r="50" spans="1:173" s="37" customFormat="1" ht="16.5" customHeight="1" x14ac:dyDescent="0.25">
      <c r="A50" s="24">
        <v>4</v>
      </c>
      <c r="B50" s="24">
        <f t="shared" si="18"/>
        <v>45</v>
      </c>
      <c r="C50" s="25" t="s">
        <v>189</v>
      </c>
      <c r="D50" s="42" t="s">
        <v>190</v>
      </c>
      <c r="E50" s="27">
        <v>41974</v>
      </c>
      <c r="F50" s="28">
        <v>3</v>
      </c>
      <c r="G50" s="38">
        <v>40</v>
      </c>
      <c r="H50" s="39" t="s">
        <v>181</v>
      </c>
      <c r="I50" s="41" t="s">
        <v>173</v>
      </c>
      <c r="J50" s="28">
        <v>3</v>
      </c>
      <c r="K50" s="29">
        <v>40</v>
      </c>
      <c r="L50" s="30">
        <f t="shared" si="22"/>
        <v>10319</v>
      </c>
      <c r="M50" s="30">
        <v>0</v>
      </c>
      <c r="N50" s="30">
        <v>0</v>
      </c>
      <c r="O50" s="30">
        <v>788</v>
      </c>
      <c r="P50" s="30">
        <v>468</v>
      </c>
      <c r="Q50" s="30">
        <v>0</v>
      </c>
      <c r="R50" s="31">
        <f t="shared" si="0"/>
        <v>143.31944444444443</v>
      </c>
      <c r="S50" s="30">
        <f t="shared" si="1"/>
        <v>1433.1944444444443</v>
      </c>
      <c r="T50" s="30">
        <f t="shared" si="19"/>
        <v>429.95833333333331</v>
      </c>
      <c r="U50" s="30">
        <f t="shared" si="20"/>
        <v>1805.8249999999998</v>
      </c>
      <c r="V50" s="30">
        <f t="shared" si="2"/>
        <v>309.57</v>
      </c>
      <c r="W50" s="30">
        <f t="shared" si="4"/>
        <v>206.38</v>
      </c>
      <c r="X50" s="30">
        <f t="shared" si="5"/>
        <v>752.38345047816654</v>
      </c>
      <c r="Y50" s="30">
        <v>0</v>
      </c>
      <c r="Z50" s="30">
        <f t="shared" si="6"/>
        <v>16655.63067270039</v>
      </c>
      <c r="AA50" s="30">
        <f t="shared" si="7"/>
        <v>199867.56807240468</v>
      </c>
      <c r="AB50" s="4"/>
      <c r="AC50" s="32">
        <f t="shared" si="8"/>
        <v>466.95245942982461</v>
      </c>
      <c r="AD50" s="32">
        <f t="shared" si="9"/>
        <v>466.95245942982461</v>
      </c>
      <c r="AE50" s="32">
        <f t="shared" si="10"/>
        <v>547.97337599999992</v>
      </c>
      <c r="AF50" s="33">
        <f t="shared" si="11"/>
        <v>92.053841500000019</v>
      </c>
      <c r="AG50" s="33">
        <f t="shared" si="12"/>
        <v>112.35623297816667</v>
      </c>
      <c r="AH50" s="34">
        <f t="shared" si="13"/>
        <v>752.38345047816654</v>
      </c>
      <c r="AI50" s="35">
        <f t="shared" si="3"/>
        <v>206.38</v>
      </c>
      <c r="AJ50" s="32">
        <f t="shared" si="14"/>
        <v>1325.4</v>
      </c>
      <c r="AK50" s="32">
        <f t="shared" si="15"/>
        <v>206.38</v>
      </c>
      <c r="AL50" s="40"/>
      <c r="AM50" s="40"/>
      <c r="AN50" s="40">
        <v>314.76</v>
      </c>
      <c r="AO50" s="40">
        <v>43.72</v>
      </c>
      <c r="AP50" s="40">
        <v>4.37</v>
      </c>
      <c r="AQ50" s="40">
        <v>13.12</v>
      </c>
      <c r="AR50" s="40">
        <v>42.49</v>
      </c>
      <c r="AS50" s="40">
        <v>9.44</v>
      </c>
      <c r="AT50" s="40">
        <v>6.3</v>
      </c>
      <c r="AU50" s="40">
        <v>10.41</v>
      </c>
      <c r="AV50" s="40">
        <v>444.61</v>
      </c>
      <c r="AW50" s="40"/>
      <c r="AX50" s="34">
        <f t="shared" si="16"/>
        <v>466.95245942982461</v>
      </c>
      <c r="AY50" s="34">
        <f t="shared" si="16"/>
        <v>466.95245942982461</v>
      </c>
      <c r="AZ50" s="34">
        <f t="shared" si="16"/>
        <v>547.97337599999992</v>
      </c>
      <c r="BA50" s="34">
        <f t="shared" si="17"/>
        <v>206.38</v>
      </c>
      <c r="BB50" s="5"/>
      <c r="BC50" s="5"/>
      <c r="BD50" s="5"/>
      <c r="BE50" s="5"/>
      <c r="BF50" s="5"/>
      <c r="BG50" s="5"/>
      <c r="BH50" s="5"/>
      <c r="BI50" s="5"/>
      <c r="BJ50" s="36" t="s">
        <v>191</v>
      </c>
      <c r="BK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</row>
    <row r="51" spans="1:173" s="37" customFormat="1" ht="15.75" x14ac:dyDescent="0.25">
      <c r="A51" s="24">
        <v>4</v>
      </c>
      <c r="B51" s="24">
        <f t="shared" si="18"/>
        <v>46</v>
      </c>
      <c r="C51" s="25" t="s">
        <v>192</v>
      </c>
      <c r="D51" s="42" t="s">
        <v>193</v>
      </c>
      <c r="E51" s="27">
        <v>41974</v>
      </c>
      <c r="F51" s="28">
        <v>3</v>
      </c>
      <c r="G51" s="38">
        <v>40</v>
      </c>
      <c r="H51" s="39" t="s">
        <v>181</v>
      </c>
      <c r="I51" s="41" t="s">
        <v>173</v>
      </c>
      <c r="J51" s="28">
        <v>3</v>
      </c>
      <c r="K51" s="29">
        <v>40</v>
      </c>
      <c r="L51" s="30">
        <f t="shared" si="22"/>
        <v>10319</v>
      </c>
      <c r="M51" s="30">
        <v>0</v>
      </c>
      <c r="N51" s="30">
        <v>0</v>
      </c>
      <c r="O51" s="30">
        <v>788</v>
      </c>
      <c r="P51" s="30">
        <v>468</v>
      </c>
      <c r="Q51" s="30">
        <v>0</v>
      </c>
      <c r="R51" s="31">
        <f t="shared" si="0"/>
        <v>143.31944444444443</v>
      </c>
      <c r="S51" s="30">
        <f t="shared" si="1"/>
        <v>1433.1944444444443</v>
      </c>
      <c r="T51" s="30">
        <f t="shared" si="19"/>
        <v>429.95833333333331</v>
      </c>
      <c r="U51" s="30">
        <f t="shared" si="20"/>
        <v>1805.8249999999998</v>
      </c>
      <c r="V51" s="30">
        <f t="shared" si="2"/>
        <v>309.57</v>
      </c>
      <c r="W51" s="30">
        <f t="shared" si="4"/>
        <v>206.38</v>
      </c>
      <c r="X51" s="30">
        <f t="shared" si="5"/>
        <v>752.38345047816654</v>
      </c>
      <c r="Y51" s="30">
        <v>0</v>
      </c>
      <c r="Z51" s="30">
        <f t="shared" si="6"/>
        <v>16655.63067270039</v>
      </c>
      <c r="AA51" s="30">
        <f t="shared" si="7"/>
        <v>199867.56807240468</v>
      </c>
      <c r="AB51" s="4"/>
      <c r="AC51" s="32">
        <f t="shared" si="8"/>
        <v>466.95245942982461</v>
      </c>
      <c r="AD51" s="32">
        <f t="shared" si="9"/>
        <v>466.95245942982461</v>
      </c>
      <c r="AE51" s="32">
        <f t="shared" si="10"/>
        <v>547.97337599999992</v>
      </c>
      <c r="AF51" s="33">
        <f t="shared" si="11"/>
        <v>92.053841500000019</v>
      </c>
      <c r="AG51" s="33">
        <f t="shared" si="12"/>
        <v>112.35623297816667</v>
      </c>
      <c r="AH51" s="34">
        <f t="shared" si="13"/>
        <v>752.38345047816654</v>
      </c>
      <c r="AI51" s="35">
        <f t="shared" si="3"/>
        <v>206.38</v>
      </c>
      <c r="AJ51" s="32">
        <f t="shared" si="14"/>
        <v>1325.4</v>
      </c>
      <c r="AK51" s="32">
        <f t="shared" si="15"/>
        <v>206.38</v>
      </c>
      <c r="AL51" s="40"/>
      <c r="AM51" s="40"/>
      <c r="AN51" s="40">
        <v>314.76</v>
      </c>
      <c r="AO51" s="40">
        <v>43.72</v>
      </c>
      <c r="AP51" s="40">
        <v>4.37</v>
      </c>
      <c r="AQ51" s="40">
        <v>13.12</v>
      </c>
      <c r="AR51" s="40">
        <v>42.49</v>
      </c>
      <c r="AS51" s="40">
        <v>9.44</v>
      </c>
      <c r="AT51" s="40">
        <v>6.3</v>
      </c>
      <c r="AU51" s="40">
        <v>10.41</v>
      </c>
      <c r="AV51" s="40">
        <v>444.61</v>
      </c>
      <c r="AW51" s="40"/>
      <c r="AX51" s="34">
        <f t="shared" si="16"/>
        <v>466.95245942982461</v>
      </c>
      <c r="AY51" s="34">
        <f t="shared" si="16"/>
        <v>466.95245942982461</v>
      </c>
      <c r="AZ51" s="34">
        <f t="shared" si="16"/>
        <v>547.97337599999992</v>
      </c>
      <c r="BA51" s="34">
        <f t="shared" si="17"/>
        <v>206.38</v>
      </c>
      <c r="BB51" s="5"/>
      <c r="BC51" s="5"/>
      <c r="BD51" s="5"/>
      <c r="BE51" s="5"/>
      <c r="BF51" s="5"/>
      <c r="BG51" s="5"/>
      <c r="BH51" s="5"/>
      <c r="BI51" s="5"/>
      <c r="BJ51" s="36" t="s">
        <v>194</v>
      </c>
      <c r="BK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</row>
    <row r="52" spans="1:173" s="37" customFormat="1" ht="15.75" x14ac:dyDescent="0.25">
      <c r="A52" s="24">
        <v>4</v>
      </c>
      <c r="B52" s="24">
        <f t="shared" si="18"/>
        <v>47</v>
      </c>
      <c r="C52" s="25" t="s">
        <v>195</v>
      </c>
      <c r="D52" s="42" t="s">
        <v>196</v>
      </c>
      <c r="E52" s="27">
        <v>41974</v>
      </c>
      <c r="F52" s="28">
        <v>3</v>
      </c>
      <c r="G52" s="38">
        <v>40</v>
      </c>
      <c r="H52" s="39" t="s">
        <v>181</v>
      </c>
      <c r="I52" s="41" t="s">
        <v>173</v>
      </c>
      <c r="J52" s="28">
        <v>3</v>
      </c>
      <c r="K52" s="29">
        <v>40</v>
      </c>
      <c r="L52" s="30">
        <f t="shared" si="22"/>
        <v>10319</v>
      </c>
      <c r="M52" s="30">
        <v>0</v>
      </c>
      <c r="N52" s="30">
        <v>0</v>
      </c>
      <c r="O52" s="30">
        <v>788</v>
      </c>
      <c r="P52" s="30">
        <v>468</v>
      </c>
      <c r="Q52" s="30">
        <v>0</v>
      </c>
      <c r="R52" s="31">
        <f t="shared" si="0"/>
        <v>143.31944444444443</v>
      </c>
      <c r="S52" s="30">
        <f t="shared" si="1"/>
        <v>1433.1944444444443</v>
      </c>
      <c r="T52" s="30">
        <f t="shared" si="19"/>
        <v>429.95833333333331</v>
      </c>
      <c r="U52" s="30">
        <f t="shared" si="20"/>
        <v>1805.8249999999998</v>
      </c>
      <c r="V52" s="30">
        <f t="shared" si="2"/>
        <v>309.57</v>
      </c>
      <c r="W52" s="30">
        <f t="shared" si="4"/>
        <v>206.38</v>
      </c>
      <c r="X52" s="30">
        <f t="shared" si="5"/>
        <v>752.38345047816654</v>
      </c>
      <c r="Y52" s="30">
        <v>0</v>
      </c>
      <c r="Z52" s="30">
        <f t="shared" si="6"/>
        <v>16655.63067270039</v>
      </c>
      <c r="AA52" s="30">
        <f t="shared" si="7"/>
        <v>199867.56807240468</v>
      </c>
      <c r="AB52" s="4"/>
      <c r="AC52" s="32">
        <f t="shared" si="8"/>
        <v>466.95245942982461</v>
      </c>
      <c r="AD52" s="32">
        <f t="shared" si="9"/>
        <v>466.95245942982461</v>
      </c>
      <c r="AE52" s="32">
        <f t="shared" si="10"/>
        <v>547.97337599999992</v>
      </c>
      <c r="AF52" s="33">
        <f t="shared" si="11"/>
        <v>92.053841500000019</v>
      </c>
      <c r="AG52" s="33">
        <f t="shared" si="12"/>
        <v>112.35623297816667</v>
      </c>
      <c r="AH52" s="34">
        <f t="shared" si="13"/>
        <v>752.38345047816654</v>
      </c>
      <c r="AI52" s="35">
        <f t="shared" si="3"/>
        <v>206.38</v>
      </c>
      <c r="AJ52" s="32">
        <f t="shared" si="14"/>
        <v>1325.4</v>
      </c>
      <c r="AK52" s="32">
        <f t="shared" si="15"/>
        <v>206.38</v>
      </c>
      <c r="AL52" s="40"/>
      <c r="AM52" s="40"/>
      <c r="AN52" s="40">
        <v>314.76</v>
      </c>
      <c r="AO52" s="40">
        <v>43.72</v>
      </c>
      <c r="AP52" s="40">
        <v>4.37</v>
      </c>
      <c r="AQ52" s="40">
        <v>13.12</v>
      </c>
      <c r="AR52" s="40">
        <v>42.49</v>
      </c>
      <c r="AS52" s="40">
        <v>9.44</v>
      </c>
      <c r="AT52" s="40">
        <v>6.3</v>
      </c>
      <c r="AU52" s="40">
        <v>10.41</v>
      </c>
      <c r="AV52" s="40">
        <v>444.61</v>
      </c>
      <c r="AW52" s="40"/>
      <c r="AX52" s="34">
        <f t="shared" si="16"/>
        <v>466.95245942982461</v>
      </c>
      <c r="AY52" s="34">
        <f t="shared" si="16"/>
        <v>466.95245942982461</v>
      </c>
      <c r="AZ52" s="34">
        <f t="shared" si="16"/>
        <v>547.97337599999992</v>
      </c>
      <c r="BA52" s="34">
        <f t="shared" si="17"/>
        <v>206.38</v>
      </c>
      <c r="BB52" s="5"/>
      <c r="BC52" s="5"/>
      <c r="BD52" s="5"/>
      <c r="BE52" s="5"/>
      <c r="BF52" s="5"/>
      <c r="BG52" s="5"/>
      <c r="BH52" s="5"/>
      <c r="BI52" s="5"/>
      <c r="BJ52" s="36" t="s">
        <v>197</v>
      </c>
      <c r="BK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</row>
    <row r="53" spans="1:173" s="37" customFormat="1" ht="15.75" x14ac:dyDescent="0.25">
      <c r="A53" s="24">
        <v>4</v>
      </c>
      <c r="B53" s="24">
        <f t="shared" si="18"/>
        <v>48</v>
      </c>
      <c r="C53" s="43" t="s">
        <v>198</v>
      </c>
      <c r="D53" s="42" t="s">
        <v>199</v>
      </c>
      <c r="E53" s="27">
        <v>41974</v>
      </c>
      <c r="F53" s="28">
        <v>3</v>
      </c>
      <c r="G53" s="38">
        <v>40</v>
      </c>
      <c r="H53" s="39" t="s">
        <v>181</v>
      </c>
      <c r="I53" s="41" t="s">
        <v>173</v>
      </c>
      <c r="J53" s="28">
        <v>3</v>
      </c>
      <c r="K53" s="29">
        <v>40</v>
      </c>
      <c r="L53" s="30">
        <f t="shared" si="22"/>
        <v>10319</v>
      </c>
      <c r="M53" s="30">
        <v>0</v>
      </c>
      <c r="N53" s="30">
        <v>0</v>
      </c>
      <c r="O53" s="30">
        <v>788</v>
      </c>
      <c r="P53" s="30">
        <v>468</v>
      </c>
      <c r="Q53" s="30">
        <v>0</v>
      </c>
      <c r="R53" s="31">
        <f t="shared" si="0"/>
        <v>143.31944444444443</v>
      </c>
      <c r="S53" s="30">
        <f t="shared" si="1"/>
        <v>1433.1944444444443</v>
      </c>
      <c r="T53" s="30">
        <f t="shared" si="19"/>
        <v>429.95833333333331</v>
      </c>
      <c r="U53" s="30">
        <f t="shared" si="20"/>
        <v>1805.8249999999998</v>
      </c>
      <c r="V53" s="30">
        <f t="shared" si="2"/>
        <v>309.57</v>
      </c>
      <c r="W53" s="30">
        <f t="shared" si="4"/>
        <v>206.38</v>
      </c>
      <c r="X53" s="30">
        <f t="shared" si="5"/>
        <v>752.38345047816654</v>
      </c>
      <c r="Y53" s="30">
        <v>0</v>
      </c>
      <c r="Z53" s="30">
        <f t="shared" si="6"/>
        <v>16655.63067270039</v>
      </c>
      <c r="AA53" s="30">
        <f t="shared" si="7"/>
        <v>199867.56807240468</v>
      </c>
      <c r="AB53" s="4"/>
      <c r="AC53" s="32">
        <f t="shared" si="8"/>
        <v>466.95245942982461</v>
      </c>
      <c r="AD53" s="32">
        <f t="shared" si="9"/>
        <v>466.95245942982461</v>
      </c>
      <c r="AE53" s="32">
        <f t="shared" si="10"/>
        <v>547.97337599999992</v>
      </c>
      <c r="AF53" s="33">
        <f t="shared" si="11"/>
        <v>92.053841500000019</v>
      </c>
      <c r="AG53" s="33">
        <f t="shared" si="12"/>
        <v>112.35623297816667</v>
      </c>
      <c r="AH53" s="34">
        <f t="shared" si="13"/>
        <v>752.38345047816654</v>
      </c>
      <c r="AI53" s="35">
        <f t="shared" si="3"/>
        <v>206.38</v>
      </c>
      <c r="AJ53" s="32">
        <f t="shared" si="14"/>
        <v>1325.4</v>
      </c>
      <c r="AK53" s="32">
        <f t="shared" si="15"/>
        <v>206.38</v>
      </c>
      <c r="AL53" s="40"/>
      <c r="AM53" s="40"/>
      <c r="AN53" s="40">
        <v>314.76</v>
      </c>
      <c r="AO53" s="40">
        <v>43.72</v>
      </c>
      <c r="AP53" s="40">
        <v>4.37</v>
      </c>
      <c r="AQ53" s="40">
        <v>13.12</v>
      </c>
      <c r="AR53" s="40">
        <v>42.49</v>
      </c>
      <c r="AS53" s="40">
        <v>9.44</v>
      </c>
      <c r="AT53" s="40">
        <v>6.3</v>
      </c>
      <c r="AU53" s="40">
        <v>10.41</v>
      </c>
      <c r="AV53" s="40">
        <v>444.61</v>
      </c>
      <c r="AW53" s="40"/>
      <c r="AX53" s="34">
        <f t="shared" si="16"/>
        <v>466.95245942982461</v>
      </c>
      <c r="AY53" s="34">
        <f t="shared" si="16"/>
        <v>466.95245942982461</v>
      </c>
      <c r="AZ53" s="34">
        <f t="shared" si="16"/>
        <v>547.97337599999992</v>
      </c>
      <c r="BA53" s="34">
        <f t="shared" si="17"/>
        <v>206.38</v>
      </c>
      <c r="BB53" s="5"/>
      <c r="BC53" s="5"/>
      <c r="BD53" s="5"/>
      <c r="BE53" s="5"/>
      <c r="BF53" s="5"/>
      <c r="BG53" s="5"/>
      <c r="BH53" s="5"/>
      <c r="BI53" s="5"/>
      <c r="BJ53" s="36" t="s">
        <v>200</v>
      </c>
      <c r="BK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</row>
    <row r="54" spans="1:173" s="37" customFormat="1" ht="15.75" x14ac:dyDescent="0.25">
      <c r="A54" s="24">
        <v>4</v>
      </c>
      <c r="B54" s="24">
        <f t="shared" si="18"/>
        <v>49</v>
      </c>
      <c r="C54" s="25" t="s">
        <v>201</v>
      </c>
      <c r="D54" s="42" t="s">
        <v>202</v>
      </c>
      <c r="E54" s="27">
        <v>41974</v>
      </c>
      <c r="F54" s="28">
        <v>4</v>
      </c>
      <c r="G54" s="38">
        <v>40</v>
      </c>
      <c r="H54" s="39" t="s">
        <v>203</v>
      </c>
      <c r="I54" s="41" t="s">
        <v>173</v>
      </c>
      <c r="J54" s="28">
        <v>4</v>
      </c>
      <c r="K54" s="29">
        <v>40</v>
      </c>
      <c r="L54" s="30">
        <f>10238+450</f>
        <v>10688</v>
      </c>
      <c r="M54" s="30">
        <v>0</v>
      </c>
      <c r="N54" s="30">
        <v>0</v>
      </c>
      <c r="O54" s="30">
        <v>802</v>
      </c>
      <c r="P54" s="30">
        <v>482</v>
      </c>
      <c r="Q54" s="30">
        <v>0</v>
      </c>
      <c r="R54" s="31">
        <f t="shared" si="0"/>
        <v>148.44444444444443</v>
      </c>
      <c r="S54" s="30">
        <f t="shared" si="1"/>
        <v>1484.4444444444443</v>
      </c>
      <c r="T54" s="30">
        <f t="shared" si="19"/>
        <v>445.33333333333331</v>
      </c>
      <c r="U54" s="30">
        <f t="shared" si="20"/>
        <v>1870.3999999999999</v>
      </c>
      <c r="V54" s="30">
        <f t="shared" si="2"/>
        <v>320.64</v>
      </c>
      <c r="W54" s="30">
        <f t="shared" si="4"/>
        <v>213.76</v>
      </c>
      <c r="X54" s="30">
        <f t="shared" si="5"/>
        <v>763.61036829066666</v>
      </c>
      <c r="Y54" s="30">
        <v>0</v>
      </c>
      <c r="Z54" s="30">
        <f t="shared" si="6"/>
        <v>17218.632590512887</v>
      </c>
      <c r="AA54" s="30">
        <f t="shared" si="7"/>
        <v>206623.59108615463</v>
      </c>
      <c r="AB54" s="4"/>
      <c r="AC54" s="32">
        <f t="shared" si="8"/>
        <v>483.06882456140357</v>
      </c>
      <c r="AD54" s="32">
        <f t="shared" si="9"/>
        <v>483.06882456140357</v>
      </c>
      <c r="AE54" s="32">
        <f t="shared" si="10"/>
        <v>547.97337599999992</v>
      </c>
      <c r="AF54" s="33">
        <f t="shared" si="11"/>
        <v>99.402904000000021</v>
      </c>
      <c r="AG54" s="33">
        <f t="shared" si="12"/>
        <v>116.23408829066668</v>
      </c>
      <c r="AH54" s="34">
        <f t="shared" si="13"/>
        <v>763.61036829066666</v>
      </c>
      <c r="AI54" s="35">
        <f t="shared" si="3"/>
        <v>213.76</v>
      </c>
      <c r="AJ54" s="32">
        <f t="shared" si="14"/>
        <v>1325.4</v>
      </c>
      <c r="AK54" s="32">
        <f t="shared" si="15"/>
        <v>213.76</v>
      </c>
      <c r="AL54" s="40"/>
      <c r="AM54" s="40"/>
      <c r="AN54" s="40">
        <v>340.8</v>
      </c>
      <c r="AO54" s="40">
        <v>47.33</v>
      </c>
      <c r="AP54" s="40">
        <v>4.7300000000000004</v>
      </c>
      <c r="AQ54" s="40">
        <v>14.2</v>
      </c>
      <c r="AR54" s="40">
        <v>46.01</v>
      </c>
      <c r="AS54" s="40">
        <v>10.220000000000001</v>
      </c>
      <c r="AT54" s="40">
        <v>6.82</v>
      </c>
      <c r="AU54" s="40">
        <v>11.26</v>
      </c>
      <c r="AV54" s="40">
        <v>481.37</v>
      </c>
      <c r="AW54" s="40"/>
      <c r="AX54" s="34">
        <f t="shared" si="16"/>
        <v>483.06882456140357</v>
      </c>
      <c r="AY54" s="34">
        <f t="shared" si="16"/>
        <v>483.06882456140357</v>
      </c>
      <c r="AZ54" s="34">
        <f t="shared" si="16"/>
        <v>547.97337599999992</v>
      </c>
      <c r="BA54" s="34">
        <f t="shared" si="17"/>
        <v>213.76</v>
      </c>
      <c r="BB54" s="5"/>
      <c r="BC54" s="5"/>
      <c r="BD54" s="5"/>
      <c r="BE54" s="5"/>
      <c r="BF54" s="5"/>
      <c r="BG54" s="5"/>
      <c r="BH54" s="5"/>
      <c r="BI54" s="5"/>
      <c r="BJ54" s="36" t="s">
        <v>204</v>
      </c>
      <c r="BK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</row>
    <row r="55" spans="1:173" s="37" customFormat="1" ht="15.75" x14ac:dyDescent="0.25">
      <c r="A55" s="24">
        <v>4</v>
      </c>
      <c r="B55" s="24">
        <f t="shared" si="18"/>
        <v>50</v>
      </c>
      <c r="C55" s="43" t="s">
        <v>205</v>
      </c>
      <c r="D55" s="42" t="s">
        <v>206</v>
      </c>
      <c r="E55" s="27">
        <v>41974</v>
      </c>
      <c r="F55" s="28">
        <v>4</v>
      </c>
      <c r="G55" s="38">
        <v>40</v>
      </c>
      <c r="H55" s="39" t="s">
        <v>203</v>
      </c>
      <c r="I55" s="41" t="s">
        <v>173</v>
      </c>
      <c r="J55" s="28">
        <v>4</v>
      </c>
      <c r="K55" s="29">
        <v>40</v>
      </c>
      <c r="L55" s="30">
        <f>10238+450</f>
        <v>10688</v>
      </c>
      <c r="M55" s="30">
        <v>0</v>
      </c>
      <c r="N55" s="30">
        <v>0</v>
      </c>
      <c r="O55" s="30">
        <v>802</v>
      </c>
      <c r="P55" s="30">
        <v>482</v>
      </c>
      <c r="Q55" s="30">
        <v>0</v>
      </c>
      <c r="R55" s="31">
        <f t="shared" si="0"/>
        <v>148.44444444444443</v>
      </c>
      <c r="S55" s="30">
        <f t="shared" si="1"/>
        <v>1484.4444444444443</v>
      </c>
      <c r="T55" s="30">
        <f t="shared" si="19"/>
        <v>445.33333333333331</v>
      </c>
      <c r="U55" s="30">
        <f t="shared" si="20"/>
        <v>1870.3999999999999</v>
      </c>
      <c r="V55" s="30">
        <f t="shared" si="2"/>
        <v>320.64</v>
      </c>
      <c r="W55" s="30">
        <f t="shared" si="4"/>
        <v>213.76</v>
      </c>
      <c r="X55" s="30">
        <f t="shared" si="5"/>
        <v>763.61036829066666</v>
      </c>
      <c r="Y55" s="30">
        <v>0</v>
      </c>
      <c r="Z55" s="30">
        <f t="shared" si="6"/>
        <v>17218.632590512887</v>
      </c>
      <c r="AA55" s="30">
        <f t="shared" si="7"/>
        <v>206623.59108615463</v>
      </c>
      <c r="AB55" s="4"/>
      <c r="AC55" s="32">
        <f t="shared" si="8"/>
        <v>483.06882456140357</v>
      </c>
      <c r="AD55" s="32">
        <f t="shared" si="9"/>
        <v>483.06882456140357</v>
      </c>
      <c r="AE55" s="32">
        <f t="shared" si="10"/>
        <v>547.97337599999992</v>
      </c>
      <c r="AF55" s="33">
        <f t="shared" si="11"/>
        <v>99.402904000000021</v>
      </c>
      <c r="AG55" s="33">
        <f t="shared" si="12"/>
        <v>116.23408829066668</v>
      </c>
      <c r="AH55" s="34">
        <f t="shared" si="13"/>
        <v>763.61036829066666</v>
      </c>
      <c r="AI55" s="35">
        <f t="shared" si="3"/>
        <v>213.76</v>
      </c>
      <c r="AJ55" s="32">
        <f t="shared" si="14"/>
        <v>1325.4</v>
      </c>
      <c r="AK55" s="32">
        <f t="shared" si="15"/>
        <v>213.76</v>
      </c>
      <c r="AL55" s="40"/>
      <c r="AM55" s="40"/>
      <c r="AN55" s="40">
        <v>340.8</v>
      </c>
      <c r="AO55" s="40">
        <v>47.33</v>
      </c>
      <c r="AP55" s="40">
        <v>4.7300000000000004</v>
      </c>
      <c r="AQ55" s="40">
        <v>14.2</v>
      </c>
      <c r="AR55" s="40">
        <v>46.01</v>
      </c>
      <c r="AS55" s="40">
        <v>10.220000000000001</v>
      </c>
      <c r="AT55" s="40">
        <v>6.82</v>
      </c>
      <c r="AU55" s="40">
        <v>11.26</v>
      </c>
      <c r="AV55" s="40">
        <v>481.37</v>
      </c>
      <c r="AW55" s="40"/>
      <c r="AX55" s="34">
        <f t="shared" si="16"/>
        <v>483.06882456140357</v>
      </c>
      <c r="AY55" s="34">
        <f t="shared" si="16"/>
        <v>483.06882456140357</v>
      </c>
      <c r="AZ55" s="34">
        <f t="shared" si="16"/>
        <v>547.97337599999992</v>
      </c>
      <c r="BA55" s="34">
        <f t="shared" si="17"/>
        <v>213.76</v>
      </c>
      <c r="BB55" s="5"/>
      <c r="BC55" s="5"/>
      <c r="BD55" s="5"/>
      <c r="BE55" s="5"/>
      <c r="BF55" s="5"/>
      <c r="BG55" s="5"/>
      <c r="BH55" s="5"/>
      <c r="BI55" s="5"/>
      <c r="BJ55" s="36" t="s">
        <v>207</v>
      </c>
      <c r="BK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</row>
    <row r="56" spans="1:173" s="37" customFormat="1" ht="15.75" x14ac:dyDescent="0.25">
      <c r="A56" s="24">
        <v>5</v>
      </c>
      <c r="B56" s="24">
        <f t="shared" si="18"/>
        <v>51</v>
      </c>
      <c r="C56" s="25" t="s">
        <v>208</v>
      </c>
      <c r="D56" s="42" t="s">
        <v>209</v>
      </c>
      <c r="E56" s="27">
        <v>41974</v>
      </c>
      <c r="F56" s="28">
        <v>18</v>
      </c>
      <c r="G56" s="28">
        <v>40</v>
      </c>
      <c r="H56" s="25" t="s">
        <v>50</v>
      </c>
      <c r="I56" s="41" t="s">
        <v>69</v>
      </c>
      <c r="J56" s="28">
        <v>18</v>
      </c>
      <c r="K56" s="29">
        <v>40</v>
      </c>
      <c r="L56" s="30">
        <v>27627</v>
      </c>
      <c r="M56" s="30">
        <v>0</v>
      </c>
      <c r="N56" s="30">
        <v>0</v>
      </c>
      <c r="O56" s="30">
        <v>1664</v>
      </c>
      <c r="P56" s="30">
        <v>1119</v>
      </c>
      <c r="Q56" s="30">
        <v>0</v>
      </c>
      <c r="R56" s="31">
        <f t="shared" si="0"/>
        <v>383.70833333333331</v>
      </c>
      <c r="S56" s="30">
        <f t="shared" si="1"/>
        <v>3837.0833333333335</v>
      </c>
      <c r="T56" s="30">
        <f t="shared" si="19"/>
        <v>1151.125</v>
      </c>
      <c r="U56" s="30">
        <f t="shared" si="20"/>
        <v>4834.7249999999995</v>
      </c>
      <c r="V56" s="30">
        <f t="shared" si="2"/>
        <v>828.81</v>
      </c>
      <c r="W56" s="30">
        <f t="shared" si="4"/>
        <v>552.54</v>
      </c>
      <c r="X56" s="30">
        <f t="shared" si="5"/>
        <v>1284.1009228594999</v>
      </c>
      <c r="Y56" s="30">
        <v>0</v>
      </c>
      <c r="Z56" s="30">
        <f t="shared" si="6"/>
        <v>43282.092589526161</v>
      </c>
      <c r="AA56" s="30">
        <f t="shared" si="7"/>
        <v>519385.11107431393</v>
      </c>
      <c r="AB56" s="4"/>
      <c r="AC56" s="32">
        <f t="shared" si="8"/>
        <v>1230.2387927631578</v>
      </c>
      <c r="AD56" s="32">
        <f t="shared" si="9"/>
        <v>1230.2387927631578</v>
      </c>
      <c r="AE56" s="32">
        <f t="shared" si="10"/>
        <v>547.97337599999992</v>
      </c>
      <c r="AF56" s="33">
        <f t="shared" si="11"/>
        <v>440.11240949999996</v>
      </c>
      <c r="AG56" s="33">
        <f t="shared" si="12"/>
        <v>296.01513735949999</v>
      </c>
      <c r="AH56" s="34">
        <f t="shared" si="13"/>
        <v>1284.1009228594999</v>
      </c>
      <c r="AI56" s="35">
        <f t="shared" si="3"/>
        <v>552.54</v>
      </c>
      <c r="AJ56" s="32">
        <f t="shared" si="14"/>
        <v>1325.4</v>
      </c>
      <c r="AK56" s="32">
        <f t="shared" si="15"/>
        <v>552.54</v>
      </c>
      <c r="AL56" s="40"/>
      <c r="AM56" s="40"/>
      <c r="AN56" s="40">
        <v>0</v>
      </c>
      <c r="AO56" s="40">
        <v>0</v>
      </c>
      <c r="AP56" s="40">
        <v>0</v>
      </c>
      <c r="AQ56" s="40">
        <v>0</v>
      </c>
      <c r="AR56" s="40">
        <v>0</v>
      </c>
      <c r="AS56" s="40">
        <v>0</v>
      </c>
      <c r="AT56" s="40">
        <v>0</v>
      </c>
      <c r="AU56" s="40">
        <v>0</v>
      </c>
      <c r="AV56" s="40">
        <v>0</v>
      </c>
      <c r="AW56" s="40"/>
      <c r="AX56" s="34">
        <f t="shared" si="16"/>
        <v>1230.2387927631578</v>
      </c>
      <c r="AY56" s="34">
        <f t="shared" si="16"/>
        <v>1230.2387927631578</v>
      </c>
      <c r="AZ56" s="34">
        <f t="shared" si="16"/>
        <v>547.97337599999992</v>
      </c>
      <c r="BA56" s="34">
        <f t="shared" si="17"/>
        <v>552.54</v>
      </c>
      <c r="BB56" s="5"/>
      <c r="BC56" s="5"/>
      <c r="BD56" s="5"/>
      <c r="BE56" s="5"/>
      <c r="BF56" s="5"/>
      <c r="BG56" s="5"/>
      <c r="BH56" s="5"/>
      <c r="BI56" s="5"/>
      <c r="BJ56" s="36" t="s">
        <v>210</v>
      </c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</row>
    <row r="57" spans="1:173" s="37" customFormat="1" ht="15.75" x14ac:dyDescent="0.25">
      <c r="A57" s="24">
        <v>5</v>
      </c>
      <c r="B57" s="24">
        <f t="shared" si="18"/>
        <v>52</v>
      </c>
      <c r="C57" s="25" t="s">
        <v>211</v>
      </c>
      <c r="D57" s="42" t="s">
        <v>212</v>
      </c>
      <c r="E57" s="27">
        <v>41974</v>
      </c>
      <c r="F57" s="28">
        <v>12</v>
      </c>
      <c r="G57" s="38">
        <v>40</v>
      </c>
      <c r="H57" s="39" t="s">
        <v>165</v>
      </c>
      <c r="I57" s="41" t="s">
        <v>69</v>
      </c>
      <c r="J57" s="28">
        <v>12</v>
      </c>
      <c r="K57" s="29">
        <v>40</v>
      </c>
      <c r="L57" s="30">
        <f>14217+250</f>
        <v>14467</v>
      </c>
      <c r="M57" s="30">
        <v>0</v>
      </c>
      <c r="N57" s="30">
        <v>0</v>
      </c>
      <c r="O57" s="30">
        <v>1163</v>
      </c>
      <c r="P57" s="30">
        <v>722</v>
      </c>
      <c r="Q57" s="30">
        <v>0</v>
      </c>
      <c r="R57" s="31">
        <f t="shared" si="0"/>
        <v>200.93055555555557</v>
      </c>
      <c r="S57" s="30">
        <f t="shared" si="1"/>
        <v>2009.3055555555557</v>
      </c>
      <c r="T57" s="30">
        <f t="shared" si="19"/>
        <v>602.79166666666663</v>
      </c>
      <c r="U57" s="30">
        <f t="shared" si="20"/>
        <v>2531.7249999999999</v>
      </c>
      <c r="V57" s="30">
        <f t="shared" si="2"/>
        <v>434.01</v>
      </c>
      <c r="W57" s="30">
        <f t="shared" si="4"/>
        <v>289.34000000000003</v>
      </c>
      <c r="X57" s="30">
        <f t="shared" si="5"/>
        <v>886.11383836883329</v>
      </c>
      <c r="Y57" s="30">
        <v>0</v>
      </c>
      <c r="Z57" s="30">
        <f t="shared" si="6"/>
        <v>23306.216616146608</v>
      </c>
      <c r="AA57" s="30">
        <f t="shared" si="7"/>
        <v>279674.59939375927</v>
      </c>
      <c r="AB57" s="4"/>
      <c r="AC57" s="32">
        <f t="shared" si="8"/>
        <v>658.92391557017538</v>
      </c>
      <c r="AD57" s="32">
        <f t="shared" si="9"/>
        <v>658.92391557017538</v>
      </c>
      <c r="AE57" s="32">
        <f t="shared" si="10"/>
        <v>547.97337599999992</v>
      </c>
      <c r="AF57" s="33">
        <f t="shared" si="11"/>
        <v>179.59282549999998</v>
      </c>
      <c r="AG57" s="33">
        <f t="shared" si="12"/>
        <v>158.54763686883331</v>
      </c>
      <c r="AH57" s="34">
        <f t="shared" si="13"/>
        <v>886.11383836883329</v>
      </c>
      <c r="AI57" s="35">
        <f t="shared" si="3"/>
        <v>289.34000000000003</v>
      </c>
      <c r="AJ57" s="32">
        <f t="shared" si="14"/>
        <v>1325.4</v>
      </c>
      <c r="AK57" s="32">
        <f t="shared" si="15"/>
        <v>289.34000000000003</v>
      </c>
      <c r="AL57" s="40"/>
      <c r="AM57" s="40"/>
      <c r="AN57" s="40">
        <v>0</v>
      </c>
      <c r="AO57" s="40">
        <v>0</v>
      </c>
      <c r="AP57" s="40">
        <v>0</v>
      </c>
      <c r="AQ57" s="40">
        <v>0</v>
      </c>
      <c r="AR57" s="40">
        <v>0</v>
      </c>
      <c r="AS57" s="40">
        <v>0</v>
      </c>
      <c r="AT57" s="40">
        <v>0</v>
      </c>
      <c r="AU57" s="40">
        <v>0</v>
      </c>
      <c r="AV57" s="40">
        <v>0</v>
      </c>
      <c r="AW57" s="40"/>
      <c r="AX57" s="34">
        <f t="shared" si="16"/>
        <v>658.92391557017538</v>
      </c>
      <c r="AY57" s="34">
        <f t="shared" si="16"/>
        <v>658.92391557017538</v>
      </c>
      <c r="AZ57" s="34">
        <f t="shared" si="16"/>
        <v>547.97337599999992</v>
      </c>
      <c r="BA57" s="34">
        <f t="shared" si="17"/>
        <v>289.34000000000003</v>
      </c>
      <c r="BB57" s="5"/>
      <c r="BC57" s="5"/>
      <c r="BD57" s="5"/>
      <c r="BE57" s="5"/>
      <c r="BF57" s="5"/>
      <c r="BG57" s="5"/>
      <c r="BH57" s="5"/>
      <c r="BI57" s="5"/>
      <c r="BJ57" s="36" t="s">
        <v>213</v>
      </c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</row>
    <row r="58" spans="1:173" s="37" customFormat="1" ht="15.75" x14ac:dyDescent="0.25">
      <c r="A58" s="24">
        <v>5</v>
      </c>
      <c r="B58" s="24">
        <f t="shared" si="18"/>
        <v>53</v>
      </c>
      <c r="C58" s="25" t="s">
        <v>214</v>
      </c>
      <c r="D58" s="42" t="s">
        <v>215</v>
      </c>
      <c r="E58" s="27">
        <v>42005</v>
      </c>
      <c r="F58" s="28">
        <v>12</v>
      </c>
      <c r="G58" s="38">
        <v>40</v>
      </c>
      <c r="H58" s="39" t="s">
        <v>165</v>
      </c>
      <c r="I58" s="41" t="s">
        <v>69</v>
      </c>
      <c r="J58" s="28">
        <v>12</v>
      </c>
      <c r="K58" s="29">
        <v>40</v>
      </c>
      <c r="L58" s="30">
        <f>14217+250</f>
        <v>14467</v>
      </c>
      <c r="M58" s="30">
        <v>0</v>
      </c>
      <c r="N58" s="30">
        <v>0</v>
      </c>
      <c r="O58" s="30">
        <v>1163</v>
      </c>
      <c r="P58" s="30">
        <v>722</v>
      </c>
      <c r="Q58" s="30">
        <v>0</v>
      </c>
      <c r="R58" s="31">
        <f t="shared" si="0"/>
        <v>200.93055555555557</v>
      </c>
      <c r="S58" s="30">
        <f t="shared" si="1"/>
        <v>2009.3055555555557</v>
      </c>
      <c r="T58" s="30">
        <f t="shared" si="19"/>
        <v>602.79166666666663</v>
      </c>
      <c r="U58" s="30">
        <f t="shared" si="20"/>
        <v>2531.7249999999999</v>
      </c>
      <c r="V58" s="30">
        <f t="shared" si="2"/>
        <v>434.01</v>
      </c>
      <c r="W58" s="30">
        <f t="shared" si="4"/>
        <v>289.34000000000003</v>
      </c>
      <c r="X58" s="30">
        <f t="shared" si="5"/>
        <v>886.11383836883329</v>
      </c>
      <c r="Y58" s="30">
        <v>0</v>
      </c>
      <c r="Z58" s="30">
        <f t="shared" si="6"/>
        <v>23306.216616146608</v>
      </c>
      <c r="AA58" s="30">
        <f t="shared" si="7"/>
        <v>279674.59939375927</v>
      </c>
      <c r="AB58" s="4"/>
      <c r="AC58" s="32">
        <f t="shared" si="8"/>
        <v>658.92391557017538</v>
      </c>
      <c r="AD58" s="32">
        <f t="shared" si="9"/>
        <v>658.92391557017538</v>
      </c>
      <c r="AE58" s="32">
        <f t="shared" si="10"/>
        <v>547.97337599999992</v>
      </c>
      <c r="AF58" s="33">
        <f t="shared" si="11"/>
        <v>179.59282549999998</v>
      </c>
      <c r="AG58" s="33">
        <f t="shared" si="12"/>
        <v>158.54763686883331</v>
      </c>
      <c r="AH58" s="34">
        <f t="shared" si="13"/>
        <v>886.11383836883329</v>
      </c>
      <c r="AI58" s="35">
        <f t="shared" si="3"/>
        <v>289.34000000000003</v>
      </c>
      <c r="AJ58" s="32">
        <f t="shared" si="14"/>
        <v>1325.4</v>
      </c>
      <c r="AK58" s="32">
        <f t="shared" si="15"/>
        <v>289.34000000000003</v>
      </c>
      <c r="AL58" s="40"/>
      <c r="AM58" s="40"/>
      <c r="AN58" s="40">
        <v>0</v>
      </c>
      <c r="AO58" s="40">
        <v>0</v>
      </c>
      <c r="AP58" s="40">
        <v>0</v>
      </c>
      <c r="AQ58" s="40">
        <v>0</v>
      </c>
      <c r="AR58" s="40">
        <v>0</v>
      </c>
      <c r="AS58" s="40">
        <v>0</v>
      </c>
      <c r="AT58" s="40">
        <v>0</v>
      </c>
      <c r="AU58" s="40">
        <v>0</v>
      </c>
      <c r="AV58" s="40">
        <v>0</v>
      </c>
      <c r="AW58" s="40"/>
      <c r="AX58" s="34">
        <f>+AC58</f>
        <v>658.92391557017538</v>
      </c>
      <c r="AY58" s="34">
        <f>+AD58</f>
        <v>658.92391557017538</v>
      </c>
      <c r="AZ58" s="34">
        <f>+AE58</f>
        <v>547.97337599999992</v>
      </c>
      <c r="BA58" s="34">
        <f t="shared" si="17"/>
        <v>289.34000000000003</v>
      </c>
      <c r="BB58" s="5"/>
      <c r="BC58" s="5"/>
      <c r="BD58" s="5"/>
      <c r="BE58" s="5"/>
      <c r="BF58" s="5"/>
      <c r="BG58" s="5"/>
      <c r="BH58" s="5"/>
      <c r="BI58" s="5"/>
      <c r="BJ58" s="36" t="s">
        <v>216</v>
      </c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</row>
    <row r="59" spans="1:173" s="37" customFormat="1" x14ac:dyDescent="0.25">
      <c r="J59" s="56"/>
      <c r="K59" s="57" t="s">
        <v>217</v>
      </c>
      <c r="L59" s="58">
        <f t="shared" ref="L59:Y59" si="23">SUM(L6:L58)</f>
        <v>747756</v>
      </c>
      <c r="M59" s="58">
        <f t="shared" si="23"/>
        <v>0</v>
      </c>
      <c r="N59" s="58">
        <f t="shared" si="23"/>
        <v>0</v>
      </c>
      <c r="O59" s="58">
        <f t="shared" si="23"/>
        <v>52873</v>
      </c>
      <c r="P59" s="58">
        <f t="shared" si="23"/>
        <v>33566</v>
      </c>
      <c r="Q59" s="58">
        <f t="shared" si="23"/>
        <v>0</v>
      </c>
      <c r="R59" s="58">
        <f t="shared" si="23"/>
        <v>10385.500000000009</v>
      </c>
      <c r="S59" s="58">
        <f t="shared" si="23"/>
        <v>103854.99999999994</v>
      </c>
      <c r="T59" s="58">
        <f t="shared" si="23"/>
        <v>28708.208333333328</v>
      </c>
      <c r="U59" s="58">
        <f t="shared" si="23"/>
        <v>130857.30000000006</v>
      </c>
      <c r="V59" s="58">
        <f t="shared" si="23"/>
        <v>22432.679999999975</v>
      </c>
      <c r="W59" s="58">
        <f t="shared" si="23"/>
        <v>14955.119999999999</v>
      </c>
      <c r="X59" s="58">
        <f t="shared" si="23"/>
        <v>45862.434804389202</v>
      </c>
      <c r="Y59" s="58">
        <f t="shared" si="23"/>
        <v>0</v>
      </c>
      <c r="Z59" s="58">
        <f>SUM(L59:Y59)</f>
        <v>1191251.2431377228</v>
      </c>
      <c r="AA59" s="58">
        <f>SUM(AA6:AA58)</f>
        <v>14295014.917652665</v>
      </c>
      <c r="AB59" s="4"/>
      <c r="AC59" s="4"/>
      <c r="AD59" s="4"/>
      <c r="AE59" s="4"/>
      <c r="AF59" s="4"/>
      <c r="AG59" s="58">
        <f>SUM(AG6:AG58)</f>
        <v>8022.5249438891633</v>
      </c>
      <c r="AH59" s="58">
        <f>SUM(AH6:AH58)</f>
        <v>45862.434804389202</v>
      </c>
      <c r="AI59" s="58">
        <f>SUM(AI6:AI58)</f>
        <v>14955.119999999999</v>
      </c>
      <c r="AJ59" s="58">
        <f>SUM(AJ6:AJ58)</f>
        <v>70246.200000000026</v>
      </c>
      <c r="AK59" s="58">
        <f>SUM(AK6:AK58)</f>
        <v>14955.119999999999</v>
      </c>
      <c r="AL59" s="4"/>
      <c r="AM59" s="4"/>
      <c r="AN59" s="58">
        <f t="shared" ref="AN59:AV59" si="24">SUM(AN6:AN58)</f>
        <v>14071.280000000004</v>
      </c>
      <c r="AO59" s="58">
        <f t="shared" si="24"/>
        <v>1954.3200000000002</v>
      </c>
      <c r="AP59" s="58">
        <f t="shared" si="24"/>
        <v>195.39999999999998</v>
      </c>
      <c r="AQ59" s="58">
        <f t="shared" si="24"/>
        <v>586.41000000000054</v>
      </c>
      <c r="AR59" s="58">
        <f t="shared" si="24"/>
        <v>1899.6900000000014</v>
      </c>
      <c r="AS59" s="58">
        <f t="shared" si="24"/>
        <v>422.18999999999977</v>
      </c>
      <c r="AT59" s="58">
        <f t="shared" si="24"/>
        <v>281.5</v>
      </c>
      <c r="AU59" s="58">
        <f t="shared" si="24"/>
        <v>464.93999999999988</v>
      </c>
      <c r="AV59" s="58">
        <f t="shared" si="24"/>
        <v>19875.729999999989</v>
      </c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</row>
    <row r="60" spans="1:173" s="59" customFormat="1" x14ac:dyDescent="0.25">
      <c r="J60" s="60"/>
      <c r="K60" s="60"/>
      <c r="L60" s="58">
        <f>+L59*12</f>
        <v>8973072</v>
      </c>
      <c r="M60" s="58">
        <f t="shared" ref="M60:Y60" si="25">+M59*12</f>
        <v>0</v>
      </c>
      <c r="N60" s="58">
        <f t="shared" si="25"/>
        <v>0</v>
      </c>
      <c r="O60" s="58">
        <f t="shared" si="25"/>
        <v>634476</v>
      </c>
      <c r="P60" s="58">
        <f t="shared" si="25"/>
        <v>402792</v>
      </c>
      <c r="Q60" s="58">
        <f t="shared" si="25"/>
        <v>0</v>
      </c>
      <c r="R60" s="58">
        <f t="shared" si="25"/>
        <v>124626.00000000012</v>
      </c>
      <c r="S60" s="58">
        <f t="shared" si="25"/>
        <v>1246259.9999999993</v>
      </c>
      <c r="T60" s="58">
        <f t="shared" si="25"/>
        <v>344498.49999999994</v>
      </c>
      <c r="U60" s="58">
        <f t="shared" si="25"/>
        <v>1570287.6000000008</v>
      </c>
      <c r="V60" s="58">
        <f t="shared" si="25"/>
        <v>269192.15999999968</v>
      </c>
      <c r="W60" s="58">
        <f t="shared" si="25"/>
        <v>179461.44</v>
      </c>
      <c r="X60" s="58">
        <f t="shared" si="25"/>
        <v>550349.21765267046</v>
      </c>
      <c r="Y60" s="58">
        <f t="shared" si="25"/>
        <v>0</v>
      </c>
      <c r="Z60" s="61"/>
      <c r="AA60" s="30">
        <v>10000</v>
      </c>
      <c r="AB60" s="61" t="s">
        <v>218</v>
      </c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2"/>
      <c r="FM60" s="62"/>
      <c r="FN60" s="62"/>
      <c r="FO60" s="62"/>
      <c r="FP60" s="62"/>
      <c r="FQ60" s="62"/>
    </row>
    <row r="61" spans="1:173" s="37" customFormat="1" x14ac:dyDescent="0.25">
      <c r="J61" s="56"/>
      <c r="K61" s="56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58">
        <f>+AA59+AA60</f>
        <v>14305014.917652665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</row>
    <row r="62" spans="1:173" x14ac:dyDescent="0.25">
      <c r="T62" s="1"/>
      <c r="AB62" s="4"/>
    </row>
    <row r="63" spans="1:173" x14ac:dyDescent="0.25">
      <c r="T63" s="1"/>
      <c r="AB63" s="4"/>
    </row>
  </sheetData>
  <sheetProtection algorithmName="SHA-512" hashValue="z4GeItAJ3v6bp/7HlZGRRj0/cHq/oN/jFnIzgh4WjrWUu0XG8cZ2jya2OwK4+Efkn6i9LXo/W4yOFnXIoojkuw==" saltValue="v2AwoiZP6VWV1Od2dxFFFg==" spinCount="100000" sheet="1" formatCells="0" formatColumns="0" formatRows="0" insertColumns="0" insertRows="0" insertHyperlinks="0" deleteColumns="0" deleteRows="0" sort="0" autoFilter="0" pivotTables="0"/>
  <mergeCells count="2">
    <mergeCell ref="G2:S2"/>
    <mergeCell ref="L3:R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propietario</cp:lastModifiedBy>
  <dcterms:created xsi:type="dcterms:W3CDTF">2018-06-08T23:06:58Z</dcterms:created>
  <dcterms:modified xsi:type="dcterms:W3CDTF">2018-06-12T21:30:36Z</dcterms:modified>
</cp:coreProperties>
</file>