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ación para UT\REMUNERACIONES DE JULIO A DICIEMBRE 2015\"/>
    </mc:Choice>
  </mc:AlternateContent>
  <workbookProtection workbookAlgorithmName="SHA-512" workbookHashValue="peOPLUVxUVYMHExlOXpVbV8yxYLsmScqi4pMQps4tJ9U4ZXW2z+q27bDNfCHSEo8FeCGWZLUoE7iIReWe8v8kQ==" workbookSaltValue="2zBZ74XR4LRex2iB863Pww==" workbookSpinCount="100000" lockStructure="1"/>
  <bookViews>
    <workbookView xWindow="0" yWindow="0" windowWidth="20490" windowHeight="7755"/>
  </bookViews>
  <sheets>
    <sheet name="1RA SEPTIEMBRE DEL 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7" i="1" l="1"/>
  <c r="R177" i="1" s="1"/>
  <c r="H177" i="1"/>
  <c r="K176" i="1"/>
  <c r="R176" i="1" s="1"/>
  <c r="H176" i="1"/>
  <c r="K175" i="1"/>
  <c r="P175" i="1" s="1"/>
  <c r="H175" i="1"/>
  <c r="K174" i="1"/>
  <c r="R174" i="1" s="1"/>
  <c r="H174" i="1"/>
  <c r="K168" i="1"/>
  <c r="L168" i="1" s="1"/>
  <c r="K170" i="1"/>
  <c r="N170" i="1" s="1"/>
  <c r="P170" i="1"/>
  <c r="X170" i="1"/>
  <c r="K171" i="1"/>
  <c r="L171" i="1" s="1"/>
  <c r="M171" i="1" s="1"/>
  <c r="R171" i="1"/>
  <c r="X171" i="1"/>
  <c r="K172" i="1"/>
  <c r="N172" i="1" s="1"/>
  <c r="K167" i="1"/>
  <c r="R167" i="1" s="1"/>
  <c r="K166" i="1"/>
  <c r="R166" i="1" s="1"/>
  <c r="K165" i="1"/>
  <c r="P165" i="1" s="1"/>
  <c r="Y164" i="1"/>
  <c r="K164" i="1"/>
  <c r="P164" i="1" s="1"/>
  <c r="Y163" i="1"/>
  <c r="K163" i="1"/>
  <c r="P163" i="1" s="1"/>
  <c r="Y162" i="1"/>
  <c r="K162" i="1"/>
  <c r="P162" i="1" s="1"/>
  <c r="Y161" i="1"/>
  <c r="K161" i="1"/>
  <c r="P161" i="1" s="1"/>
  <c r="Y160" i="1"/>
  <c r="K160" i="1"/>
  <c r="P160" i="1" s="1"/>
  <c r="Y159" i="1"/>
  <c r="K159" i="1"/>
  <c r="P159" i="1" s="1"/>
  <c r="Y158" i="1"/>
  <c r="K158" i="1"/>
  <c r="P158" i="1" s="1"/>
  <c r="Y157" i="1"/>
  <c r="K157" i="1"/>
  <c r="P157" i="1" s="1"/>
  <c r="Y156" i="1"/>
  <c r="K156" i="1"/>
  <c r="P156" i="1" s="1"/>
  <c r="Y155" i="1"/>
  <c r="L155" i="1"/>
  <c r="M155" i="1" s="1"/>
  <c r="K155" i="1"/>
  <c r="P155" i="1" s="1"/>
  <c r="Y154" i="1"/>
  <c r="K154" i="1"/>
  <c r="P154" i="1" s="1"/>
  <c r="Y153" i="1"/>
  <c r="K153" i="1"/>
  <c r="L153" i="1" s="1"/>
  <c r="M153" i="1" s="1"/>
  <c r="Y152" i="1"/>
  <c r="K152" i="1"/>
  <c r="P152" i="1" s="1"/>
  <c r="K151" i="1"/>
  <c r="R151" i="1" s="1"/>
  <c r="Y150" i="1"/>
  <c r="K150" i="1"/>
  <c r="R150" i="1" s="1"/>
  <c r="A151" i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K149" i="1"/>
  <c r="K146" i="1"/>
  <c r="H146" i="1"/>
  <c r="V145" i="1"/>
  <c r="K144" i="1"/>
  <c r="R144" i="1" s="1"/>
  <c r="H144" i="1"/>
  <c r="K143" i="1"/>
  <c r="H143" i="1"/>
  <c r="K142" i="1"/>
  <c r="R142" i="1" s="1"/>
  <c r="K141" i="1"/>
  <c r="R141" i="1" s="1"/>
  <c r="H141" i="1"/>
  <c r="K140" i="1"/>
  <c r="R140" i="1" s="1"/>
  <c r="H140" i="1"/>
  <c r="K139" i="1"/>
  <c r="R139" i="1" s="1"/>
  <c r="H139" i="1"/>
  <c r="K138" i="1"/>
  <c r="R138" i="1" s="1"/>
  <c r="H138" i="1"/>
  <c r="K137" i="1"/>
  <c r="R137" i="1" s="1"/>
  <c r="H137" i="1"/>
  <c r="K136" i="1"/>
  <c r="R136" i="1" s="1"/>
  <c r="H136" i="1"/>
  <c r="D136" i="1"/>
  <c r="K135" i="1"/>
  <c r="P135" i="1" s="1"/>
  <c r="H135" i="1"/>
  <c r="K134" i="1"/>
  <c r="R134" i="1" s="1"/>
  <c r="H134" i="1"/>
  <c r="K133" i="1"/>
  <c r="P133" i="1" s="1"/>
  <c r="K132" i="1"/>
  <c r="R132" i="1" s="1"/>
  <c r="H132" i="1"/>
  <c r="K131" i="1"/>
  <c r="R131" i="1" s="1"/>
  <c r="K130" i="1"/>
  <c r="P130" i="1" s="1"/>
  <c r="H130" i="1"/>
  <c r="K129" i="1"/>
  <c r="R129" i="1" s="1"/>
  <c r="K128" i="1"/>
  <c r="L128" i="1" s="1"/>
  <c r="M128" i="1" s="1"/>
  <c r="H128" i="1"/>
  <c r="K127" i="1"/>
  <c r="R127" i="1" s="1"/>
  <c r="H127" i="1"/>
  <c r="K126" i="1"/>
  <c r="L126" i="1" s="1"/>
  <c r="M126" i="1" s="1"/>
  <c r="H126" i="1"/>
  <c r="K124" i="1"/>
  <c r="R124" i="1" s="1"/>
  <c r="H124" i="1"/>
  <c r="K122" i="1"/>
  <c r="R122" i="1" s="1"/>
  <c r="H122" i="1"/>
  <c r="K120" i="1"/>
  <c r="H120" i="1"/>
  <c r="K118" i="1"/>
  <c r="R118" i="1" s="1"/>
  <c r="H118" i="1"/>
  <c r="K117" i="1"/>
  <c r="R117" i="1" s="1"/>
  <c r="H117" i="1"/>
  <c r="K115" i="1"/>
  <c r="R115" i="1" s="1"/>
  <c r="H115" i="1"/>
  <c r="X114" i="1"/>
  <c r="H114" i="1"/>
  <c r="K113" i="1"/>
  <c r="R113" i="1" s="1"/>
  <c r="H113" i="1"/>
  <c r="K112" i="1"/>
  <c r="H112" i="1"/>
  <c r="X111" i="1"/>
  <c r="H111" i="1"/>
  <c r="X110" i="1"/>
  <c r="H110" i="1"/>
  <c r="K109" i="1"/>
  <c r="R109" i="1" s="1"/>
  <c r="X108" i="1"/>
  <c r="H108" i="1"/>
  <c r="V107" i="1"/>
  <c r="X107" i="1" s="1"/>
  <c r="H107" i="1"/>
  <c r="X106" i="1"/>
  <c r="H106" i="1"/>
  <c r="K105" i="1"/>
  <c r="R105" i="1" s="1"/>
  <c r="H105" i="1"/>
  <c r="K104" i="1"/>
  <c r="R104" i="1" s="1"/>
  <c r="H104" i="1"/>
  <c r="K103" i="1"/>
  <c r="R103" i="1" s="1"/>
  <c r="H103" i="1"/>
  <c r="K102" i="1"/>
  <c r="P102" i="1" s="1"/>
  <c r="H102" i="1"/>
  <c r="K101" i="1"/>
  <c r="P101" i="1" s="1"/>
  <c r="K100" i="1"/>
  <c r="P100" i="1" s="1"/>
  <c r="H100" i="1"/>
  <c r="K99" i="1"/>
  <c r="P99" i="1" s="1"/>
  <c r="V98" i="1"/>
  <c r="X98" i="1" s="1"/>
  <c r="H98" i="1"/>
  <c r="K97" i="1"/>
  <c r="H97" i="1"/>
  <c r="K96" i="1"/>
  <c r="R96" i="1" s="1"/>
  <c r="K95" i="1"/>
  <c r="P95" i="1" s="1"/>
  <c r="H95" i="1"/>
  <c r="K92" i="1"/>
  <c r="R92" i="1" s="1"/>
  <c r="H92" i="1"/>
  <c r="K91" i="1"/>
  <c r="R91" i="1" s="1"/>
  <c r="H91" i="1"/>
  <c r="K90" i="1"/>
  <c r="R90" i="1" s="1"/>
  <c r="H90" i="1"/>
  <c r="K88" i="1"/>
  <c r="H88" i="1"/>
  <c r="K87" i="1"/>
  <c r="R87" i="1" s="1"/>
  <c r="H87" i="1"/>
  <c r="K86" i="1"/>
  <c r="R86" i="1" s="1"/>
  <c r="H86" i="1"/>
  <c r="K85" i="1"/>
  <c r="R85" i="1" s="1"/>
  <c r="H85" i="1"/>
  <c r="K84" i="1"/>
  <c r="H84" i="1"/>
  <c r="K83" i="1"/>
  <c r="R83" i="1" s="1"/>
  <c r="H83" i="1"/>
  <c r="K82" i="1"/>
  <c r="R82" i="1" s="1"/>
  <c r="H82" i="1"/>
  <c r="K80" i="1"/>
  <c r="R80" i="1" s="1"/>
  <c r="H80" i="1"/>
  <c r="K79" i="1"/>
  <c r="H79" i="1"/>
  <c r="V77" i="1"/>
  <c r="X77" i="1" s="1"/>
  <c r="H77" i="1"/>
  <c r="K76" i="1"/>
  <c r="R76" i="1" s="1"/>
  <c r="H76" i="1"/>
  <c r="K74" i="1"/>
  <c r="H74" i="1"/>
  <c r="K72" i="1"/>
  <c r="N72" i="1" s="1"/>
  <c r="H72" i="1"/>
  <c r="K71" i="1"/>
  <c r="R71" i="1" s="1"/>
  <c r="H71" i="1"/>
  <c r="K70" i="1"/>
  <c r="L70" i="1" s="1"/>
  <c r="M70" i="1" s="1"/>
  <c r="H70" i="1"/>
  <c r="K69" i="1"/>
  <c r="N69" i="1" s="1"/>
  <c r="H69" i="1"/>
  <c r="K67" i="1"/>
  <c r="R67" i="1" s="1"/>
  <c r="H67" i="1"/>
  <c r="K65" i="1"/>
  <c r="R65" i="1" s="1"/>
  <c r="H65" i="1"/>
  <c r="K64" i="1"/>
  <c r="H64" i="1"/>
  <c r="K63" i="1"/>
  <c r="R63" i="1" s="1"/>
  <c r="H63" i="1"/>
  <c r="K62" i="1"/>
  <c r="R62" i="1" s="1"/>
  <c r="H62" i="1"/>
  <c r="K61" i="1"/>
  <c r="L61" i="1" s="1"/>
  <c r="M61" i="1" s="1"/>
  <c r="H61" i="1"/>
  <c r="K60" i="1"/>
  <c r="H60" i="1"/>
  <c r="K58" i="1"/>
  <c r="L58" i="1" s="1"/>
  <c r="M58" i="1" s="1"/>
  <c r="H58" i="1"/>
  <c r="K57" i="1"/>
  <c r="R57" i="1" s="1"/>
  <c r="H57" i="1"/>
  <c r="K55" i="1"/>
  <c r="L55" i="1" s="1"/>
  <c r="M55" i="1" s="1"/>
  <c r="H55" i="1"/>
  <c r="K53" i="1"/>
  <c r="H53" i="1"/>
  <c r="K52" i="1"/>
  <c r="R52" i="1" s="1"/>
  <c r="H52" i="1"/>
  <c r="K51" i="1"/>
  <c r="R51" i="1" s="1"/>
  <c r="H51" i="1"/>
  <c r="K49" i="1"/>
  <c r="P49" i="1" s="1"/>
  <c r="H49" i="1"/>
  <c r="K48" i="1"/>
  <c r="R48" i="1" s="1"/>
  <c r="H48" i="1"/>
  <c r="K47" i="1"/>
  <c r="L47" i="1" s="1"/>
  <c r="M47" i="1" s="1"/>
  <c r="H47" i="1"/>
  <c r="K45" i="1"/>
  <c r="R45" i="1" s="1"/>
  <c r="H45" i="1"/>
  <c r="X44" i="1"/>
  <c r="H44" i="1"/>
  <c r="V42" i="1"/>
  <c r="H42" i="1"/>
  <c r="Y42" i="1" s="1"/>
  <c r="K41" i="1"/>
  <c r="P41" i="1" s="1"/>
  <c r="H41" i="1"/>
  <c r="K39" i="1"/>
  <c r="P39" i="1" s="1"/>
  <c r="H39" i="1"/>
  <c r="U37" i="1"/>
  <c r="H37" i="1"/>
  <c r="K35" i="1"/>
  <c r="N35" i="1" s="1"/>
  <c r="H35" i="1"/>
  <c r="H33" i="1"/>
  <c r="Y33" i="1" s="1"/>
  <c r="K32" i="1"/>
  <c r="L32" i="1" s="1"/>
  <c r="M32" i="1" s="1"/>
  <c r="H32" i="1"/>
  <c r="K30" i="1"/>
  <c r="P30" i="1" s="1"/>
  <c r="H30" i="1"/>
  <c r="K28" i="1"/>
  <c r="N28" i="1" s="1"/>
  <c r="H28" i="1"/>
  <c r="K26" i="1"/>
  <c r="H26" i="1"/>
  <c r="X25" i="1"/>
  <c r="K25" i="1"/>
  <c r="P25" i="1" s="1"/>
  <c r="H25" i="1"/>
  <c r="K24" i="1"/>
  <c r="N24" i="1" s="1"/>
  <c r="H24" i="1"/>
  <c r="K23" i="1"/>
  <c r="P23" i="1" s="1"/>
  <c r="H23" i="1"/>
  <c r="K22" i="1"/>
  <c r="N22" i="1" s="1"/>
  <c r="H22" i="1"/>
  <c r="X21" i="1"/>
  <c r="K21" i="1"/>
  <c r="P21" i="1" s="1"/>
  <c r="H21" i="1"/>
  <c r="K18" i="1"/>
  <c r="R18" i="1" s="1"/>
  <c r="H18" i="1"/>
  <c r="K17" i="1"/>
  <c r="P17" i="1" s="1"/>
  <c r="H17" i="1"/>
  <c r="K16" i="1"/>
  <c r="R16" i="1" s="1"/>
  <c r="H16" i="1"/>
  <c r="K15" i="1"/>
  <c r="L15" i="1" s="1"/>
  <c r="H15" i="1"/>
  <c r="K14" i="1"/>
  <c r="R14" i="1" s="1"/>
  <c r="H14" i="1"/>
  <c r="K13" i="1"/>
  <c r="R13" i="1" s="1"/>
  <c r="H13" i="1"/>
  <c r="K12" i="1"/>
  <c r="R12" i="1" s="1"/>
  <c r="H12" i="1"/>
  <c r="K11" i="1"/>
  <c r="H11" i="1"/>
  <c r="K10" i="1"/>
  <c r="R10" i="1" s="1"/>
  <c r="H10" i="1"/>
  <c r="K9" i="1"/>
  <c r="R9" i="1" s="1"/>
  <c r="H9" i="1"/>
  <c r="R172" i="1" l="1"/>
  <c r="L170" i="1"/>
  <c r="M170" i="1" s="1"/>
  <c r="R170" i="1"/>
  <c r="L104" i="1"/>
  <c r="M104" i="1" s="1"/>
  <c r="N138" i="1"/>
  <c r="L156" i="1"/>
  <c r="M156" i="1" s="1"/>
  <c r="L172" i="1"/>
  <c r="M172" i="1" s="1"/>
  <c r="O172" i="1" s="1"/>
  <c r="P168" i="1"/>
  <c r="L176" i="1"/>
  <c r="P176" i="1"/>
  <c r="P172" i="1"/>
  <c r="R162" i="1"/>
  <c r="R165" i="1"/>
  <c r="R168" i="1"/>
  <c r="R158" i="1"/>
  <c r="R161" i="1"/>
  <c r="P171" i="1"/>
  <c r="O170" i="1"/>
  <c r="Q170" i="1" s="1"/>
  <c r="R157" i="1"/>
  <c r="N171" i="1"/>
  <c r="O171" i="1" s="1"/>
  <c r="N174" i="1"/>
  <c r="M168" i="1"/>
  <c r="N175" i="1"/>
  <c r="R175" i="1"/>
  <c r="M176" i="1"/>
  <c r="L177" i="1"/>
  <c r="M177" i="1" s="1"/>
  <c r="P177" i="1"/>
  <c r="L174" i="1"/>
  <c r="M174" i="1" s="1"/>
  <c r="P174" i="1"/>
  <c r="N176" i="1"/>
  <c r="L175" i="1"/>
  <c r="M175" i="1" s="1"/>
  <c r="O175" i="1" s="1"/>
  <c r="Q175" i="1" s="1"/>
  <c r="N177" i="1"/>
  <c r="N168" i="1"/>
  <c r="N155" i="1"/>
  <c r="O155" i="1" s="1"/>
  <c r="Q155" i="1" s="1"/>
  <c r="N158" i="1"/>
  <c r="N162" i="1"/>
  <c r="L83" i="1"/>
  <c r="M83" i="1" s="1"/>
  <c r="L131" i="1"/>
  <c r="M131" i="1" s="1"/>
  <c r="N153" i="1"/>
  <c r="O153" i="1" s="1"/>
  <c r="R155" i="1"/>
  <c r="N156" i="1"/>
  <c r="Y108" i="1"/>
  <c r="P153" i="1"/>
  <c r="R149" i="1"/>
  <c r="R152" i="1"/>
  <c r="P76" i="1"/>
  <c r="L99" i="1"/>
  <c r="M99" i="1" s="1"/>
  <c r="R101" i="1"/>
  <c r="N140" i="1"/>
  <c r="L149" i="1"/>
  <c r="M149" i="1" s="1"/>
  <c r="L152" i="1"/>
  <c r="M152" i="1" s="1"/>
  <c r="L154" i="1"/>
  <c r="M154" i="1" s="1"/>
  <c r="N159" i="1"/>
  <c r="N163" i="1"/>
  <c r="L167" i="1"/>
  <c r="M167" i="1" s="1"/>
  <c r="R154" i="1"/>
  <c r="N149" i="1"/>
  <c r="N152" i="1"/>
  <c r="R153" i="1"/>
  <c r="N154" i="1"/>
  <c r="R159" i="1"/>
  <c r="N160" i="1"/>
  <c r="R163" i="1"/>
  <c r="N164" i="1"/>
  <c r="P167" i="1"/>
  <c r="N18" i="1"/>
  <c r="P65" i="1"/>
  <c r="Y37" i="1"/>
  <c r="N57" i="1"/>
  <c r="N105" i="1"/>
  <c r="N118" i="1"/>
  <c r="N132" i="1"/>
  <c r="P149" i="1"/>
  <c r="R156" i="1"/>
  <c r="N157" i="1"/>
  <c r="R160" i="1"/>
  <c r="N161" i="1"/>
  <c r="R164" i="1"/>
  <c r="N165" i="1"/>
  <c r="L150" i="1"/>
  <c r="M150" i="1" s="1"/>
  <c r="P150" i="1"/>
  <c r="L151" i="1"/>
  <c r="M151" i="1" s="1"/>
  <c r="P151" i="1"/>
  <c r="L166" i="1"/>
  <c r="M166" i="1" s="1"/>
  <c r="P166" i="1"/>
  <c r="L157" i="1"/>
  <c r="M157" i="1" s="1"/>
  <c r="L158" i="1"/>
  <c r="M158" i="1" s="1"/>
  <c r="L159" i="1"/>
  <c r="M159" i="1" s="1"/>
  <c r="O159" i="1" s="1"/>
  <c r="Q159" i="1" s="1"/>
  <c r="L160" i="1"/>
  <c r="M160" i="1" s="1"/>
  <c r="L161" i="1"/>
  <c r="M161" i="1" s="1"/>
  <c r="L162" i="1"/>
  <c r="M162" i="1" s="1"/>
  <c r="L163" i="1"/>
  <c r="M163" i="1" s="1"/>
  <c r="L164" i="1"/>
  <c r="M164" i="1" s="1"/>
  <c r="L165" i="1"/>
  <c r="M165" i="1" s="1"/>
  <c r="N167" i="1"/>
  <c r="N150" i="1"/>
  <c r="N151" i="1"/>
  <c r="N166" i="1"/>
  <c r="L39" i="1"/>
  <c r="M39" i="1" s="1"/>
  <c r="R49" i="1"/>
  <c r="N82" i="1"/>
  <c r="P85" i="1"/>
  <c r="L96" i="1"/>
  <c r="M96" i="1" s="1"/>
  <c r="L103" i="1"/>
  <c r="M103" i="1" s="1"/>
  <c r="L135" i="1"/>
  <c r="M135" i="1" s="1"/>
  <c r="N45" i="1"/>
  <c r="N67" i="1"/>
  <c r="P80" i="1"/>
  <c r="L100" i="1"/>
  <c r="M100" i="1" s="1"/>
  <c r="R135" i="1"/>
  <c r="N136" i="1"/>
  <c r="P10" i="1"/>
  <c r="N49" i="1"/>
  <c r="R55" i="1"/>
  <c r="N65" i="1"/>
  <c r="L102" i="1"/>
  <c r="M102" i="1" s="1"/>
  <c r="L105" i="1"/>
  <c r="M105" i="1" s="1"/>
  <c r="P109" i="1"/>
  <c r="P131" i="1"/>
  <c r="N133" i="1"/>
  <c r="L139" i="1"/>
  <c r="M139" i="1" s="1"/>
  <c r="N9" i="1"/>
  <c r="L10" i="1"/>
  <c r="M10" i="1" s="1"/>
  <c r="L16" i="1"/>
  <c r="M16" i="1" s="1"/>
  <c r="R28" i="1"/>
  <c r="R41" i="1"/>
  <c r="Y44" i="1"/>
  <c r="N55" i="1"/>
  <c r="O55" i="1" s="1"/>
  <c r="N61" i="1"/>
  <c r="N70" i="1"/>
  <c r="O70" i="1" s="1"/>
  <c r="N71" i="1"/>
  <c r="N83" i="1"/>
  <c r="N86" i="1"/>
  <c r="L87" i="1"/>
  <c r="M87" i="1" s="1"/>
  <c r="R100" i="1"/>
  <c r="R102" i="1"/>
  <c r="N103" i="1"/>
  <c r="L109" i="1"/>
  <c r="M109" i="1" s="1"/>
  <c r="N122" i="1"/>
  <c r="L124" i="1"/>
  <c r="M124" i="1" s="1"/>
  <c r="L133" i="1"/>
  <c r="M133" i="1" s="1"/>
  <c r="L137" i="1"/>
  <c r="M137" i="1" s="1"/>
  <c r="L141" i="1"/>
  <c r="M141" i="1" s="1"/>
  <c r="N10" i="1"/>
  <c r="P16" i="1"/>
  <c r="Y25" i="1"/>
  <c r="P55" i="1"/>
  <c r="R61" i="1"/>
  <c r="P70" i="1"/>
  <c r="N87" i="1"/>
  <c r="O87" i="1" s="1"/>
  <c r="N109" i="1"/>
  <c r="N124" i="1"/>
  <c r="R30" i="1"/>
  <c r="L12" i="1"/>
  <c r="M12" i="1" s="1"/>
  <c r="L14" i="1"/>
  <c r="M14" i="1" s="1"/>
  <c r="N16" i="1"/>
  <c r="P18" i="1"/>
  <c r="L24" i="1"/>
  <c r="L30" i="1"/>
  <c r="M30" i="1" s="1"/>
  <c r="N39" i="1"/>
  <c r="L51" i="1"/>
  <c r="M51" i="1" s="1"/>
  <c r="N52" i="1"/>
  <c r="P61" i="1"/>
  <c r="L62" i="1"/>
  <c r="M62" i="1" s="1"/>
  <c r="N63" i="1"/>
  <c r="L72" i="1"/>
  <c r="M72" i="1" s="1"/>
  <c r="P90" i="1"/>
  <c r="N91" i="1"/>
  <c r="L92" i="1"/>
  <c r="M92" i="1" s="1"/>
  <c r="N95" i="1"/>
  <c r="N96" i="1"/>
  <c r="R99" i="1"/>
  <c r="P103" i="1"/>
  <c r="N115" i="1"/>
  <c r="L117" i="1"/>
  <c r="M117" i="1" s="1"/>
  <c r="P124" i="1"/>
  <c r="N130" i="1"/>
  <c r="R133" i="1"/>
  <c r="P137" i="1"/>
  <c r="P139" i="1"/>
  <c r="P141" i="1"/>
  <c r="N12" i="1"/>
  <c r="O12" i="1" s="1"/>
  <c r="N14" i="1"/>
  <c r="N51" i="1"/>
  <c r="N62" i="1"/>
  <c r="N92" i="1"/>
  <c r="N100" i="1"/>
  <c r="N117" i="1"/>
  <c r="P12" i="1"/>
  <c r="P14" i="1"/>
  <c r="L18" i="1"/>
  <c r="M18" i="1" s="1"/>
  <c r="N30" i="1"/>
  <c r="L45" i="1"/>
  <c r="M45" i="1" s="1"/>
  <c r="L57" i="1"/>
  <c r="M57" i="1" s="1"/>
  <c r="N58" i="1"/>
  <c r="O58" i="1" s="1"/>
  <c r="L67" i="1"/>
  <c r="M67" i="1" s="1"/>
  <c r="R69" i="1"/>
  <c r="P117" i="1"/>
  <c r="R26" i="1"/>
  <c r="L26" i="1"/>
  <c r="N32" i="1"/>
  <c r="O32" i="1" s="1"/>
  <c r="O72" i="1"/>
  <c r="R97" i="1"/>
  <c r="L97" i="1"/>
  <c r="M97" i="1" s="1"/>
  <c r="P112" i="1"/>
  <c r="N112" i="1"/>
  <c r="P120" i="1"/>
  <c r="N120" i="1"/>
  <c r="P143" i="1"/>
  <c r="N143" i="1"/>
  <c r="M15" i="1"/>
  <c r="R15" i="1"/>
  <c r="R17" i="1"/>
  <c r="R21" i="1"/>
  <c r="R25" i="1"/>
  <c r="L21" i="1"/>
  <c r="M21" i="1" s="1"/>
  <c r="R23" i="1"/>
  <c r="L23" i="1"/>
  <c r="M23" i="1" s="1"/>
  <c r="L25" i="1"/>
  <c r="M25" i="1" s="1"/>
  <c r="M26" i="1"/>
  <c r="P48" i="1"/>
  <c r="P53" i="1"/>
  <c r="P60" i="1"/>
  <c r="P64" i="1"/>
  <c r="N13" i="1"/>
  <c r="N15" i="1"/>
  <c r="N17" i="1"/>
  <c r="N21" i="1"/>
  <c r="R24" i="1"/>
  <c r="M24" i="1"/>
  <c r="O24" i="1" s="1"/>
  <c r="P24" i="1"/>
  <c r="N25" i="1"/>
  <c r="N26" i="1"/>
  <c r="L28" i="1"/>
  <c r="M28" i="1" s="1"/>
  <c r="O28" i="1" s="1"/>
  <c r="P32" i="1"/>
  <c r="L41" i="1"/>
  <c r="M41" i="1" s="1"/>
  <c r="P47" i="1"/>
  <c r="L48" i="1"/>
  <c r="M48" i="1" s="1"/>
  <c r="L49" i="1"/>
  <c r="M49" i="1" s="1"/>
  <c r="P52" i="1"/>
  <c r="L53" i="1"/>
  <c r="M53" i="1" s="1"/>
  <c r="P58" i="1"/>
  <c r="L60" i="1"/>
  <c r="M60" i="1" s="1"/>
  <c r="O61" i="1"/>
  <c r="P63" i="1"/>
  <c r="L64" i="1"/>
  <c r="M64" i="1" s="1"/>
  <c r="L65" i="1"/>
  <c r="M65" i="1" s="1"/>
  <c r="R70" i="1"/>
  <c r="N76" i="1"/>
  <c r="L76" i="1"/>
  <c r="M76" i="1" s="1"/>
  <c r="N80" i="1"/>
  <c r="L80" i="1"/>
  <c r="M80" i="1" s="1"/>
  <c r="R84" i="1"/>
  <c r="N84" i="1"/>
  <c r="N90" i="1"/>
  <c r="L90" i="1"/>
  <c r="M90" i="1" s="1"/>
  <c r="R95" i="1"/>
  <c r="L95" i="1"/>
  <c r="M95" i="1" s="1"/>
  <c r="O95" i="1" s="1"/>
  <c r="Q95" i="1" s="1"/>
  <c r="N97" i="1"/>
  <c r="N101" i="1"/>
  <c r="L101" i="1"/>
  <c r="M101" i="1" s="1"/>
  <c r="P104" i="1"/>
  <c r="Y107" i="1"/>
  <c r="L112" i="1"/>
  <c r="M112" i="1" s="1"/>
  <c r="L120" i="1"/>
  <c r="M120" i="1" s="1"/>
  <c r="R126" i="1"/>
  <c r="P126" i="1"/>
  <c r="N127" i="1"/>
  <c r="L143" i="1"/>
  <c r="M143" i="1" s="1"/>
  <c r="L13" i="1"/>
  <c r="M13" i="1" s="1"/>
  <c r="L17" i="1"/>
  <c r="M17" i="1" s="1"/>
  <c r="O17" i="1" s="1"/>
  <c r="Q17" i="1" s="1"/>
  <c r="N47" i="1"/>
  <c r="O47" i="1" s="1"/>
  <c r="Q47" i="1" s="1"/>
  <c r="P13" i="1"/>
  <c r="P15" i="1"/>
  <c r="P22" i="1"/>
  <c r="L22" i="1"/>
  <c r="M22" i="1" s="1"/>
  <c r="O22" i="1" s="1"/>
  <c r="R22" i="1"/>
  <c r="N23" i="1"/>
  <c r="P26" i="1"/>
  <c r="P28" i="1"/>
  <c r="R32" i="1"/>
  <c r="P35" i="1"/>
  <c r="L35" i="1"/>
  <c r="M35" i="1" s="1"/>
  <c r="O35" i="1" s="1"/>
  <c r="R35" i="1"/>
  <c r="R39" i="1"/>
  <c r="N41" i="1"/>
  <c r="P45" i="1"/>
  <c r="R47" i="1"/>
  <c r="N48" i="1"/>
  <c r="P51" i="1"/>
  <c r="N53" i="1"/>
  <c r="P57" i="1"/>
  <c r="R58" i="1"/>
  <c r="N60" i="1"/>
  <c r="P62" i="1"/>
  <c r="N64" i="1"/>
  <c r="P67" i="1"/>
  <c r="P97" i="1"/>
  <c r="R112" i="1"/>
  <c r="R120" i="1"/>
  <c r="R143" i="1"/>
  <c r="L52" i="1"/>
  <c r="M52" i="1" s="1"/>
  <c r="O52" i="1" s="1"/>
  <c r="R53" i="1"/>
  <c r="R60" i="1"/>
  <c r="L63" i="1"/>
  <c r="M63" i="1" s="1"/>
  <c r="R64" i="1"/>
  <c r="R72" i="1"/>
  <c r="P72" i="1"/>
  <c r="R74" i="1"/>
  <c r="N74" i="1"/>
  <c r="R79" i="1"/>
  <c r="N79" i="1"/>
  <c r="N85" i="1"/>
  <c r="L85" i="1"/>
  <c r="M85" i="1" s="1"/>
  <c r="R88" i="1"/>
  <c r="N88" i="1"/>
  <c r="Y98" i="1"/>
  <c r="N104" i="1"/>
  <c r="Y106" i="1"/>
  <c r="R128" i="1"/>
  <c r="P128" i="1"/>
  <c r="R130" i="1"/>
  <c r="L130" i="1"/>
  <c r="M130" i="1" s="1"/>
  <c r="R146" i="1"/>
  <c r="P146" i="1"/>
  <c r="L146" i="1"/>
  <c r="M146" i="1" s="1"/>
  <c r="Y77" i="1"/>
  <c r="P83" i="1"/>
  <c r="P87" i="1"/>
  <c r="P92" i="1"/>
  <c r="P96" i="1"/>
  <c r="N99" i="1"/>
  <c r="N102" i="1"/>
  <c r="P105" i="1"/>
  <c r="Y111" i="1"/>
  <c r="N135" i="1"/>
  <c r="Y110" i="1"/>
  <c r="Y114" i="1"/>
  <c r="L129" i="1"/>
  <c r="P129" i="1"/>
  <c r="L134" i="1"/>
  <c r="M134" i="1" s="1"/>
  <c r="P134" i="1"/>
  <c r="L142" i="1"/>
  <c r="M142" i="1" s="1"/>
  <c r="P142" i="1"/>
  <c r="L144" i="1"/>
  <c r="M144" i="1" s="1"/>
  <c r="P144" i="1"/>
  <c r="N126" i="1"/>
  <c r="O126" i="1" s="1"/>
  <c r="L127" i="1"/>
  <c r="M127" i="1" s="1"/>
  <c r="P127" i="1"/>
  <c r="N128" i="1"/>
  <c r="O128" i="1" s="1"/>
  <c r="M129" i="1"/>
  <c r="N131" i="1"/>
  <c r="O131" i="1" s="1"/>
  <c r="L132" i="1"/>
  <c r="M132" i="1" s="1"/>
  <c r="P132" i="1"/>
  <c r="L136" i="1"/>
  <c r="M136" i="1" s="1"/>
  <c r="P136" i="1"/>
  <c r="N137" i="1"/>
  <c r="L138" i="1"/>
  <c r="M138" i="1" s="1"/>
  <c r="O138" i="1" s="1"/>
  <c r="P138" i="1"/>
  <c r="N139" i="1"/>
  <c r="L140" i="1"/>
  <c r="M140" i="1" s="1"/>
  <c r="P140" i="1"/>
  <c r="N141" i="1"/>
  <c r="N146" i="1"/>
  <c r="N129" i="1"/>
  <c r="N134" i="1"/>
  <c r="N142" i="1"/>
  <c r="N144" i="1"/>
  <c r="L113" i="1"/>
  <c r="M113" i="1" s="1"/>
  <c r="L115" i="1"/>
  <c r="M115" i="1" s="1"/>
  <c r="P115" i="1"/>
  <c r="P118" i="1"/>
  <c r="L122" i="1"/>
  <c r="M122" i="1" s="1"/>
  <c r="P122" i="1"/>
  <c r="P113" i="1"/>
  <c r="L118" i="1"/>
  <c r="M118" i="1" s="1"/>
  <c r="N113" i="1"/>
  <c r="L82" i="1"/>
  <c r="M82" i="1" s="1"/>
  <c r="O82" i="1" s="1"/>
  <c r="P82" i="1"/>
  <c r="L84" i="1"/>
  <c r="M84" i="1" s="1"/>
  <c r="O84" i="1" s="1"/>
  <c r="P84" i="1"/>
  <c r="L86" i="1"/>
  <c r="M86" i="1" s="1"/>
  <c r="P86" i="1"/>
  <c r="P88" i="1"/>
  <c r="L91" i="1"/>
  <c r="M91" i="1" s="1"/>
  <c r="P91" i="1"/>
  <c r="L88" i="1"/>
  <c r="M88" i="1" s="1"/>
  <c r="L69" i="1"/>
  <c r="M69" i="1" s="1"/>
  <c r="O69" i="1" s="1"/>
  <c r="P69" i="1"/>
  <c r="L71" i="1"/>
  <c r="M71" i="1" s="1"/>
  <c r="P71" i="1"/>
  <c r="L74" i="1"/>
  <c r="M74" i="1" s="1"/>
  <c r="P74" i="1"/>
  <c r="P79" i="1"/>
  <c r="L79" i="1"/>
  <c r="M79" i="1" s="1"/>
  <c r="N11" i="1"/>
  <c r="R11" i="1"/>
  <c r="L9" i="1"/>
  <c r="M9" i="1" s="1"/>
  <c r="P11" i="1"/>
  <c r="P9" i="1"/>
  <c r="L11" i="1"/>
  <c r="M11" i="1" s="1"/>
  <c r="O88" i="1" l="1"/>
  <c r="Q88" i="1" s="1"/>
  <c r="S88" i="1" s="1"/>
  <c r="O79" i="1"/>
  <c r="O156" i="1"/>
  <c r="Q156" i="1" s="1"/>
  <c r="S156" i="1" s="1"/>
  <c r="O168" i="1"/>
  <c r="Q168" i="1" s="1"/>
  <c r="S168" i="1" s="1"/>
  <c r="O118" i="1"/>
  <c r="Q118" i="1" s="1"/>
  <c r="S118" i="1" s="1"/>
  <c r="V118" i="1" s="1"/>
  <c r="X118" i="1" s="1"/>
  <c r="O132" i="1"/>
  <c r="O162" i="1"/>
  <c r="Q162" i="1" s="1"/>
  <c r="S162" i="1" s="1"/>
  <c r="O174" i="1"/>
  <c r="Q174" i="1" s="1"/>
  <c r="S174" i="1" s="1"/>
  <c r="V174" i="1" s="1"/>
  <c r="X174" i="1" s="1"/>
  <c r="Y174" i="1" s="1"/>
  <c r="Q171" i="1"/>
  <c r="S171" i="1" s="1"/>
  <c r="U171" i="1" s="1"/>
  <c r="Y171" i="1" s="1"/>
  <c r="S175" i="1"/>
  <c r="V175" i="1" s="1"/>
  <c r="X175" i="1" s="1"/>
  <c r="Y175" i="1" s="1"/>
  <c r="Q172" i="1"/>
  <c r="S172" i="1" s="1"/>
  <c r="V172" i="1" s="1"/>
  <c r="X172" i="1" s="1"/>
  <c r="Y172" i="1" s="1"/>
  <c r="O164" i="1"/>
  <c r="Q164" i="1" s="1"/>
  <c r="S164" i="1" s="1"/>
  <c r="S155" i="1"/>
  <c r="S170" i="1"/>
  <c r="U170" i="1" s="1"/>
  <c r="Y170" i="1" s="1"/>
  <c r="O140" i="1"/>
  <c r="Q140" i="1" s="1"/>
  <c r="S140" i="1" s="1"/>
  <c r="U140" i="1" s="1"/>
  <c r="Q153" i="1"/>
  <c r="S153" i="1" s="1"/>
  <c r="O83" i="1"/>
  <c r="Q83" i="1" s="1"/>
  <c r="S83" i="1" s="1"/>
  <c r="O149" i="1"/>
  <c r="Q149" i="1" s="1"/>
  <c r="S149" i="1" s="1"/>
  <c r="U149" i="1" s="1"/>
  <c r="Y149" i="1" s="1"/>
  <c r="O9" i="1"/>
  <c r="Q9" i="1" s="1"/>
  <c r="S9" i="1" s="1"/>
  <c r="V9" i="1" s="1"/>
  <c r="X9" i="1" s="1"/>
  <c r="O115" i="1"/>
  <c r="Q115" i="1" s="1"/>
  <c r="S115" i="1" s="1"/>
  <c r="U115" i="1" s="1"/>
  <c r="O141" i="1"/>
  <c r="Q141" i="1" s="1"/>
  <c r="S141" i="1" s="1"/>
  <c r="U141" i="1" s="1"/>
  <c r="O136" i="1"/>
  <c r="Q136" i="1" s="1"/>
  <c r="S136" i="1" s="1"/>
  <c r="V136" i="1" s="1"/>
  <c r="X136" i="1" s="1"/>
  <c r="O142" i="1"/>
  <c r="O45" i="1"/>
  <c r="Q45" i="1" s="1"/>
  <c r="S45" i="1" s="1"/>
  <c r="O158" i="1"/>
  <c r="Q158" i="1" s="1"/>
  <c r="S158" i="1" s="1"/>
  <c r="O103" i="1"/>
  <c r="Q103" i="1" s="1"/>
  <c r="S103" i="1" s="1"/>
  <c r="U103" i="1" s="1"/>
  <c r="O176" i="1"/>
  <c r="Q176" i="1" s="1"/>
  <c r="S176" i="1" s="1"/>
  <c r="V176" i="1" s="1"/>
  <c r="X176" i="1" s="1"/>
  <c r="Y176" i="1" s="1"/>
  <c r="O177" i="1"/>
  <c r="Q177" i="1" s="1"/>
  <c r="S177" i="1" s="1"/>
  <c r="V177" i="1" s="1"/>
  <c r="X177" i="1" s="1"/>
  <c r="Y177" i="1" s="1"/>
  <c r="O14" i="1"/>
  <c r="Q14" i="1" s="1"/>
  <c r="S14" i="1" s="1"/>
  <c r="O163" i="1"/>
  <c r="Q163" i="1" s="1"/>
  <c r="S163" i="1" s="1"/>
  <c r="S159" i="1"/>
  <c r="S95" i="1"/>
  <c r="V95" i="1" s="1"/>
  <c r="X95" i="1" s="1"/>
  <c r="O57" i="1"/>
  <c r="Q57" i="1" s="1"/>
  <c r="S57" i="1" s="1"/>
  <c r="O120" i="1"/>
  <c r="Q120" i="1" s="1"/>
  <c r="S120" i="1" s="1"/>
  <c r="O105" i="1"/>
  <c r="Q105" i="1" s="1"/>
  <c r="S105" i="1" s="1"/>
  <c r="O122" i="1"/>
  <c r="Q122" i="1" s="1"/>
  <c r="S122" i="1" s="1"/>
  <c r="Q12" i="1"/>
  <c r="S12" i="1" s="1"/>
  <c r="V12" i="1" s="1"/>
  <c r="X12" i="1" s="1"/>
  <c r="O109" i="1"/>
  <c r="Q109" i="1" s="1"/>
  <c r="S109" i="1" s="1"/>
  <c r="O96" i="1"/>
  <c r="Q96" i="1" s="1"/>
  <c r="S96" i="1" s="1"/>
  <c r="O150" i="1"/>
  <c r="Q150" i="1" s="1"/>
  <c r="S150" i="1" s="1"/>
  <c r="Q70" i="1"/>
  <c r="S70" i="1" s="1"/>
  <c r="Q61" i="1"/>
  <c r="S61" i="1" s="1"/>
  <c r="U61" i="1" s="1"/>
  <c r="O154" i="1"/>
  <c r="Q154" i="1" s="1"/>
  <c r="S154" i="1" s="1"/>
  <c r="O152" i="1"/>
  <c r="Q152" i="1" s="1"/>
  <c r="S152" i="1" s="1"/>
  <c r="O71" i="1"/>
  <c r="Q71" i="1" s="1"/>
  <c r="S71" i="1" s="1"/>
  <c r="O146" i="1"/>
  <c r="Q146" i="1" s="1"/>
  <c r="S146" i="1" s="1"/>
  <c r="U146" i="1" s="1"/>
  <c r="O137" i="1"/>
  <c r="Q137" i="1" s="1"/>
  <c r="S137" i="1" s="1"/>
  <c r="V137" i="1" s="1"/>
  <c r="X137" i="1" s="1"/>
  <c r="O130" i="1"/>
  <c r="Q130" i="1" s="1"/>
  <c r="S130" i="1" s="1"/>
  <c r="V130" i="1" s="1"/>
  <c r="X130" i="1" s="1"/>
  <c r="O67" i="1"/>
  <c r="Q67" i="1" s="1"/>
  <c r="S67" i="1" s="1"/>
  <c r="O62" i="1"/>
  <c r="Q62" i="1" s="1"/>
  <c r="S62" i="1" s="1"/>
  <c r="O16" i="1"/>
  <c r="Q16" i="1" s="1"/>
  <c r="S16" i="1" s="1"/>
  <c r="V16" i="1" s="1"/>
  <c r="X16" i="1" s="1"/>
  <c r="O10" i="1"/>
  <c r="Q10" i="1" s="1"/>
  <c r="S10" i="1" s="1"/>
  <c r="U10" i="1" s="1"/>
  <c r="O100" i="1"/>
  <c r="Q100" i="1" s="1"/>
  <c r="S100" i="1" s="1"/>
  <c r="V100" i="1" s="1"/>
  <c r="X100" i="1" s="1"/>
  <c r="O165" i="1"/>
  <c r="Q165" i="1" s="1"/>
  <c r="S165" i="1" s="1"/>
  <c r="O161" i="1"/>
  <c r="Q161" i="1" s="1"/>
  <c r="S161" i="1" s="1"/>
  <c r="O157" i="1"/>
  <c r="Q157" i="1" s="1"/>
  <c r="S157" i="1" s="1"/>
  <c r="O99" i="1"/>
  <c r="Q99" i="1" s="1"/>
  <c r="S99" i="1" s="1"/>
  <c r="O127" i="1"/>
  <c r="Q127" i="1" s="1"/>
  <c r="S127" i="1" s="1"/>
  <c r="V127" i="1" s="1"/>
  <c r="X127" i="1" s="1"/>
  <c r="Q58" i="1"/>
  <c r="S58" i="1" s="1"/>
  <c r="V58" i="1" s="1"/>
  <c r="X58" i="1" s="1"/>
  <c r="O18" i="1"/>
  <c r="Q18" i="1" s="1"/>
  <c r="S18" i="1" s="1"/>
  <c r="V18" i="1" s="1"/>
  <c r="X18" i="1" s="1"/>
  <c r="O160" i="1"/>
  <c r="Q160" i="1" s="1"/>
  <c r="S160" i="1" s="1"/>
  <c r="O166" i="1"/>
  <c r="Q166" i="1" s="1"/>
  <c r="S166" i="1" s="1"/>
  <c r="O151" i="1"/>
  <c r="Q151" i="1" s="1"/>
  <c r="S151" i="1" s="1"/>
  <c r="U151" i="1" s="1"/>
  <c r="Y151" i="1" s="1"/>
  <c r="O167" i="1"/>
  <c r="Q167" i="1" s="1"/>
  <c r="S167" i="1" s="1"/>
  <c r="S47" i="1"/>
  <c r="V47" i="1" s="1"/>
  <c r="X47" i="1" s="1"/>
  <c r="Q55" i="1"/>
  <c r="S55" i="1" s="1"/>
  <c r="V55" i="1" s="1"/>
  <c r="X55" i="1" s="1"/>
  <c r="Q32" i="1"/>
  <c r="S32" i="1" s="1"/>
  <c r="Q35" i="1"/>
  <c r="S35" i="1" s="1"/>
  <c r="O124" i="1"/>
  <c r="Q124" i="1" s="1"/>
  <c r="S124" i="1" s="1"/>
  <c r="V124" i="1" s="1"/>
  <c r="X124" i="1" s="1"/>
  <c r="O91" i="1"/>
  <c r="Q91" i="1" s="1"/>
  <c r="S91" i="1" s="1"/>
  <c r="U91" i="1" s="1"/>
  <c r="O102" i="1"/>
  <c r="Q102" i="1" s="1"/>
  <c r="S102" i="1" s="1"/>
  <c r="O49" i="1"/>
  <c r="Q49" i="1" s="1"/>
  <c r="S49" i="1" s="1"/>
  <c r="V49" i="1" s="1"/>
  <c r="X49" i="1" s="1"/>
  <c r="Q82" i="1"/>
  <c r="S82" i="1" s="1"/>
  <c r="V82" i="1" s="1"/>
  <c r="X82" i="1" s="1"/>
  <c r="O74" i="1"/>
  <c r="Q74" i="1" s="1"/>
  <c r="S74" i="1" s="1"/>
  <c r="O139" i="1"/>
  <c r="Q139" i="1" s="1"/>
  <c r="S139" i="1" s="1"/>
  <c r="O135" i="1"/>
  <c r="Q135" i="1" s="1"/>
  <c r="S135" i="1" s="1"/>
  <c r="U135" i="1" s="1"/>
  <c r="O92" i="1"/>
  <c r="Q92" i="1" s="1"/>
  <c r="S92" i="1" s="1"/>
  <c r="O133" i="1"/>
  <c r="Q133" i="1" s="1"/>
  <c r="S133" i="1" s="1"/>
  <c r="O65" i="1"/>
  <c r="Q65" i="1" s="1"/>
  <c r="S65" i="1" s="1"/>
  <c r="U65" i="1" s="1"/>
  <c r="O60" i="1"/>
  <c r="Q60" i="1" s="1"/>
  <c r="S60" i="1" s="1"/>
  <c r="U60" i="1" s="1"/>
  <c r="O117" i="1"/>
  <c r="Q117" i="1" s="1"/>
  <c r="S117" i="1" s="1"/>
  <c r="U117" i="1" s="1"/>
  <c r="O63" i="1"/>
  <c r="Q63" i="1" s="1"/>
  <c r="S63" i="1" s="1"/>
  <c r="U63" i="1" s="1"/>
  <c r="O86" i="1"/>
  <c r="Q86" i="1" s="1"/>
  <c r="S86" i="1" s="1"/>
  <c r="U86" i="1" s="1"/>
  <c r="Q131" i="1"/>
  <c r="S131" i="1" s="1"/>
  <c r="Q87" i="1"/>
  <c r="S87" i="1" s="1"/>
  <c r="V87" i="1" s="1"/>
  <c r="X87" i="1" s="1"/>
  <c r="O11" i="1"/>
  <c r="Q11" i="1" s="1"/>
  <c r="S11" i="1" s="1"/>
  <c r="V11" i="1" s="1"/>
  <c r="X11" i="1" s="1"/>
  <c r="Q84" i="1"/>
  <c r="S84" i="1" s="1"/>
  <c r="U84" i="1" s="1"/>
  <c r="Q126" i="1"/>
  <c r="S126" i="1" s="1"/>
  <c r="V126" i="1" s="1"/>
  <c r="X126" i="1" s="1"/>
  <c r="O85" i="1"/>
  <c r="Q85" i="1" s="1"/>
  <c r="S85" i="1" s="1"/>
  <c r="O64" i="1"/>
  <c r="Q64" i="1" s="1"/>
  <c r="S64" i="1" s="1"/>
  <c r="U64" i="1" s="1"/>
  <c r="O30" i="1"/>
  <c r="Q30" i="1" s="1"/>
  <c r="S30" i="1" s="1"/>
  <c r="Q128" i="1"/>
  <c r="S128" i="1" s="1"/>
  <c r="V128" i="1" s="1"/>
  <c r="X128" i="1" s="1"/>
  <c r="O25" i="1"/>
  <c r="Q25" i="1" s="1"/>
  <c r="S25" i="1" s="1"/>
  <c r="O39" i="1"/>
  <c r="Q39" i="1" s="1"/>
  <c r="S39" i="1" s="1"/>
  <c r="O13" i="1"/>
  <c r="Q13" i="1" s="1"/>
  <c r="S13" i="1" s="1"/>
  <c r="U13" i="1" s="1"/>
  <c r="O143" i="1"/>
  <c r="Q143" i="1" s="1"/>
  <c r="S143" i="1" s="1"/>
  <c r="V143" i="1" s="1"/>
  <c r="X143" i="1" s="1"/>
  <c r="O48" i="1"/>
  <c r="Q48" i="1" s="1"/>
  <c r="S48" i="1" s="1"/>
  <c r="V48" i="1" s="1"/>
  <c r="X48" i="1" s="1"/>
  <c r="O97" i="1"/>
  <c r="Q97" i="1" s="1"/>
  <c r="S97" i="1" s="1"/>
  <c r="V97" i="1" s="1"/>
  <c r="X97" i="1" s="1"/>
  <c r="Y97" i="1" s="1"/>
  <c r="Q52" i="1"/>
  <c r="S52" i="1" s="1"/>
  <c r="S17" i="1"/>
  <c r="O51" i="1"/>
  <c r="Q51" i="1" s="1"/>
  <c r="S51" i="1" s="1"/>
  <c r="Q22" i="1"/>
  <c r="S22" i="1" s="1"/>
  <c r="O112" i="1"/>
  <c r="Q112" i="1" s="1"/>
  <c r="S112" i="1" s="1"/>
  <c r="V112" i="1" s="1"/>
  <c r="X112" i="1" s="1"/>
  <c r="Y112" i="1" s="1"/>
  <c r="O101" i="1"/>
  <c r="Q101" i="1" s="1"/>
  <c r="S101" i="1" s="1"/>
  <c r="O90" i="1"/>
  <c r="Q90" i="1" s="1"/>
  <c r="S90" i="1" s="1"/>
  <c r="O80" i="1"/>
  <c r="Q80" i="1" s="1"/>
  <c r="S80" i="1" s="1"/>
  <c r="O53" i="1"/>
  <c r="Q53" i="1" s="1"/>
  <c r="S53" i="1" s="1"/>
  <c r="V53" i="1" s="1"/>
  <c r="X53" i="1" s="1"/>
  <c r="Q79" i="1"/>
  <c r="S79" i="1" s="1"/>
  <c r="V79" i="1" s="1"/>
  <c r="X79" i="1" s="1"/>
  <c r="O104" i="1"/>
  <c r="Q104" i="1" s="1"/>
  <c r="S104" i="1" s="1"/>
  <c r="O76" i="1"/>
  <c r="Q76" i="1" s="1"/>
  <c r="S76" i="1" s="1"/>
  <c r="Q72" i="1"/>
  <c r="S72" i="1" s="1"/>
  <c r="O41" i="1"/>
  <c r="Q41" i="1" s="1"/>
  <c r="S41" i="1" s="1"/>
  <c r="O23" i="1"/>
  <c r="Q23" i="1" s="1"/>
  <c r="S23" i="1" s="1"/>
  <c r="O113" i="1"/>
  <c r="Q113" i="1" s="1"/>
  <c r="S113" i="1" s="1"/>
  <c r="U113" i="1" s="1"/>
  <c r="O26" i="1"/>
  <c r="Q26" i="1" s="1"/>
  <c r="S26" i="1" s="1"/>
  <c r="V26" i="1" s="1"/>
  <c r="X26" i="1" s="1"/>
  <c r="Y26" i="1" s="1"/>
  <c r="O21" i="1"/>
  <c r="Q21" i="1" s="1"/>
  <c r="S21" i="1" s="1"/>
  <c r="U21" i="1" s="1"/>
  <c r="Y21" i="1" s="1"/>
  <c r="Q69" i="1"/>
  <c r="S69" i="1" s="1"/>
  <c r="V69" i="1" s="1"/>
  <c r="X69" i="1" s="1"/>
  <c r="O144" i="1"/>
  <c r="Q144" i="1" s="1"/>
  <c r="S144" i="1" s="1"/>
  <c r="V144" i="1" s="1"/>
  <c r="X144" i="1" s="1"/>
  <c r="Q132" i="1"/>
  <c r="S132" i="1" s="1"/>
  <c r="V132" i="1" s="1"/>
  <c r="X132" i="1" s="1"/>
  <c r="O134" i="1"/>
  <c r="Q134" i="1" s="1"/>
  <c r="S134" i="1" s="1"/>
  <c r="V134" i="1" s="1"/>
  <c r="X134" i="1" s="1"/>
  <c r="Q28" i="1"/>
  <c r="S28" i="1" s="1"/>
  <c r="Q24" i="1"/>
  <c r="S24" i="1" s="1"/>
  <c r="O15" i="1"/>
  <c r="Q15" i="1" s="1"/>
  <c r="S15" i="1" s="1"/>
  <c r="U126" i="1"/>
  <c r="O129" i="1"/>
  <c r="Q129" i="1" s="1"/>
  <c r="S129" i="1" s="1"/>
  <c r="Q138" i="1"/>
  <c r="S138" i="1" s="1"/>
  <c r="Q142" i="1"/>
  <c r="S142" i="1" s="1"/>
  <c r="U118" i="1" l="1"/>
  <c r="U95" i="1"/>
  <c r="Y95" i="1" s="1"/>
  <c r="U128" i="1"/>
  <c r="Y128" i="1" s="1"/>
  <c r="V60" i="1"/>
  <c r="X60" i="1" s="1"/>
  <c r="Y60" i="1" s="1"/>
  <c r="V65" i="1"/>
  <c r="X65" i="1" s="1"/>
  <c r="Y65" i="1" s="1"/>
  <c r="V115" i="1"/>
  <c r="X115" i="1" s="1"/>
  <c r="U144" i="1"/>
  <c r="Y144" i="1" s="1"/>
  <c r="U47" i="1"/>
  <c r="Y47" i="1" s="1"/>
  <c r="V84" i="1"/>
  <c r="X84" i="1" s="1"/>
  <c r="Y84" i="1" s="1"/>
  <c r="V63" i="1"/>
  <c r="X63" i="1" s="1"/>
  <c r="Y63" i="1" s="1"/>
  <c r="U16" i="1"/>
  <c r="Y16" i="1" s="1"/>
  <c r="V141" i="1"/>
  <c r="X141" i="1" s="1"/>
  <c r="Y141" i="1" s="1"/>
  <c r="U48" i="1"/>
  <c r="Y48" i="1" s="1"/>
  <c r="V103" i="1"/>
  <c r="X103" i="1" s="1"/>
  <c r="Y103" i="1" s="1"/>
  <c r="U49" i="1"/>
  <c r="Y49" i="1" s="1"/>
  <c r="U130" i="1"/>
  <c r="Y130" i="1" s="1"/>
  <c r="U143" i="1"/>
  <c r="Y143" i="1" s="1"/>
  <c r="V10" i="1"/>
  <c r="X10" i="1" s="1"/>
  <c r="Y10" i="1" s="1"/>
  <c r="U132" i="1"/>
  <c r="Y132" i="1" s="1"/>
  <c r="V135" i="1"/>
  <c r="X135" i="1" s="1"/>
  <c r="Y135" i="1" s="1"/>
  <c r="V71" i="1"/>
  <c r="X71" i="1" s="1"/>
  <c r="U71" i="1"/>
  <c r="V91" i="1"/>
  <c r="X91" i="1" s="1"/>
  <c r="Y91" i="1" s="1"/>
  <c r="V61" i="1"/>
  <c r="X61" i="1" s="1"/>
  <c r="Y61" i="1" s="1"/>
  <c r="U74" i="1"/>
  <c r="V74" i="1"/>
  <c r="X74" i="1" s="1"/>
  <c r="V139" i="1"/>
  <c r="X139" i="1" s="1"/>
  <c r="U139" i="1"/>
  <c r="U124" i="1"/>
  <c r="Y124" i="1" s="1"/>
  <c r="U12" i="1"/>
  <c r="Y12" i="1" s="1"/>
  <c r="U82" i="1"/>
  <c r="Y82" i="1" s="1"/>
  <c r="V64" i="1"/>
  <c r="X64" i="1" s="1"/>
  <c r="Y64" i="1" s="1"/>
  <c r="U18" i="1"/>
  <c r="Y18" i="1" s="1"/>
  <c r="U14" i="1"/>
  <c r="V14" i="1"/>
  <c r="X14" i="1" s="1"/>
  <c r="U127" i="1"/>
  <c r="Y127" i="1" s="1"/>
  <c r="U100" i="1"/>
  <c r="Y100" i="1" s="1"/>
  <c r="U55" i="1"/>
  <c r="Y55" i="1" s="1"/>
  <c r="U69" i="1"/>
  <c r="Y69" i="1" s="1"/>
  <c r="U58" i="1"/>
  <c r="Y58" i="1" s="1"/>
  <c r="U9" i="1"/>
  <c r="Y9" i="1" s="1"/>
  <c r="U102" i="1"/>
  <c r="V102" i="1"/>
  <c r="X102" i="1" s="1"/>
  <c r="V13" i="1"/>
  <c r="X13" i="1" s="1"/>
  <c r="Y13" i="1" s="1"/>
  <c r="U137" i="1"/>
  <c r="Y137" i="1" s="1"/>
  <c r="U87" i="1"/>
  <c r="Y87" i="1" s="1"/>
  <c r="V86" i="1"/>
  <c r="X86" i="1" s="1"/>
  <c r="Y86" i="1" s="1"/>
  <c r="U53" i="1"/>
  <c r="Y53" i="1" s="1"/>
  <c r="V113" i="1"/>
  <c r="X113" i="1" s="1"/>
  <c r="Y113" i="1" s="1"/>
  <c r="V140" i="1"/>
  <c r="X140" i="1" s="1"/>
  <c r="Y140" i="1" s="1"/>
  <c r="U32" i="1"/>
  <c r="V32" i="1"/>
  <c r="X32" i="1" s="1"/>
  <c r="U136" i="1"/>
  <c r="Y136" i="1" s="1"/>
  <c r="V117" i="1"/>
  <c r="X117" i="1" s="1"/>
  <c r="Y117" i="1" s="1"/>
  <c r="V70" i="1"/>
  <c r="X70" i="1" s="1"/>
  <c r="U70" i="1"/>
  <c r="V45" i="1"/>
  <c r="X45" i="1" s="1"/>
  <c r="U45" i="1"/>
  <c r="V80" i="1"/>
  <c r="X80" i="1" s="1"/>
  <c r="U80" i="1"/>
  <c r="U90" i="1"/>
  <c r="V90" i="1"/>
  <c r="X90" i="1" s="1"/>
  <c r="U22" i="1"/>
  <c r="V22" i="1"/>
  <c r="X22" i="1" s="1"/>
  <c r="U85" i="1"/>
  <c r="V85" i="1"/>
  <c r="X85" i="1" s="1"/>
  <c r="U52" i="1"/>
  <c r="V52" i="1"/>
  <c r="X52" i="1" s="1"/>
  <c r="U11" i="1"/>
  <c r="Y11" i="1" s="1"/>
  <c r="U79" i="1"/>
  <c r="Y79" i="1" s="1"/>
  <c r="V146" i="1"/>
  <c r="X146" i="1" s="1"/>
  <c r="Y146" i="1" s="1"/>
  <c r="U134" i="1"/>
  <c r="Y134" i="1" s="1"/>
  <c r="V51" i="1"/>
  <c r="X51" i="1" s="1"/>
  <c r="U51" i="1"/>
  <c r="V30" i="1"/>
  <c r="X30" i="1" s="1"/>
  <c r="U30" i="1"/>
  <c r="U17" i="1"/>
  <c r="V17" i="1"/>
  <c r="X17" i="1" s="1"/>
  <c r="U39" i="1"/>
  <c r="V39" i="1"/>
  <c r="X39" i="1" s="1"/>
  <c r="U24" i="1"/>
  <c r="V24" i="1"/>
  <c r="X24" i="1" s="1"/>
  <c r="U62" i="1"/>
  <c r="V62" i="1"/>
  <c r="X62" i="1" s="1"/>
  <c r="U83" i="1"/>
  <c r="V83" i="1"/>
  <c r="X83" i="1" s="1"/>
  <c r="V72" i="1"/>
  <c r="X72" i="1" s="1"/>
  <c r="U72" i="1"/>
  <c r="V92" i="1"/>
  <c r="X92" i="1" s="1"/>
  <c r="U92" i="1"/>
  <c r="Y118" i="1"/>
  <c r="V28" i="1"/>
  <c r="X28" i="1" s="1"/>
  <c r="U28" i="1"/>
  <c r="V23" i="1"/>
  <c r="X23" i="1" s="1"/>
  <c r="U23" i="1"/>
  <c r="U76" i="1"/>
  <c r="V76" i="1"/>
  <c r="X76" i="1" s="1"/>
  <c r="U104" i="1"/>
  <c r="V104" i="1"/>
  <c r="X104" i="1" s="1"/>
  <c r="V35" i="1"/>
  <c r="X35" i="1" s="1"/>
  <c r="U35" i="1"/>
  <c r="U41" i="1"/>
  <c r="V41" i="1"/>
  <c r="X41" i="1" s="1"/>
  <c r="V105" i="1"/>
  <c r="X105" i="1" s="1"/>
  <c r="U105" i="1"/>
  <c r="Y115" i="1"/>
  <c r="U15" i="1"/>
  <c r="V15" i="1"/>
  <c r="X15" i="1" s="1"/>
  <c r="V57" i="1"/>
  <c r="X57" i="1" s="1"/>
  <c r="U57" i="1"/>
  <c r="V120" i="1"/>
  <c r="X120" i="1" s="1"/>
  <c r="U120" i="1"/>
  <c r="V67" i="1"/>
  <c r="X67" i="1" s="1"/>
  <c r="U67" i="1"/>
  <c r="V138" i="1"/>
  <c r="X138" i="1" s="1"/>
  <c r="U138" i="1"/>
  <c r="Y126" i="1"/>
  <c r="V122" i="1"/>
  <c r="X122" i="1" s="1"/>
  <c r="U122" i="1"/>
  <c r="V88" i="1"/>
  <c r="X88" i="1" s="1"/>
  <c r="U88" i="1"/>
  <c r="Y74" i="1" l="1"/>
  <c r="Y139" i="1"/>
  <c r="Y71" i="1"/>
  <c r="Y102" i="1"/>
  <c r="Y14" i="1"/>
  <c r="Y32" i="1"/>
  <c r="Y24" i="1"/>
  <c r="Y90" i="1"/>
  <c r="Y17" i="1"/>
  <c r="Y83" i="1"/>
  <c r="Y80" i="1"/>
  <c r="Y39" i="1"/>
  <c r="Y70" i="1"/>
  <c r="Y30" i="1"/>
  <c r="Y45" i="1"/>
  <c r="Y88" i="1"/>
  <c r="Y120" i="1"/>
  <c r="Y105" i="1"/>
  <c r="Y35" i="1"/>
  <c r="Y23" i="1"/>
  <c r="Y62" i="1"/>
  <c r="Y22" i="1"/>
  <c r="Y51" i="1"/>
  <c r="Y85" i="1"/>
  <c r="Y67" i="1"/>
  <c r="Y57" i="1"/>
  <c r="Y76" i="1"/>
  <c r="Y28" i="1"/>
  <c r="Y52" i="1"/>
  <c r="Y15" i="1"/>
  <c r="Y104" i="1"/>
  <c r="Y92" i="1"/>
  <c r="Y122" i="1"/>
  <c r="Y41" i="1"/>
  <c r="Y72" i="1"/>
  <c r="Y138" i="1"/>
  <c r="V33" i="1" l="1"/>
</calcChain>
</file>

<file path=xl/sharedStrings.xml><?xml version="1.0" encoding="utf-8"?>
<sst xmlns="http://schemas.openxmlformats.org/spreadsheetml/2006/main" count="354" uniqueCount="265">
  <si>
    <t>MUNICIPIO DE : SAN JUANITO DE ESCOBEDO JALISCO</t>
  </si>
  <si>
    <t>SUELDOS  DEL 01  AL 15  DE SEPTIEMBRE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</si>
  <si>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</si>
  <si>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</si>
  <si>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</si>
  <si>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</si>
  <si>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</si>
  <si>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</si>
  <si>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</si>
  <si>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</si>
  <si>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</si>
  <si>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</si>
  <si>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</si>
  <si>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</si>
  <si>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</si>
  <si>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</si>
  <si>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</si>
  <si>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</si>
  <si>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</si>
  <si>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</si>
  <si>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</si>
  <si>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</si>
  <si>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</si>
  <si>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</si>
  <si>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</si>
  <si>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</si>
  <si>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</si>
  <si>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</si>
  <si>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</si>
  <si>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</si>
  <si>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</si>
  <si>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</si>
  <si>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</si>
  <si>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</si>
  <si>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</si>
  <si>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</si>
  <si>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</si>
  <si>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</si>
  <si>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</si>
  <si>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</si>
  <si>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</si>
  <si>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</si>
  <si>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</si>
  <si>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</si>
  <si>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</si>
  <si>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</si>
  <si>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</si>
  <si>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</si>
  <si>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</si>
  <si>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</si>
  <si>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</si>
  <si>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</si>
  <si>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</si>
  <si>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</si>
  <si>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</si>
  <si>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</si>
  <si>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</si>
  <si>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</si>
  <si>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</si>
  <si>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</si>
  <si>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</si>
  <si>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</si>
  <si>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</si>
  <si>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</si>
  <si>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</si>
  <si>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</si>
  <si>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</si>
  <si>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</si>
  <si>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</si>
  <si>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</si>
  <si>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</si>
  <si>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</si>
  <si>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</si>
  <si>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</si>
  <si>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</si>
  <si>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</si>
  <si>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</si>
  <si>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</si>
  <si>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</si>
  <si>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</si>
  <si>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</si>
  <si>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</si>
  <si>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</si>
  <si>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</si>
  <si>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</si>
  <si>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</si>
  <si>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</si>
  <si>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</si>
  <si>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</si>
  <si>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</si>
  <si>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</si>
  <si>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</si>
  <si>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</si>
  <si>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</si>
  <si>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</si>
  <si>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</si>
  <si>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</si>
  <si>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</si>
  <si>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</si>
  <si>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</si>
  <si>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</si>
  <si>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</si>
  <si>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</si>
  <si>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</si>
  <si>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</si>
  <si>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</si>
  <si>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</si>
  <si>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</si>
  <si>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</si>
  <si>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</si>
  <si>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</si>
  <si>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</si>
  <si>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</si>
  <si>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</si>
  <si>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</si>
  <si>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</si>
  <si>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</si>
  <si>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</si>
  <si>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</si>
  <si>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</si>
  <si>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</si>
  <si>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</si>
  <si>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</si>
  <si>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</si>
  <si>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</si>
  <si>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</si>
  <si>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</si>
  <si>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</si>
  <si>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</si>
  <si>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</si>
  <si>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</si>
  <si>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</si>
  <si>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</si>
  <si>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</si>
  <si>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</si>
  <si>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</si>
  <si>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</si>
  <si>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</si>
  <si>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</si>
  <si>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</si>
  <si>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</si>
  <si>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</si>
  <si>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</si>
  <si>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</si>
  <si>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</si>
  <si>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</si>
  <si>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</si>
  <si>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</si>
  <si>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</si>
  <si>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</si>
  <si>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</si>
  <si>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</si>
  <si>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</si>
  <si>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</si>
  <si>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</si>
  <si>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</si>
  <si>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</si>
  <si>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</si>
  <si>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</si>
  <si>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</si>
  <si>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</si>
  <si>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</si>
  <si>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</si>
  <si>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</si>
  <si>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</si>
  <si>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</si>
  <si>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</si>
  <si>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</si>
  <si>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</si>
  <si>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</si>
  <si>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</si>
  <si>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</si>
  <si>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</si>
  <si>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</si>
  <si>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</si>
  <si>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</si>
  <si>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</si>
  <si>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</si>
  <si>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</si>
  <si>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</si>
  <si>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</si>
  <si>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</si>
  <si>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</si>
  <si>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</si>
  <si>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</si>
  <si>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</si>
  <si>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</si>
  <si>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</si>
  <si>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</si>
  <si>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</si>
  <si>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</si>
  <si>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</si>
  <si>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</si>
  <si>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</si>
  <si>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</si>
  <si>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</si>
  <si>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</si>
  <si>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</si>
  <si>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</si>
  <si>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</si>
  <si>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</si>
  <si>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</si>
  <si>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</si>
  <si>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</si>
  <si>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</si>
  <si>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</si>
  <si>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RAMOS VELADOR LAZARO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</si>
  <si>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</si>
  <si>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</si>
  <si>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</si>
  <si>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</si>
  <si>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</si>
  <si>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</si>
  <si>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</si>
  <si>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</si>
  <si>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</si>
  <si>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</si>
  <si>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</si>
  <si>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</si>
  <si>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</si>
  <si>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</si>
  <si>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</si>
  <si>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</si>
  <si>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</si>
  <si>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</si>
  <si>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</si>
  <si>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</si>
  <si>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</si>
  <si>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RIVERA LOPEZ ERASMO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</si>
  <si>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</si>
  <si>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</si>
  <si>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</si>
  <si>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</si>
  <si>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</si>
  <si>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</si>
  <si>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</si>
  <si>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</si>
  <si>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</si>
  <si>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</si>
  <si>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</si>
  <si>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</si>
  <si>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</si>
  <si>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</si>
  <si>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</si>
  <si>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</si>
  <si>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</si>
  <si>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SEGURIDAD PUBLICA</t>
  </si>
  <si>
    <t>POLICIA DE LINEA</t>
  </si>
  <si>
    <t>DIRECTOR</t>
  </si>
  <si>
    <t>COMANDANTE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</si>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</sst>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6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center" wrapText="1"/>
      <protection locked="0"/>
    </xf>
    <xf numFmtId="2" fontId="6" fillId="0" borderId="10" xfId="0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Fill="1" applyBorder="1" applyAlignment="1" applyProtection="1">
      <alignment horizontal="right" wrapText="1"/>
    </xf>
    <xf numFmtId="164" fontId="6" fillId="0" borderId="10" xfId="1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Border="1" applyAlignment="1" applyProtection="1">
      <alignment horizontal="right" wrapText="1"/>
    </xf>
    <xf numFmtId="1" fontId="6" fillId="0" borderId="0" xfId="1" applyNumberFormat="1" applyFont="1" applyBorder="1" applyAlignment="1" applyProtection="1">
      <alignment horizontal="right" wrapText="1"/>
    </xf>
    <xf numFmtId="164" fontId="6" fillId="2" borderId="10" xfId="1" applyNumberFormat="1" applyFont="1" applyFill="1" applyBorder="1" applyAlignment="1" applyProtection="1">
      <alignment horizontal="right" wrapText="1"/>
    </xf>
    <xf numFmtId="10" fontId="6" fillId="2" borderId="10" xfId="2" applyNumberFormat="1" applyFont="1" applyFill="1" applyBorder="1" applyAlignment="1" applyProtection="1">
      <alignment horizontal="right" wrapText="1"/>
    </xf>
    <xf numFmtId="2" fontId="6" fillId="0" borderId="0" xfId="1" applyNumberFormat="1" applyFont="1" applyFill="1" applyBorder="1" applyAlignment="1" applyProtection="1">
      <alignment horizontal="right" wrapText="1"/>
    </xf>
    <xf numFmtId="43" fontId="6" fillId="0" borderId="10" xfId="1" applyFont="1" applyBorder="1" applyAlignment="1" applyProtection="1">
      <alignment horizontal="right" wrapText="1"/>
    </xf>
    <xf numFmtId="165" fontId="6" fillId="0" borderId="10" xfId="1" applyNumberFormat="1" applyFont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</xf>
    <xf numFmtId="0" fontId="5" fillId="4" borderId="6" xfId="0" applyFont="1" applyFill="1" applyBorder="1" applyAlignment="1" applyProtection="1">
      <alignment horizontal="center" wrapText="1"/>
    </xf>
    <xf numFmtId="0" fontId="8" fillId="4" borderId="5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center" wrapText="1"/>
    </xf>
    <xf numFmtId="0" fontId="5" fillId="5" borderId="6" xfId="0" applyFont="1" applyFill="1" applyBorder="1" applyAlignment="1" applyProtection="1">
      <alignment horizontal="center" wrapText="1"/>
    </xf>
    <xf numFmtId="0" fontId="8" fillId="5" borderId="6" xfId="0" applyFont="1" applyFill="1" applyBorder="1" applyAlignment="1" applyProtection="1">
      <alignment horizontal="center" wrapText="1"/>
    </xf>
    <xf numFmtId="0" fontId="5" fillId="5" borderId="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left" wrapText="1"/>
      <protection locked="0"/>
    </xf>
    <xf numFmtId="0" fontId="7" fillId="5" borderId="10" xfId="0" applyFont="1" applyFill="1" applyBorder="1" applyAlignment="1" applyProtection="1">
      <alignment horizontal="left" wrapText="1"/>
      <protection locked="0"/>
    </xf>
    <xf numFmtId="0" fontId="6" fillId="5" borderId="10" xfId="0" applyFont="1" applyFill="1" applyBorder="1" applyAlignment="1" applyProtection="1">
      <alignment horizontal="center" wrapText="1"/>
      <protection locked="0"/>
    </xf>
    <xf numFmtId="2" fontId="6" fillId="5" borderId="10" xfId="0" applyNumberFormat="1" applyFont="1" applyFill="1" applyBorder="1" applyAlignment="1" applyProtection="1">
      <alignment horizontal="right" wrapText="1"/>
      <protection locked="0"/>
    </xf>
    <xf numFmtId="164" fontId="6" fillId="5" borderId="10" xfId="1" applyNumberFormat="1" applyFont="1" applyFill="1" applyBorder="1" applyAlignment="1" applyProtection="1">
      <alignment horizontal="right" wrapText="1"/>
    </xf>
    <xf numFmtId="164" fontId="6" fillId="5" borderId="10" xfId="1" applyNumberFormat="1" applyFont="1" applyFill="1" applyBorder="1" applyAlignment="1" applyProtection="1">
      <alignment horizontal="right" wrapText="1"/>
      <protection locked="0"/>
    </xf>
    <xf numFmtId="1" fontId="6" fillId="5" borderId="0" xfId="1" applyNumberFormat="1" applyFont="1" applyFill="1" applyBorder="1" applyAlignment="1" applyProtection="1">
      <alignment horizontal="right" wrapText="1"/>
    </xf>
    <xf numFmtId="10" fontId="6" fillId="5" borderId="10" xfId="2" applyNumberFormat="1" applyFont="1" applyFill="1" applyBorder="1" applyAlignment="1" applyProtection="1">
      <alignment horizontal="right" wrapText="1"/>
    </xf>
    <xf numFmtId="2" fontId="6" fillId="5" borderId="0" xfId="1" applyNumberFormat="1" applyFont="1" applyFill="1" applyBorder="1" applyAlignment="1" applyProtection="1">
      <alignment horizontal="right" wrapText="1"/>
    </xf>
    <xf numFmtId="43" fontId="6" fillId="5" borderId="10" xfId="1" applyFont="1" applyFill="1" applyBorder="1" applyAlignment="1" applyProtection="1">
      <alignment horizontal="right" wrapText="1"/>
    </xf>
    <xf numFmtId="165" fontId="6" fillId="5" borderId="10" xfId="1" applyNumberFormat="1" applyFont="1" applyFill="1" applyBorder="1" applyAlignment="1" applyProtection="1">
      <alignment horizontal="right" wrapText="1"/>
      <protection locked="0"/>
    </xf>
    <xf numFmtId="164" fontId="7" fillId="5" borderId="10" xfId="1" applyNumberFormat="1" applyFont="1" applyFill="1" applyBorder="1" applyAlignment="1" applyProtection="1">
      <alignment horizontal="right" wrapText="1"/>
    </xf>
    <xf numFmtId="0" fontId="4" fillId="5" borderId="6" xfId="0" applyFont="1" applyFill="1" applyBorder="1" applyAlignment="1" applyProtection="1">
      <alignment horizontal="center" wrapText="1"/>
    </xf>
    <xf numFmtId="0" fontId="7" fillId="5" borderId="6" xfId="0" applyFont="1" applyFill="1" applyBorder="1" applyAlignment="1" applyProtection="1">
      <alignment horizontal="left" wrapText="1"/>
    </xf>
    <xf numFmtId="0" fontId="10" fillId="5" borderId="6" xfId="0" applyFont="1" applyFill="1" applyBorder="1" applyAlignment="1" applyProtection="1">
      <alignment horizontal="center" wrapText="1"/>
    </xf>
    <xf numFmtId="0" fontId="4" fillId="5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left" wrapText="1"/>
      <protection locked="0"/>
    </xf>
    <xf numFmtId="164" fontId="11" fillId="0" borderId="10" xfId="1" applyNumberFormat="1" applyFont="1" applyBorder="1" applyAlignment="1" applyProtection="1">
      <alignment horizontal="right" wrapText="1"/>
      <protection locked="0"/>
    </xf>
    <xf numFmtId="164" fontId="11" fillId="0" borderId="10" xfId="1" applyNumberFormat="1" applyFont="1" applyBorder="1" applyAlignment="1" applyProtection="1">
      <alignment horizontal="right" wrapText="1"/>
    </xf>
    <xf numFmtId="1" fontId="11" fillId="0" borderId="0" xfId="1" applyNumberFormat="1" applyFont="1" applyBorder="1" applyAlignment="1" applyProtection="1">
      <alignment horizontal="right" wrapText="1"/>
    </xf>
    <xf numFmtId="164" fontId="11" fillId="2" borderId="10" xfId="1" applyNumberFormat="1" applyFont="1" applyFill="1" applyBorder="1" applyAlignment="1" applyProtection="1">
      <alignment horizontal="right" wrapText="1"/>
    </xf>
    <xf numFmtId="10" fontId="11" fillId="2" borderId="10" xfId="2" applyNumberFormat="1" applyFont="1" applyFill="1" applyBorder="1" applyAlignment="1" applyProtection="1">
      <alignment horizontal="right" wrapText="1"/>
    </xf>
    <xf numFmtId="2" fontId="11" fillId="0" borderId="0" xfId="1" applyNumberFormat="1" applyFont="1" applyFill="1" applyBorder="1" applyAlignment="1" applyProtection="1">
      <alignment horizontal="right" wrapText="1"/>
    </xf>
    <xf numFmtId="43" fontId="11" fillId="0" borderId="10" xfId="1" applyFont="1" applyBorder="1" applyAlignment="1" applyProtection="1">
      <alignment horizontal="right" wrapText="1"/>
    </xf>
    <xf numFmtId="165" fontId="11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6" fillId="0" borderId="10" xfId="1" applyNumberFormat="1" applyFont="1" applyFill="1" applyBorder="1" applyAlignment="1" applyProtection="1">
      <alignment horizontal="left" wrapText="1"/>
    </xf>
    <xf numFmtId="164" fontId="6" fillId="0" borderId="10" xfId="1" applyNumberFormat="1" applyFont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center" wrapText="1"/>
    </xf>
    <xf numFmtId="0" fontId="8" fillId="3" borderId="5" xfId="0" applyFont="1" applyFill="1" applyBorder="1" applyAlignment="1" applyProtection="1">
      <alignment horizontal="center" wrapText="1"/>
    </xf>
    <xf numFmtId="0" fontId="5" fillId="3" borderId="5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center" wrapText="1"/>
    </xf>
    <xf numFmtId="0" fontId="6" fillId="0" borderId="6" xfId="0" applyFont="1" applyBorder="1" applyAlignment="1" applyProtection="1">
      <alignment horizontal="center" wrapText="1"/>
    </xf>
    <xf numFmtId="0" fontId="6" fillId="0" borderId="6" xfId="0" applyFont="1" applyBorder="1" applyAlignment="1" applyProtection="1">
      <alignment horizontal="left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2" fontId="6" fillId="0" borderId="6" xfId="0" applyNumberFormat="1" applyFont="1" applyBorder="1" applyAlignment="1" applyProtection="1">
      <alignment horizontal="right" wrapText="1"/>
      <protection locked="0"/>
    </xf>
    <xf numFmtId="164" fontId="6" fillId="0" borderId="6" xfId="1" applyNumberFormat="1" applyFont="1" applyFill="1" applyBorder="1" applyAlignment="1" applyProtection="1">
      <alignment horizontal="right" wrapText="1"/>
    </xf>
    <xf numFmtId="164" fontId="6" fillId="0" borderId="6" xfId="1" applyNumberFormat="1" applyFont="1" applyBorder="1" applyAlignment="1" applyProtection="1">
      <alignment horizontal="right" wrapText="1"/>
      <protection locked="0"/>
    </xf>
    <xf numFmtId="164" fontId="6" fillId="0" borderId="6" xfId="1" applyNumberFormat="1" applyFont="1" applyBorder="1" applyAlignment="1" applyProtection="1">
      <alignment horizontal="right" wrapText="1"/>
    </xf>
    <xf numFmtId="164" fontId="6" fillId="2" borderId="6" xfId="1" applyNumberFormat="1" applyFont="1" applyFill="1" applyBorder="1" applyAlignment="1" applyProtection="1">
      <alignment horizontal="right" wrapText="1"/>
    </xf>
    <xf numFmtId="10" fontId="6" fillId="2" borderId="6" xfId="2" applyNumberFormat="1" applyFont="1" applyFill="1" applyBorder="1" applyAlignment="1" applyProtection="1">
      <alignment horizontal="right" wrapText="1"/>
    </xf>
    <xf numFmtId="43" fontId="6" fillId="0" borderId="6" xfId="1" applyFont="1" applyBorder="1" applyAlignment="1" applyProtection="1">
      <alignment horizontal="right" wrapText="1"/>
    </xf>
    <xf numFmtId="165" fontId="6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0" fontId="5" fillId="3" borderId="1" xfId="0" applyFont="1" applyFill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left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2" fontId="6" fillId="0" borderId="7" xfId="0" applyNumberFormat="1" applyFont="1" applyBorder="1" applyAlignment="1" applyProtection="1">
      <alignment horizontal="right" wrapText="1"/>
      <protection locked="0"/>
    </xf>
    <xf numFmtId="164" fontId="6" fillId="0" borderId="7" xfId="1" applyNumberFormat="1" applyFont="1" applyFill="1" applyBorder="1" applyAlignment="1" applyProtection="1">
      <alignment horizontal="right" wrapText="1"/>
    </xf>
    <xf numFmtId="164" fontId="6" fillId="0" borderId="7" xfId="1" applyNumberFormat="1" applyFont="1" applyBorder="1" applyAlignment="1" applyProtection="1">
      <alignment horizontal="right" wrapText="1"/>
      <protection locked="0"/>
    </xf>
    <xf numFmtId="164" fontId="6" fillId="0" borderId="7" xfId="1" applyNumberFormat="1" applyFont="1" applyBorder="1" applyAlignment="1" applyProtection="1">
      <alignment horizontal="right" wrapText="1"/>
    </xf>
    <xf numFmtId="1" fontId="6" fillId="0" borderId="12" xfId="1" applyNumberFormat="1" applyFont="1" applyBorder="1" applyAlignment="1" applyProtection="1">
      <alignment horizontal="right" wrapText="1"/>
    </xf>
    <xf numFmtId="164" fontId="6" fillId="2" borderId="7" xfId="1" applyNumberFormat="1" applyFont="1" applyFill="1" applyBorder="1" applyAlignment="1" applyProtection="1">
      <alignment horizontal="right" wrapText="1"/>
    </xf>
    <xf numFmtId="10" fontId="6" fillId="2" borderId="7" xfId="2" applyNumberFormat="1" applyFont="1" applyFill="1" applyBorder="1" applyAlignment="1" applyProtection="1">
      <alignment horizontal="right" wrapText="1"/>
    </xf>
    <xf numFmtId="2" fontId="6" fillId="0" borderId="12" xfId="1" applyNumberFormat="1" applyFont="1" applyFill="1" applyBorder="1" applyAlignment="1" applyProtection="1">
      <alignment horizontal="right" wrapText="1"/>
    </xf>
    <xf numFmtId="43" fontId="6" fillId="0" borderId="7" xfId="1" applyFont="1" applyBorder="1" applyAlignment="1" applyProtection="1">
      <alignment horizontal="right" wrapText="1"/>
    </xf>
    <xf numFmtId="165" fontId="6" fillId="0" borderId="7" xfId="1" applyNumberFormat="1" applyFont="1" applyBorder="1" applyAlignment="1" applyProtection="1">
      <alignment horizontal="right" wrapText="1"/>
      <protection locked="0"/>
    </xf>
    <xf numFmtId="164" fontId="7" fillId="0" borderId="7" xfId="1" applyNumberFormat="1" applyFont="1" applyBorder="1" applyAlignment="1" applyProtection="1">
      <alignment horizontal="right" wrapText="1"/>
    </xf>
    <xf numFmtId="0" fontId="13" fillId="0" borderId="10" xfId="0" applyFont="1" applyBorder="1" applyAlignment="1" applyProtection="1">
      <alignment horizontal="left" wrapText="1"/>
      <protection locked="0"/>
    </xf>
    <xf numFmtId="0" fontId="13" fillId="0" borderId="10" xfId="0" applyFont="1" applyBorder="1" applyAlignment="1" applyProtection="1">
      <alignment horizontal="center" wrapText="1"/>
      <protection locked="0"/>
    </xf>
    <xf numFmtId="2" fontId="13" fillId="0" borderId="10" xfId="0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Fill="1" applyBorder="1" applyAlignment="1" applyProtection="1">
      <alignment horizontal="right" wrapText="1"/>
    </xf>
    <xf numFmtId="164" fontId="13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1" fontId="13" fillId="0" borderId="0" xfId="1" applyNumberFormat="1" applyFont="1" applyBorder="1" applyAlignment="1" applyProtection="1">
      <alignment horizontal="right" wrapText="1"/>
    </xf>
    <xf numFmtId="164" fontId="13" fillId="2" borderId="10" xfId="1" applyNumberFormat="1" applyFont="1" applyFill="1" applyBorder="1" applyAlignment="1" applyProtection="1">
      <alignment horizontal="right" wrapText="1"/>
    </xf>
    <xf numFmtId="10" fontId="13" fillId="2" borderId="10" xfId="2" applyNumberFormat="1" applyFont="1" applyFill="1" applyBorder="1" applyAlignment="1" applyProtection="1">
      <alignment horizontal="right" wrapText="1"/>
    </xf>
    <xf numFmtId="2" fontId="13" fillId="0" borderId="0" xfId="1" applyNumberFormat="1" applyFont="1" applyFill="1" applyBorder="1" applyAlignment="1" applyProtection="1">
      <alignment horizontal="right" wrapText="1"/>
    </xf>
    <xf numFmtId="43" fontId="13" fillId="0" borderId="10" xfId="1" applyFont="1" applyBorder="1" applyAlignment="1" applyProtection="1">
      <alignment horizontal="right" wrapText="1"/>
    </xf>
    <xf numFmtId="165" fontId="13" fillId="0" borderId="10" xfId="1" applyNumberFormat="1" applyFont="1" applyBorder="1" applyAlignment="1" applyProtection="1">
      <alignment horizontal="right" wrapText="1"/>
      <protection locked="0"/>
    </xf>
    <xf numFmtId="164" fontId="14" fillId="0" borderId="10" xfId="1" applyNumberFormat="1" applyFont="1" applyBorder="1" applyAlignment="1" applyProtection="1">
      <alignment horizontal="right" wrapText="1"/>
    </xf>
    <xf numFmtId="0" fontId="13" fillId="0" borderId="10" xfId="0" applyFont="1" applyFill="1" applyBorder="1" applyAlignment="1" applyProtection="1">
      <alignment horizontal="left" wrapText="1"/>
      <protection locked="0"/>
    </xf>
    <xf numFmtId="0" fontId="13" fillId="0" borderId="10" xfId="0" applyFont="1" applyFill="1" applyBorder="1" applyAlignment="1" applyProtection="1">
      <alignment horizontal="center" wrapText="1"/>
      <protection locked="0"/>
    </xf>
    <xf numFmtId="2" fontId="13" fillId="0" borderId="10" xfId="0" applyNumberFormat="1" applyFont="1" applyFill="1" applyBorder="1" applyAlignment="1" applyProtection="1">
      <alignment horizontal="right" wrapText="1"/>
      <protection locked="0"/>
    </xf>
    <xf numFmtId="164" fontId="13" fillId="0" borderId="10" xfId="1" applyNumberFormat="1" applyFont="1" applyFill="1" applyBorder="1" applyAlignment="1" applyProtection="1">
      <alignment horizontal="right" wrapText="1"/>
      <protection locked="0"/>
    </xf>
    <xf numFmtId="164" fontId="14" fillId="0" borderId="10" xfId="1" applyNumberFormat="1" applyFont="1" applyFill="1" applyBorder="1" applyAlignment="1" applyProtection="1">
      <alignment horizontal="right" wrapText="1"/>
    </xf>
    <xf numFmtId="0" fontId="13" fillId="0" borderId="11" xfId="0" applyFont="1" applyBorder="1" applyAlignment="1" applyProtection="1">
      <alignment horizontal="left" wrapText="1"/>
      <protection locked="0"/>
    </xf>
    <xf numFmtId="0" fontId="13" fillId="0" borderId="0" xfId="0" applyFont="1" applyBorder="1" applyAlignment="1" applyProtection="1">
      <alignment horizontal="center" wrapText="1"/>
      <protection locked="0"/>
    </xf>
    <xf numFmtId="2" fontId="13" fillId="0" borderId="0" xfId="0" applyNumberFormat="1" applyFont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NOMINA%20%202015%201ER%20QUINCENA%20SEPTIEMB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7"/>
  <sheetViews>
    <sheetView tabSelected="1" topLeftCell="A148" workbookViewId="0">
      <selection activeCell="G85" sqref="G85"/>
    </sheetView>
  </sheetViews>
  <sheetFormatPr baseColWidth="10" defaultRowHeight="15" x14ac:dyDescent="0.25"/>
  <cols>
    <col min="1" max="1" width="8.28515625" customWidth="1"/>
    <col min="2" max="2" width="35.140625" customWidth="1"/>
    <col min="3" max="3" width="23.85546875" customWidth="1"/>
    <col min="4" max="5" width="0" hidden="1" customWidth="1"/>
    <col min="9" max="20" width="0" hidden="1" customWidth="1"/>
  </cols>
  <sheetData>
    <row r="1" spans="1:25" ht="18" x14ac:dyDescent="0.2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</row>
    <row r="2" spans="1:25" ht="15.75" x14ac:dyDescent="0.25">
      <c r="A2" s="125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</row>
    <row r="3" spans="1:25" ht="15.75" x14ac:dyDescent="0.25">
      <c r="A3" s="125" t="s">
        <v>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</row>
    <row r="4" spans="1:25" x14ac:dyDescent="0.25">
      <c r="A4" s="1"/>
      <c r="B4" s="1"/>
      <c r="C4" s="1"/>
      <c r="D4" s="2" t="s">
        <v>3</v>
      </c>
      <c r="E4" s="2" t="s">
        <v>4</v>
      </c>
      <c r="F4" s="126" t="s">
        <v>5</v>
      </c>
      <c r="G4" s="127"/>
      <c r="H4" s="128"/>
      <c r="I4" s="3"/>
      <c r="J4" s="4" t="s">
        <v>6</v>
      </c>
      <c r="K4" s="5"/>
      <c r="L4" s="129" t="s">
        <v>7</v>
      </c>
      <c r="M4" s="130"/>
      <c r="N4" s="130"/>
      <c r="O4" s="130"/>
      <c r="P4" s="130"/>
      <c r="Q4" s="131"/>
      <c r="R4" s="4" t="s">
        <v>8</v>
      </c>
      <c r="S4" s="4" t="s">
        <v>9</v>
      </c>
      <c r="T4" s="6"/>
      <c r="U4" s="2" t="s">
        <v>10</v>
      </c>
      <c r="V4" s="126" t="s">
        <v>11</v>
      </c>
      <c r="W4" s="127"/>
      <c r="X4" s="128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s="21" customFormat="1" x14ac:dyDescent="0.25">
      <c r="A7" s="72"/>
      <c r="B7" s="73" t="s">
        <v>48</v>
      </c>
      <c r="C7" s="73" t="s">
        <v>49</v>
      </c>
      <c r="D7" s="74"/>
      <c r="E7" s="74"/>
      <c r="F7" s="74"/>
      <c r="G7" s="74"/>
      <c r="H7" s="74"/>
      <c r="I7" s="75"/>
      <c r="J7" s="74"/>
      <c r="K7" s="74"/>
      <c r="L7" s="74"/>
      <c r="M7" s="74"/>
      <c r="N7" s="74"/>
      <c r="O7" s="74"/>
      <c r="P7" s="74"/>
      <c r="Q7" s="74"/>
      <c r="R7" s="74"/>
      <c r="S7" s="75"/>
      <c r="T7" s="75"/>
      <c r="U7" s="74"/>
      <c r="V7" s="74"/>
      <c r="W7" s="74"/>
      <c r="X7" s="74"/>
      <c r="Y7" s="74"/>
    </row>
    <row r="8" spans="1:25" s="21" customFormat="1" x14ac:dyDescent="0.25">
      <c r="A8" s="17"/>
      <c r="B8" s="18"/>
      <c r="C8" s="18"/>
      <c r="D8" s="19"/>
      <c r="E8" s="19"/>
      <c r="F8" s="19"/>
      <c r="G8" s="19"/>
      <c r="H8" s="19"/>
      <c r="I8" s="20"/>
      <c r="J8" s="19"/>
      <c r="K8" s="19"/>
      <c r="L8" s="19"/>
      <c r="M8" s="19"/>
      <c r="N8" s="19"/>
      <c r="O8" s="19"/>
      <c r="P8" s="19"/>
      <c r="Q8" s="19"/>
      <c r="R8" s="19"/>
      <c r="S8" s="20"/>
      <c r="T8" s="20"/>
      <c r="U8" s="19"/>
      <c r="V8" s="19"/>
      <c r="W8" s="19"/>
      <c r="X8" s="19"/>
      <c r="Y8" s="19"/>
    </row>
    <row r="9" spans="1:25" s="21" customFormat="1" x14ac:dyDescent="0.25">
      <c r="A9" s="22">
        <v>1</v>
      </c>
      <c r="B9" s="23" t="s">
        <v>50</v>
      </c>
      <c r="C9" s="23" t="s">
        <v>51</v>
      </c>
      <c r="D9" s="24"/>
      <c r="E9" s="25"/>
      <c r="F9" s="26">
        <v>9047.89</v>
      </c>
      <c r="G9" s="27">
        <v>0</v>
      </c>
      <c r="H9" s="28">
        <f>SUM(F9:G9)</f>
        <v>9047.89</v>
      </c>
      <c r="I9" s="29"/>
      <c r="J9" s="30">
        <v>0</v>
      </c>
      <c r="K9" s="30">
        <f>F9+J9</f>
        <v>9047.89</v>
      </c>
      <c r="L9" s="30">
        <f>VLOOKUP(K9,Tarifa1,1)</f>
        <v>5149.18</v>
      </c>
      <c r="M9" s="30">
        <f>K9-L9</f>
        <v>3898.7099999999991</v>
      </c>
      <c r="N9" s="31">
        <f>VLOOKUP(K9,Tarifa1,3)</f>
        <v>0.21360000000000001</v>
      </c>
      <c r="O9" s="30">
        <f>M9*N9</f>
        <v>832.76445599999988</v>
      </c>
      <c r="P9" s="30">
        <f>VLOOKUP(K9,Tarifa1,2)</f>
        <v>545.30999999999995</v>
      </c>
      <c r="Q9" s="30">
        <f>O9+P9</f>
        <v>1378.0744559999998</v>
      </c>
      <c r="R9" s="30">
        <f>VLOOKUP(K9,Credito1,2)</f>
        <v>0</v>
      </c>
      <c r="S9" s="30">
        <f>Q9-R9</f>
        <v>1378.0744559999998</v>
      </c>
      <c r="T9" s="32"/>
      <c r="U9" s="28">
        <f>-IF(S9&gt;0,0,S9)</f>
        <v>0</v>
      </c>
      <c r="V9" s="33">
        <f>IF(S9&lt;0,0,S9)</f>
        <v>1378.0744559999998</v>
      </c>
      <c r="W9" s="34">
        <v>0</v>
      </c>
      <c r="X9" s="28">
        <f>SUM(V9:W9)</f>
        <v>1378.0744559999998</v>
      </c>
      <c r="Y9" s="35">
        <f>H9+U9-X9</f>
        <v>7669.8155439999991</v>
      </c>
    </row>
    <row r="10" spans="1:25" s="21" customFormat="1" x14ac:dyDescent="0.25">
      <c r="A10" s="22">
        <v>2</v>
      </c>
      <c r="B10" s="23" t="s">
        <v>52</v>
      </c>
      <c r="C10" s="23" t="s">
        <v>51</v>
      </c>
      <c r="D10" s="24"/>
      <c r="E10" s="25"/>
      <c r="F10" s="26">
        <v>9047.89</v>
      </c>
      <c r="G10" s="27">
        <v>0</v>
      </c>
      <c r="H10" s="28">
        <f t="shared" ref="H10:H18" si="0">SUM(F10:G10)</f>
        <v>9047.89</v>
      </c>
      <c r="I10" s="29"/>
      <c r="J10" s="30">
        <v>0</v>
      </c>
      <c r="K10" s="30">
        <f t="shared" ref="K10:K18" si="1">F10+J10</f>
        <v>9047.89</v>
      </c>
      <c r="L10" s="30">
        <f t="shared" ref="L10:L18" si="2">VLOOKUP(K10,Tarifa1,1)</f>
        <v>5149.18</v>
      </c>
      <c r="M10" s="30">
        <f t="shared" ref="M10:M18" si="3">K10-L10</f>
        <v>3898.7099999999991</v>
      </c>
      <c r="N10" s="31">
        <f t="shared" ref="N10:N18" si="4">VLOOKUP(K10,Tarifa1,3)</f>
        <v>0.21360000000000001</v>
      </c>
      <c r="O10" s="30">
        <f t="shared" ref="O10:O18" si="5">M10*N10</f>
        <v>832.76445599999988</v>
      </c>
      <c r="P10" s="30">
        <f t="shared" ref="P10:P18" si="6">VLOOKUP(K10,Tarifa1,2)</f>
        <v>545.30999999999995</v>
      </c>
      <c r="Q10" s="30">
        <f t="shared" ref="Q10:Q18" si="7">O10+P10</f>
        <v>1378.0744559999998</v>
      </c>
      <c r="R10" s="30">
        <f t="shared" ref="R10:R18" si="8">VLOOKUP(K10,Credito1,2)</f>
        <v>0</v>
      </c>
      <c r="S10" s="30">
        <f t="shared" ref="S10:S18" si="9">Q10-R10</f>
        <v>1378.0744559999998</v>
      </c>
      <c r="T10" s="32"/>
      <c r="U10" s="28">
        <f t="shared" ref="U10:U18" si="10">-IF(S10&gt;0,0,S10)</f>
        <v>0</v>
      </c>
      <c r="V10" s="33">
        <f t="shared" ref="V10:V18" si="11">IF(S10&lt;0,0,S10)</f>
        <v>1378.0744559999998</v>
      </c>
      <c r="W10" s="34">
        <v>0</v>
      </c>
      <c r="X10" s="28">
        <f t="shared" ref="X10:X18" si="12">SUM(V10:W10)</f>
        <v>1378.0744559999998</v>
      </c>
      <c r="Y10" s="35">
        <f t="shared" ref="Y10:Y18" si="13">H10+U10-X10</f>
        <v>7669.8155439999991</v>
      </c>
    </row>
    <row r="11" spans="1:25" s="21" customFormat="1" x14ac:dyDescent="0.25">
      <c r="A11" s="22">
        <v>3</v>
      </c>
      <c r="B11" s="23" t="s">
        <v>53</v>
      </c>
      <c r="C11" s="23" t="s">
        <v>51</v>
      </c>
      <c r="D11" s="24"/>
      <c r="E11" s="25"/>
      <c r="F11" s="26">
        <v>9047.89</v>
      </c>
      <c r="G11" s="27">
        <v>0</v>
      </c>
      <c r="H11" s="28">
        <f t="shared" si="0"/>
        <v>9047.89</v>
      </c>
      <c r="I11" s="29"/>
      <c r="J11" s="30">
        <v>0</v>
      </c>
      <c r="K11" s="30">
        <f t="shared" si="1"/>
        <v>9047.89</v>
      </c>
      <c r="L11" s="30">
        <f t="shared" si="2"/>
        <v>5149.18</v>
      </c>
      <c r="M11" s="30">
        <f t="shared" si="3"/>
        <v>3898.7099999999991</v>
      </c>
      <c r="N11" s="31">
        <f t="shared" si="4"/>
        <v>0.21360000000000001</v>
      </c>
      <c r="O11" s="30">
        <f t="shared" si="5"/>
        <v>832.76445599999988</v>
      </c>
      <c r="P11" s="30">
        <f t="shared" si="6"/>
        <v>545.30999999999995</v>
      </c>
      <c r="Q11" s="30">
        <f t="shared" si="7"/>
        <v>1378.0744559999998</v>
      </c>
      <c r="R11" s="30">
        <f t="shared" si="8"/>
        <v>0</v>
      </c>
      <c r="S11" s="30">
        <f t="shared" si="9"/>
        <v>1378.0744559999998</v>
      </c>
      <c r="T11" s="32"/>
      <c r="U11" s="28">
        <f t="shared" si="10"/>
        <v>0</v>
      </c>
      <c r="V11" s="33">
        <f t="shared" si="11"/>
        <v>1378.0744559999998</v>
      </c>
      <c r="W11" s="34">
        <v>0</v>
      </c>
      <c r="X11" s="28">
        <f t="shared" si="12"/>
        <v>1378.0744559999998</v>
      </c>
      <c r="Y11" s="35">
        <f t="shared" si="13"/>
        <v>7669.8155439999991</v>
      </c>
    </row>
    <row r="12" spans="1:25" s="21" customFormat="1" x14ac:dyDescent="0.25">
      <c r="A12" s="22">
        <v>4</v>
      </c>
      <c r="B12" s="23" t="s">
        <v>54</v>
      </c>
      <c r="C12" s="23" t="s">
        <v>51</v>
      </c>
      <c r="D12" s="24"/>
      <c r="E12" s="25"/>
      <c r="F12" s="26">
        <v>9047.89</v>
      </c>
      <c r="G12" s="27">
        <v>0</v>
      </c>
      <c r="H12" s="28">
        <f t="shared" si="0"/>
        <v>9047.89</v>
      </c>
      <c r="I12" s="29"/>
      <c r="J12" s="30">
        <v>0</v>
      </c>
      <c r="K12" s="30">
        <f t="shared" si="1"/>
        <v>9047.89</v>
      </c>
      <c r="L12" s="30">
        <f t="shared" si="2"/>
        <v>5149.18</v>
      </c>
      <c r="M12" s="30">
        <f t="shared" si="3"/>
        <v>3898.7099999999991</v>
      </c>
      <c r="N12" s="31">
        <f t="shared" si="4"/>
        <v>0.21360000000000001</v>
      </c>
      <c r="O12" s="30">
        <f t="shared" si="5"/>
        <v>832.76445599999988</v>
      </c>
      <c r="P12" s="30">
        <f t="shared" si="6"/>
        <v>545.30999999999995</v>
      </c>
      <c r="Q12" s="30">
        <f t="shared" si="7"/>
        <v>1378.0744559999998</v>
      </c>
      <c r="R12" s="30">
        <f t="shared" si="8"/>
        <v>0</v>
      </c>
      <c r="S12" s="30">
        <f t="shared" si="9"/>
        <v>1378.0744559999998</v>
      </c>
      <c r="T12" s="32"/>
      <c r="U12" s="28">
        <f t="shared" si="10"/>
        <v>0</v>
      </c>
      <c r="V12" s="33">
        <f t="shared" si="11"/>
        <v>1378.0744559999998</v>
      </c>
      <c r="W12" s="34">
        <v>0</v>
      </c>
      <c r="X12" s="28">
        <f t="shared" si="12"/>
        <v>1378.0744559999998</v>
      </c>
      <c r="Y12" s="35">
        <f t="shared" si="13"/>
        <v>7669.8155439999991</v>
      </c>
    </row>
    <row r="13" spans="1:25" s="21" customFormat="1" x14ac:dyDescent="0.25">
      <c r="A13" s="22">
        <v>5</v>
      </c>
      <c r="B13" s="23" t="s">
        <v>55</v>
      </c>
      <c r="C13" s="23" t="s">
        <v>51</v>
      </c>
      <c r="D13" s="24"/>
      <c r="E13" s="25"/>
      <c r="F13" s="26">
        <v>9047.89</v>
      </c>
      <c r="G13" s="27">
        <v>0</v>
      </c>
      <c r="H13" s="28">
        <f t="shared" si="0"/>
        <v>9047.89</v>
      </c>
      <c r="I13" s="29"/>
      <c r="J13" s="30">
        <v>0</v>
      </c>
      <c r="K13" s="30">
        <f t="shared" si="1"/>
        <v>9047.89</v>
      </c>
      <c r="L13" s="30">
        <f t="shared" si="2"/>
        <v>5149.18</v>
      </c>
      <c r="M13" s="30">
        <f t="shared" si="3"/>
        <v>3898.7099999999991</v>
      </c>
      <c r="N13" s="31">
        <f t="shared" si="4"/>
        <v>0.21360000000000001</v>
      </c>
      <c r="O13" s="30">
        <f t="shared" si="5"/>
        <v>832.76445599999988</v>
      </c>
      <c r="P13" s="30">
        <f t="shared" si="6"/>
        <v>545.30999999999995</v>
      </c>
      <c r="Q13" s="30">
        <f t="shared" si="7"/>
        <v>1378.0744559999998</v>
      </c>
      <c r="R13" s="30">
        <f t="shared" si="8"/>
        <v>0</v>
      </c>
      <c r="S13" s="30">
        <f t="shared" si="9"/>
        <v>1378.0744559999998</v>
      </c>
      <c r="T13" s="32"/>
      <c r="U13" s="28">
        <f t="shared" si="10"/>
        <v>0</v>
      </c>
      <c r="V13" s="33">
        <f t="shared" si="11"/>
        <v>1378.0744559999998</v>
      </c>
      <c r="W13" s="34">
        <v>0</v>
      </c>
      <c r="X13" s="28">
        <f t="shared" si="12"/>
        <v>1378.0744559999998</v>
      </c>
      <c r="Y13" s="35">
        <f t="shared" si="13"/>
        <v>7669.8155439999991</v>
      </c>
    </row>
    <row r="14" spans="1:25" s="21" customFormat="1" x14ac:dyDescent="0.25">
      <c r="A14" s="22">
        <v>6</v>
      </c>
      <c r="B14" s="23" t="s">
        <v>56</v>
      </c>
      <c r="C14" s="23" t="s">
        <v>51</v>
      </c>
      <c r="D14" s="24"/>
      <c r="E14" s="25"/>
      <c r="F14" s="26">
        <v>9047.89</v>
      </c>
      <c r="G14" s="27">
        <v>0</v>
      </c>
      <c r="H14" s="28">
        <f t="shared" si="0"/>
        <v>9047.89</v>
      </c>
      <c r="I14" s="29"/>
      <c r="J14" s="30">
        <v>0</v>
      </c>
      <c r="K14" s="30">
        <f t="shared" si="1"/>
        <v>9047.89</v>
      </c>
      <c r="L14" s="30">
        <f t="shared" si="2"/>
        <v>5149.18</v>
      </c>
      <c r="M14" s="30">
        <f t="shared" si="3"/>
        <v>3898.7099999999991</v>
      </c>
      <c r="N14" s="31">
        <f t="shared" si="4"/>
        <v>0.21360000000000001</v>
      </c>
      <c r="O14" s="30">
        <f t="shared" si="5"/>
        <v>832.76445599999988</v>
      </c>
      <c r="P14" s="30">
        <f t="shared" si="6"/>
        <v>545.30999999999995</v>
      </c>
      <c r="Q14" s="30">
        <f t="shared" si="7"/>
        <v>1378.0744559999998</v>
      </c>
      <c r="R14" s="30">
        <f t="shared" si="8"/>
        <v>0</v>
      </c>
      <c r="S14" s="30">
        <f t="shared" si="9"/>
        <v>1378.0744559999998</v>
      </c>
      <c r="T14" s="32"/>
      <c r="U14" s="28">
        <f t="shared" si="10"/>
        <v>0</v>
      </c>
      <c r="V14" s="33">
        <f t="shared" si="11"/>
        <v>1378.0744559999998</v>
      </c>
      <c r="W14" s="34">
        <v>0</v>
      </c>
      <c r="X14" s="28">
        <f t="shared" si="12"/>
        <v>1378.0744559999998</v>
      </c>
      <c r="Y14" s="35">
        <f t="shared" si="13"/>
        <v>7669.8155439999991</v>
      </c>
    </row>
    <row r="15" spans="1:25" s="21" customFormat="1" ht="26.25" x14ac:dyDescent="0.25">
      <c r="A15" s="22">
        <v>7</v>
      </c>
      <c r="B15" s="23" t="s">
        <v>57</v>
      </c>
      <c r="C15" s="23" t="s">
        <v>51</v>
      </c>
      <c r="D15" s="24"/>
      <c r="E15" s="25"/>
      <c r="F15" s="26">
        <v>9047.89</v>
      </c>
      <c r="G15" s="27">
        <v>0</v>
      </c>
      <c r="H15" s="28">
        <f t="shared" si="0"/>
        <v>9047.89</v>
      </c>
      <c r="I15" s="29"/>
      <c r="J15" s="30">
        <v>0</v>
      </c>
      <c r="K15" s="30">
        <f t="shared" si="1"/>
        <v>9047.89</v>
      </c>
      <c r="L15" s="30">
        <f t="shared" si="2"/>
        <v>5149.18</v>
      </c>
      <c r="M15" s="30">
        <f t="shared" si="3"/>
        <v>3898.7099999999991</v>
      </c>
      <c r="N15" s="31">
        <f t="shared" si="4"/>
        <v>0.21360000000000001</v>
      </c>
      <c r="O15" s="30">
        <f t="shared" si="5"/>
        <v>832.76445599999988</v>
      </c>
      <c r="P15" s="30">
        <f t="shared" si="6"/>
        <v>545.30999999999995</v>
      </c>
      <c r="Q15" s="30">
        <f t="shared" si="7"/>
        <v>1378.0744559999998</v>
      </c>
      <c r="R15" s="30">
        <f t="shared" si="8"/>
        <v>0</v>
      </c>
      <c r="S15" s="30">
        <f t="shared" si="9"/>
        <v>1378.0744559999998</v>
      </c>
      <c r="T15" s="32"/>
      <c r="U15" s="28">
        <f t="shared" si="10"/>
        <v>0</v>
      </c>
      <c r="V15" s="33">
        <f t="shared" si="11"/>
        <v>1378.0744559999998</v>
      </c>
      <c r="W15" s="34">
        <v>0</v>
      </c>
      <c r="X15" s="28">
        <f t="shared" si="12"/>
        <v>1378.0744559999998</v>
      </c>
      <c r="Y15" s="35">
        <f t="shared" si="13"/>
        <v>7669.8155439999991</v>
      </c>
    </row>
    <row r="16" spans="1:25" s="21" customFormat="1" x14ac:dyDescent="0.25">
      <c r="A16" s="22">
        <v>8</v>
      </c>
      <c r="B16" s="23" t="s">
        <v>58</v>
      </c>
      <c r="C16" s="23" t="s">
        <v>51</v>
      </c>
      <c r="D16" s="24"/>
      <c r="E16" s="25"/>
      <c r="F16" s="26">
        <v>9047.89</v>
      </c>
      <c r="G16" s="27">
        <v>0</v>
      </c>
      <c r="H16" s="28">
        <f t="shared" si="0"/>
        <v>9047.89</v>
      </c>
      <c r="I16" s="29"/>
      <c r="J16" s="30">
        <v>0</v>
      </c>
      <c r="K16" s="30">
        <f t="shared" si="1"/>
        <v>9047.89</v>
      </c>
      <c r="L16" s="30">
        <f t="shared" si="2"/>
        <v>5149.18</v>
      </c>
      <c r="M16" s="30">
        <f t="shared" si="3"/>
        <v>3898.7099999999991</v>
      </c>
      <c r="N16" s="31">
        <f t="shared" si="4"/>
        <v>0.21360000000000001</v>
      </c>
      <c r="O16" s="30">
        <f t="shared" si="5"/>
        <v>832.76445599999988</v>
      </c>
      <c r="P16" s="30">
        <f t="shared" si="6"/>
        <v>545.30999999999995</v>
      </c>
      <c r="Q16" s="30">
        <f t="shared" si="7"/>
        <v>1378.0744559999998</v>
      </c>
      <c r="R16" s="30">
        <f t="shared" si="8"/>
        <v>0</v>
      </c>
      <c r="S16" s="30">
        <f t="shared" si="9"/>
        <v>1378.0744559999998</v>
      </c>
      <c r="T16" s="32"/>
      <c r="U16" s="28">
        <f t="shared" si="10"/>
        <v>0</v>
      </c>
      <c r="V16" s="33">
        <f t="shared" si="11"/>
        <v>1378.0744559999998</v>
      </c>
      <c r="W16" s="34">
        <v>0</v>
      </c>
      <c r="X16" s="28">
        <f t="shared" si="12"/>
        <v>1378.0744559999998</v>
      </c>
      <c r="Y16" s="35">
        <f t="shared" si="13"/>
        <v>7669.8155439999991</v>
      </c>
    </row>
    <row r="17" spans="1:25" s="21" customFormat="1" x14ac:dyDescent="0.25">
      <c r="A17" s="22">
        <v>9</v>
      </c>
      <c r="B17" s="23" t="s">
        <v>59</v>
      </c>
      <c r="C17" s="23" t="s">
        <v>51</v>
      </c>
      <c r="D17" s="24"/>
      <c r="E17" s="25"/>
      <c r="F17" s="26">
        <v>9047.89</v>
      </c>
      <c r="G17" s="27">
        <v>0</v>
      </c>
      <c r="H17" s="28">
        <f t="shared" si="0"/>
        <v>9047.89</v>
      </c>
      <c r="I17" s="29"/>
      <c r="J17" s="30">
        <v>0</v>
      </c>
      <c r="K17" s="30">
        <f t="shared" si="1"/>
        <v>9047.89</v>
      </c>
      <c r="L17" s="30">
        <f t="shared" si="2"/>
        <v>5149.18</v>
      </c>
      <c r="M17" s="30">
        <f t="shared" si="3"/>
        <v>3898.7099999999991</v>
      </c>
      <c r="N17" s="31">
        <f t="shared" si="4"/>
        <v>0.21360000000000001</v>
      </c>
      <c r="O17" s="30">
        <f t="shared" si="5"/>
        <v>832.76445599999988</v>
      </c>
      <c r="P17" s="30">
        <f t="shared" si="6"/>
        <v>545.30999999999995</v>
      </c>
      <c r="Q17" s="30">
        <f t="shared" si="7"/>
        <v>1378.0744559999998</v>
      </c>
      <c r="R17" s="30">
        <f t="shared" si="8"/>
        <v>0</v>
      </c>
      <c r="S17" s="30">
        <f t="shared" si="9"/>
        <v>1378.0744559999998</v>
      </c>
      <c r="T17" s="32"/>
      <c r="U17" s="28">
        <f t="shared" si="10"/>
        <v>0</v>
      </c>
      <c r="V17" s="33">
        <f t="shared" si="11"/>
        <v>1378.0744559999998</v>
      </c>
      <c r="W17" s="34">
        <v>0</v>
      </c>
      <c r="X17" s="28">
        <f t="shared" si="12"/>
        <v>1378.0744559999998</v>
      </c>
      <c r="Y17" s="35">
        <f t="shared" si="13"/>
        <v>7669.8155439999991</v>
      </c>
    </row>
    <row r="18" spans="1:25" s="21" customFormat="1" x14ac:dyDescent="0.25">
      <c r="A18" s="22">
        <v>10</v>
      </c>
      <c r="B18" s="23" t="s">
        <v>60</v>
      </c>
      <c r="C18" s="23" t="s">
        <v>61</v>
      </c>
      <c r="D18" s="24"/>
      <c r="E18" s="25"/>
      <c r="F18" s="26">
        <v>14846.83</v>
      </c>
      <c r="G18" s="27">
        <v>0</v>
      </c>
      <c r="H18" s="28">
        <f t="shared" si="0"/>
        <v>14846.83</v>
      </c>
      <c r="I18" s="29"/>
      <c r="J18" s="30">
        <v>0</v>
      </c>
      <c r="K18" s="30">
        <f t="shared" si="1"/>
        <v>14846.83</v>
      </c>
      <c r="L18" s="30">
        <f t="shared" si="2"/>
        <v>10385.15</v>
      </c>
      <c r="M18" s="30">
        <f t="shared" si="3"/>
        <v>4461.68</v>
      </c>
      <c r="N18" s="31">
        <f t="shared" si="4"/>
        <v>0.23519999999999999</v>
      </c>
      <c r="O18" s="30">
        <f t="shared" si="5"/>
        <v>1049.3871360000001</v>
      </c>
      <c r="P18" s="30">
        <f t="shared" si="6"/>
        <v>1663.71</v>
      </c>
      <c r="Q18" s="30">
        <f t="shared" si="7"/>
        <v>2713.0971360000003</v>
      </c>
      <c r="R18" s="30">
        <f t="shared" si="8"/>
        <v>0</v>
      </c>
      <c r="S18" s="30">
        <f t="shared" si="9"/>
        <v>2713.0971360000003</v>
      </c>
      <c r="T18" s="32"/>
      <c r="U18" s="28">
        <f t="shared" si="10"/>
        <v>0</v>
      </c>
      <c r="V18" s="33">
        <f t="shared" si="11"/>
        <v>2713.0971360000003</v>
      </c>
      <c r="W18" s="34">
        <v>0</v>
      </c>
      <c r="X18" s="28">
        <f t="shared" si="12"/>
        <v>2713.0971360000003</v>
      </c>
      <c r="Y18" s="35">
        <f t="shared" si="13"/>
        <v>12133.732864</v>
      </c>
    </row>
    <row r="19" spans="1:25" s="21" customFormat="1" x14ac:dyDescent="0.25">
      <c r="A19" s="36"/>
      <c r="B19" s="37" t="s">
        <v>62</v>
      </c>
      <c r="C19" s="37" t="s">
        <v>49</v>
      </c>
      <c r="D19" s="38"/>
      <c r="E19" s="38"/>
      <c r="F19" s="38"/>
      <c r="G19" s="38"/>
      <c r="H19" s="38"/>
      <c r="I19" s="39"/>
      <c r="J19" s="38"/>
      <c r="K19" s="38"/>
      <c r="L19" s="38"/>
      <c r="M19" s="38"/>
      <c r="N19" s="38"/>
      <c r="O19" s="38"/>
      <c r="P19" s="38"/>
      <c r="Q19" s="38"/>
      <c r="R19" s="38"/>
      <c r="S19" s="39"/>
      <c r="T19" s="39"/>
      <c r="U19" s="38"/>
      <c r="V19" s="38"/>
      <c r="W19" s="38"/>
      <c r="X19" s="38"/>
      <c r="Y19" s="38"/>
    </row>
    <row r="20" spans="1:25" s="21" customFormat="1" x14ac:dyDescent="0.25">
      <c r="A20" s="40"/>
      <c r="B20" s="41" t="s">
        <v>63</v>
      </c>
      <c r="C20" s="41"/>
      <c r="D20" s="40"/>
      <c r="E20" s="40"/>
      <c r="F20" s="40"/>
      <c r="G20" s="40"/>
      <c r="H20" s="40"/>
      <c r="I20" s="42"/>
      <c r="J20" s="40"/>
      <c r="K20" s="40"/>
      <c r="L20" s="40"/>
      <c r="M20" s="40"/>
      <c r="N20" s="40"/>
      <c r="O20" s="40"/>
      <c r="P20" s="40"/>
      <c r="Q20" s="40"/>
      <c r="R20" s="40"/>
      <c r="S20" s="42"/>
      <c r="T20" s="42"/>
      <c r="U20" s="40"/>
      <c r="V20" s="40"/>
      <c r="W20" s="40"/>
      <c r="X20" s="40"/>
      <c r="Y20" s="40"/>
    </row>
    <row r="21" spans="1:25" s="21" customFormat="1" x14ac:dyDescent="0.25">
      <c r="A21" s="43">
        <v>11</v>
      </c>
      <c r="B21" s="44" t="s">
        <v>64</v>
      </c>
      <c r="C21" s="45" t="s">
        <v>65</v>
      </c>
      <c r="D21" s="46"/>
      <c r="E21" s="47"/>
      <c r="F21" s="48">
        <v>18645.48</v>
      </c>
      <c r="G21" s="49">
        <v>0</v>
      </c>
      <c r="H21" s="48">
        <f t="shared" ref="H21:H26" si="14">SUM(F21:G21)</f>
        <v>18645.48</v>
      </c>
      <c r="I21" s="50"/>
      <c r="J21" s="48">
        <v>0</v>
      </c>
      <c r="K21" s="48">
        <f t="shared" ref="K21:K26" si="15">F21+J21</f>
        <v>18645.48</v>
      </c>
      <c r="L21" s="48">
        <f t="shared" ref="L21:L26" si="16">VLOOKUP(K21,Tarifa1,1)</f>
        <v>16368.42</v>
      </c>
      <c r="M21" s="48">
        <f t="shared" ref="M21:M26" si="17">K21-L21</f>
        <v>2277.0599999999995</v>
      </c>
      <c r="N21" s="51">
        <f t="shared" ref="N21:N26" si="18">VLOOKUP(K21,Tarifa1,3)</f>
        <v>0.3</v>
      </c>
      <c r="O21" s="48">
        <f t="shared" ref="O21:O26" si="19">M21*N21</f>
        <v>683.11799999999982</v>
      </c>
      <c r="P21" s="48">
        <f t="shared" ref="P21:P26" si="20">VLOOKUP(K21,Tarifa1,2)</f>
        <v>3070.9749999999999</v>
      </c>
      <c r="Q21" s="48">
        <f t="shared" ref="Q21:Q26" si="21">O21+P21</f>
        <v>3754.0929999999998</v>
      </c>
      <c r="R21" s="48">
        <f t="shared" ref="R21:R26" si="22">VLOOKUP(K21,Credito1,2)</f>
        <v>0</v>
      </c>
      <c r="S21" s="48">
        <f t="shared" ref="S21:S26" si="23">Q21-R21</f>
        <v>3754.0929999999998</v>
      </c>
      <c r="T21" s="52"/>
      <c r="U21" s="48">
        <f>-IF(S21&gt;0,0,S21)</f>
        <v>0</v>
      </c>
      <c r="V21" s="53">
        <v>3754.09</v>
      </c>
      <c r="W21" s="54">
        <v>0</v>
      </c>
      <c r="X21" s="48">
        <f t="shared" ref="X21:X26" si="24">SUM(V21:W21)</f>
        <v>3754.09</v>
      </c>
      <c r="Y21" s="55">
        <f>H21+U21-X21</f>
        <v>14891.39</v>
      </c>
    </row>
    <row r="22" spans="1:25" s="21" customFormat="1" ht="26.25" x14ac:dyDescent="0.25">
      <c r="A22" s="43">
        <v>12</v>
      </c>
      <c r="B22" s="44" t="s">
        <v>66</v>
      </c>
      <c r="C22" s="44" t="s">
        <v>67</v>
      </c>
      <c r="D22" s="46"/>
      <c r="E22" s="47"/>
      <c r="F22" s="48">
        <v>5948.8</v>
      </c>
      <c r="G22" s="49">
        <v>0</v>
      </c>
      <c r="H22" s="48">
        <f t="shared" si="14"/>
        <v>5948.8</v>
      </c>
      <c r="I22" s="50"/>
      <c r="J22" s="48">
        <v>0</v>
      </c>
      <c r="K22" s="48">
        <f t="shared" si="15"/>
        <v>5948.8</v>
      </c>
      <c r="L22" s="48">
        <f t="shared" si="16"/>
        <v>5149.18</v>
      </c>
      <c r="M22" s="48">
        <f t="shared" si="17"/>
        <v>799.61999999999989</v>
      </c>
      <c r="N22" s="51">
        <f t="shared" si="18"/>
        <v>0.21360000000000001</v>
      </c>
      <c r="O22" s="48">
        <f t="shared" si="19"/>
        <v>170.79883199999998</v>
      </c>
      <c r="P22" s="48">
        <f t="shared" si="20"/>
        <v>545.30999999999995</v>
      </c>
      <c r="Q22" s="48">
        <f t="shared" si="21"/>
        <v>716.10883199999989</v>
      </c>
      <c r="R22" s="48">
        <f t="shared" si="22"/>
        <v>0</v>
      </c>
      <c r="S22" s="48">
        <f t="shared" si="23"/>
        <v>716.10883199999989</v>
      </c>
      <c r="T22" s="52"/>
      <c r="U22" s="48">
        <f>-IF(S22&gt;0,0,S22)</f>
        <v>0</v>
      </c>
      <c r="V22" s="53">
        <f>IF(S22&lt;0,0,S22)</f>
        <v>716.10883199999989</v>
      </c>
      <c r="W22" s="54">
        <v>0</v>
      </c>
      <c r="X22" s="48">
        <f t="shared" si="24"/>
        <v>716.10883199999989</v>
      </c>
      <c r="Y22" s="55">
        <f t="shared" ref="Y22:Y67" si="25">H22+U22-X22</f>
        <v>5232.6911680000003</v>
      </c>
    </row>
    <row r="23" spans="1:25" s="21" customFormat="1" x14ac:dyDescent="0.25">
      <c r="A23" s="43">
        <v>13</v>
      </c>
      <c r="B23" s="44" t="s">
        <v>68</v>
      </c>
      <c r="C23" s="44" t="s">
        <v>69</v>
      </c>
      <c r="D23" s="46"/>
      <c r="E23" s="47"/>
      <c r="F23" s="48">
        <v>2974.4</v>
      </c>
      <c r="G23" s="49">
        <v>0</v>
      </c>
      <c r="H23" s="48">
        <f t="shared" si="14"/>
        <v>2974.4</v>
      </c>
      <c r="I23" s="50"/>
      <c r="J23" s="48">
        <v>0</v>
      </c>
      <c r="K23" s="48">
        <f t="shared" si="15"/>
        <v>2974.4</v>
      </c>
      <c r="L23" s="48">
        <f t="shared" si="16"/>
        <v>2105.21</v>
      </c>
      <c r="M23" s="48">
        <f t="shared" si="17"/>
        <v>869.19</v>
      </c>
      <c r="N23" s="51">
        <f t="shared" si="18"/>
        <v>0.10879999999999999</v>
      </c>
      <c r="O23" s="48">
        <f t="shared" si="19"/>
        <v>94.567871999999994</v>
      </c>
      <c r="P23" s="48">
        <f t="shared" si="20"/>
        <v>123.61499999999999</v>
      </c>
      <c r="Q23" s="48">
        <f t="shared" si="21"/>
        <v>218.18287199999997</v>
      </c>
      <c r="R23" s="48">
        <f t="shared" si="22"/>
        <v>147.315</v>
      </c>
      <c r="S23" s="48">
        <f t="shared" si="23"/>
        <v>70.867871999999977</v>
      </c>
      <c r="T23" s="52"/>
      <c r="U23" s="48">
        <f>-IF(S23&gt;0,0,S23)</f>
        <v>0</v>
      </c>
      <c r="V23" s="53">
        <f>IF(S23&lt;0,0,S23)</f>
        <v>70.867871999999977</v>
      </c>
      <c r="W23" s="54">
        <v>0</v>
      </c>
      <c r="X23" s="48">
        <f t="shared" si="24"/>
        <v>70.867871999999977</v>
      </c>
      <c r="Y23" s="55">
        <f t="shared" si="25"/>
        <v>2903.5321280000003</v>
      </c>
    </row>
    <row r="24" spans="1:25" s="21" customFormat="1" x14ac:dyDescent="0.25">
      <c r="A24" s="43">
        <v>14</v>
      </c>
      <c r="B24" s="23" t="s">
        <v>70</v>
      </c>
      <c r="C24" s="23" t="s">
        <v>69</v>
      </c>
      <c r="D24" s="24"/>
      <c r="E24" s="25"/>
      <c r="F24" s="26">
        <v>2381.6</v>
      </c>
      <c r="G24" s="27">
        <v>0</v>
      </c>
      <c r="H24" s="28">
        <f>SUM(F24:G24)</f>
        <v>2381.6</v>
      </c>
      <c r="I24" s="29"/>
      <c r="J24" s="30">
        <v>0</v>
      </c>
      <c r="K24" s="30">
        <f t="shared" si="15"/>
        <v>2381.6</v>
      </c>
      <c r="L24" s="30">
        <f t="shared" si="16"/>
        <v>2105.21</v>
      </c>
      <c r="M24" s="30">
        <f t="shared" si="17"/>
        <v>276.38999999999987</v>
      </c>
      <c r="N24" s="31">
        <f t="shared" si="18"/>
        <v>0.10879999999999999</v>
      </c>
      <c r="O24" s="30">
        <f t="shared" si="19"/>
        <v>30.071231999999984</v>
      </c>
      <c r="P24" s="30">
        <f t="shared" si="20"/>
        <v>123.61499999999999</v>
      </c>
      <c r="Q24" s="30">
        <f t="shared" si="21"/>
        <v>153.68623199999999</v>
      </c>
      <c r="R24" s="30">
        <f t="shared" si="22"/>
        <v>162.435</v>
      </c>
      <c r="S24" s="30">
        <f t="shared" si="23"/>
        <v>-8.7487680000000125</v>
      </c>
      <c r="T24" s="32"/>
      <c r="U24" s="28">
        <f>-IF(S24&gt;0,0,S24)</f>
        <v>8.7487680000000125</v>
      </c>
      <c r="V24" s="33">
        <f>IF(S24&lt;0,0,S24)</f>
        <v>0</v>
      </c>
      <c r="W24" s="34">
        <v>0</v>
      </c>
      <c r="X24" s="28">
        <f t="shared" si="24"/>
        <v>0</v>
      </c>
      <c r="Y24" s="35">
        <f>H24+U24-X24</f>
        <v>2390.3487679999998</v>
      </c>
    </row>
    <row r="25" spans="1:25" s="21" customFormat="1" ht="26.25" x14ac:dyDescent="0.25">
      <c r="A25" s="43">
        <v>15</v>
      </c>
      <c r="B25" s="44" t="s">
        <v>71</v>
      </c>
      <c r="C25" s="44" t="s">
        <v>72</v>
      </c>
      <c r="D25" s="46"/>
      <c r="E25" s="47"/>
      <c r="F25" s="48">
        <v>1596.4</v>
      </c>
      <c r="G25" s="49">
        <v>0</v>
      </c>
      <c r="H25" s="48">
        <f t="shared" si="14"/>
        <v>1596.4</v>
      </c>
      <c r="I25" s="50"/>
      <c r="J25" s="48">
        <v>0</v>
      </c>
      <c r="K25" s="48">
        <f t="shared" si="15"/>
        <v>1596.4</v>
      </c>
      <c r="L25" s="48">
        <f t="shared" si="16"/>
        <v>248.04</v>
      </c>
      <c r="M25" s="48">
        <f t="shared" si="17"/>
        <v>1348.3600000000001</v>
      </c>
      <c r="N25" s="51">
        <f t="shared" si="18"/>
        <v>6.4000000000000001E-2</v>
      </c>
      <c r="O25" s="48">
        <f t="shared" si="19"/>
        <v>86.295040000000014</v>
      </c>
      <c r="P25" s="48">
        <f t="shared" si="20"/>
        <v>4.76</v>
      </c>
      <c r="Q25" s="48">
        <f t="shared" si="21"/>
        <v>91.05504000000002</v>
      </c>
      <c r="R25" s="48">
        <f t="shared" si="22"/>
        <v>203.31</v>
      </c>
      <c r="S25" s="48">
        <f t="shared" si="23"/>
        <v>-112.25495999999998</v>
      </c>
      <c r="T25" s="52"/>
      <c r="U25" s="48">
        <v>112.25</v>
      </c>
      <c r="V25" s="53">
        <v>0</v>
      </c>
      <c r="W25" s="54">
        <v>0</v>
      </c>
      <c r="X25" s="48">
        <f t="shared" si="24"/>
        <v>0</v>
      </c>
      <c r="Y25" s="55">
        <f t="shared" si="25"/>
        <v>1708.65</v>
      </c>
    </row>
    <row r="26" spans="1:25" s="21" customFormat="1" x14ac:dyDescent="0.25">
      <c r="A26" s="43">
        <v>16</v>
      </c>
      <c r="B26" s="44" t="s">
        <v>73</v>
      </c>
      <c r="C26" s="44" t="s">
        <v>74</v>
      </c>
      <c r="D26" s="46"/>
      <c r="E26" s="47"/>
      <c r="F26" s="48">
        <v>1488.24</v>
      </c>
      <c r="G26" s="49">
        <v>0</v>
      </c>
      <c r="H26" s="48">
        <f t="shared" si="14"/>
        <v>1488.24</v>
      </c>
      <c r="I26" s="50"/>
      <c r="J26" s="48">
        <v>0</v>
      </c>
      <c r="K26" s="48">
        <f t="shared" si="15"/>
        <v>1488.24</v>
      </c>
      <c r="L26" s="48">
        <f t="shared" si="16"/>
        <v>248.04</v>
      </c>
      <c r="M26" s="48">
        <f t="shared" si="17"/>
        <v>1240.2</v>
      </c>
      <c r="N26" s="51">
        <f t="shared" si="18"/>
        <v>6.4000000000000001E-2</v>
      </c>
      <c r="O26" s="48">
        <f t="shared" si="19"/>
        <v>79.372799999999998</v>
      </c>
      <c r="P26" s="48">
        <f t="shared" si="20"/>
        <v>4.76</v>
      </c>
      <c r="Q26" s="48">
        <f t="shared" si="21"/>
        <v>84.132800000000003</v>
      </c>
      <c r="R26" s="48">
        <f t="shared" si="22"/>
        <v>203.31</v>
      </c>
      <c r="S26" s="48">
        <f t="shared" si="23"/>
        <v>-119.1772</v>
      </c>
      <c r="T26" s="52"/>
      <c r="U26" s="48">
        <v>119.17</v>
      </c>
      <c r="V26" s="53">
        <f>IF(S26&lt;0,0,S26)</f>
        <v>0</v>
      </c>
      <c r="W26" s="54">
        <v>0</v>
      </c>
      <c r="X26" s="48">
        <f t="shared" si="24"/>
        <v>0</v>
      </c>
      <c r="Y26" s="55">
        <f t="shared" si="25"/>
        <v>1607.41</v>
      </c>
    </row>
    <row r="27" spans="1:25" s="21" customFormat="1" ht="26.25" x14ac:dyDescent="0.25">
      <c r="A27" s="43"/>
      <c r="B27" s="45" t="s">
        <v>75</v>
      </c>
      <c r="C27" s="44"/>
      <c r="D27" s="46"/>
      <c r="E27" s="47"/>
      <c r="F27" s="48"/>
      <c r="G27" s="49"/>
      <c r="H27" s="48"/>
      <c r="I27" s="50"/>
      <c r="J27" s="48"/>
      <c r="K27" s="48"/>
      <c r="L27" s="48"/>
      <c r="M27" s="48"/>
      <c r="N27" s="51"/>
      <c r="O27" s="48"/>
      <c r="P27" s="48"/>
      <c r="Q27" s="48"/>
      <c r="R27" s="48"/>
      <c r="S27" s="48"/>
      <c r="T27" s="52"/>
      <c r="U27" s="48"/>
      <c r="V27" s="53"/>
      <c r="W27" s="54"/>
      <c r="X27" s="48"/>
      <c r="Y27" s="55"/>
    </row>
    <row r="28" spans="1:25" s="21" customFormat="1" x14ac:dyDescent="0.25">
      <c r="A28" s="43">
        <v>17</v>
      </c>
      <c r="B28" s="44" t="s">
        <v>76</v>
      </c>
      <c r="C28" s="45" t="s">
        <v>77</v>
      </c>
      <c r="D28" s="46"/>
      <c r="E28" s="47"/>
      <c r="F28" s="48">
        <v>8328.32</v>
      </c>
      <c r="G28" s="49">
        <v>0</v>
      </c>
      <c r="H28" s="48">
        <f>SUM(F28:G28)</f>
        <v>8328.32</v>
      </c>
      <c r="I28" s="50"/>
      <c r="J28" s="48">
        <v>0</v>
      </c>
      <c r="K28" s="48">
        <f>F28+J28</f>
        <v>8328.32</v>
      </c>
      <c r="L28" s="48">
        <f>VLOOKUP(K28,Tarifa1,1)</f>
        <v>5149.18</v>
      </c>
      <c r="M28" s="48">
        <f>K28-L28</f>
        <v>3179.1399999999994</v>
      </c>
      <c r="N28" s="51">
        <f>VLOOKUP(K28,Tarifa1,3)</f>
        <v>0.21360000000000001</v>
      </c>
      <c r="O28" s="48">
        <f>M28*N28</f>
        <v>679.06430399999988</v>
      </c>
      <c r="P28" s="48">
        <f>VLOOKUP(K28,Tarifa1,2)</f>
        <v>545.30999999999995</v>
      </c>
      <c r="Q28" s="48">
        <f>O28+P28</f>
        <v>1224.3743039999999</v>
      </c>
      <c r="R28" s="48">
        <f>VLOOKUP(K28,Credito1,2)</f>
        <v>0</v>
      </c>
      <c r="S28" s="48">
        <f>Q28-R28</f>
        <v>1224.3743039999999</v>
      </c>
      <c r="T28" s="52"/>
      <c r="U28" s="48">
        <f>-IF(S28&gt;0,0,S28)</f>
        <v>0</v>
      </c>
      <c r="V28" s="53">
        <f>IF(S28&lt;0,0,S28)</f>
        <v>1224.3743039999999</v>
      </c>
      <c r="W28" s="54">
        <v>0</v>
      </c>
      <c r="X28" s="48">
        <f>SUM(V28:W28)</f>
        <v>1224.3743039999999</v>
      </c>
      <c r="Y28" s="55">
        <f t="shared" si="25"/>
        <v>7103.9456959999998</v>
      </c>
    </row>
    <row r="29" spans="1:25" s="21" customFormat="1" x14ac:dyDescent="0.25">
      <c r="A29" s="43"/>
      <c r="B29" s="45" t="s">
        <v>78</v>
      </c>
      <c r="C29" s="44"/>
      <c r="D29" s="46"/>
      <c r="E29" s="47"/>
      <c r="F29" s="48"/>
      <c r="G29" s="49"/>
      <c r="H29" s="48"/>
      <c r="I29" s="50"/>
      <c r="J29" s="48"/>
      <c r="K29" s="48"/>
      <c r="L29" s="48"/>
      <c r="M29" s="48"/>
      <c r="N29" s="51"/>
      <c r="O29" s="48"/>
      <c r="P29" s="48"/>
      <c r="Q29" s="48"/>
      <c r="R29" s="48"/>
      <c r="S29" s="48"/>
      <c r="T29" s="52"/>
      <c r="U29" s="48"/>
      <c r="V29" s="53"/>
      <c r="W29" s="54"/>
      <c r="X29" s="48"/>
      <c r="Y29" s="55"/>
    </row>
    <row r="30" spans="1:25" s="21" customFormat="1" x14ac:dyDescent="0.25">
      <c r="A30" s="43">
        <v>18</v>
      </c>
      <c r="B30" s="44" t="s">
        <v>79</v>
      </c>
      <c r="C30" s="44" t="s">
        <v>80</v>
      </c>
      <c r="D30" s="46"/>
      <c r="E30" s="47"/>
      <c r="F30" s="48">
        <v>5408</v>
      </c>
      <c r="G30" s="49">
        <v>0</v>
      </c>
      <c r="H30" s="48">
        <f>SUM(F30:G30)</f>
        <v>5408</v>
      </c>
      <c r="I30" s="50"/>
      <c r="J30" s="48">
        <v>0</v>
      </c>
      <c r="K30" s="48">
        <f>F30+J30</f>
        <v>5408</v>
      </c>
      <c r="L30" s="48">
        <f>VLOOKUP(K30,Tarifa1,1)</f>
        <v>5149.18</v>
      </c>
      <c r="M30" s="48">
        <f>K30-L30</f>
        <v>258.81999999999971</v>
      </c>
      <c r="N30" s="51">
        <f>VLOOKUP(K30,Tarifa1,3)</f>
        <v>0.21360000000000001</v>
      </c>
      <c r="O30" s="48">
        <f>M30*N30</f>
        <v>55.283951999999942</v>
      </c>
      <c r="P30" s="48">
        <f>VLOOKUP(K30,Tarifa1,2)</f>
        <v>545.30999999999995</v>
      </c>
      <c r="Q30" s="48">
        <f>O30+P30</f>
        <v>600.59395199999994</v>
      </c>
      <c r="R30" s="48">
        <f>VLOOKUP(K30,Credito1,2)</f>
        <v>0</v>
      </c>
      <c r="S30" s="48">
        <f>Q30-R30</f>
        <v>600.59395199999994</v>
      </c>
      <c r="T30" s="52"/>
      <c r="U30" s="48">
        <f>-IF(S30&gt;0,0,S30)</f>
        <v>0</v>
      </c>
      <c r="V30" s="53">
        <f>IF(S30&lt;0,0,S30)</f>
        <v>600.59395199999994</v>
      </c>
      <c r="W30" s="54">
        <v>0</v>
      </c>
      <c r="X30" s="48">
        <f>SUM(V30:W30)</f>
        <v>600.59395199999994</v>
      </c>
      <c r="Y30" s="55">
        <f t="shared" si="25"/>
        <v>4807.4060479999998</v>
      </c>
    </row>
    <row r="31" spans="1:25" s="21" customFormat="1" x14ac:dyDescent="0.25">
      <c r="A31" s="43"/>
      <c r="B31" s="45" t="s">
        <v>81</v>
      </c>
      <c r="C31" s="44"/>
      <c r="D31" s="46"/>
      <c r="E31" s="47"/>
      <c r="F31" s="48"/>
      <c r="G31" s="49"/>
      <c r="H31" s="48"/>
      <c r="I31" s="50"/>
      <c r="J31" s="48"/>
      <c r="K31" s="48"/>
      <c r="L31" s="48"/>
      <c r="M31" s="48"/>
      <c r="N31" s="51"/>
      <c r="O31" s="48"/>
      <c r="P31" s="48"/>
      <c r="Q31" s="48"/>
      <c r="R31" s="48"/>
      <c r="S31" s="48"/>
      <c r="T31" s="52"/>
      <c r="U31" s="48"/>
      <c r="V31" s="53"/>
      <c r="W31" s="54"/>
      <c r="X31" s="48"/>
      <c r="Y31" s="55"/>
    </row>
    <row r="32" spans="1:25" s="21" customFormat="1" x14ac:dyDescent="0.25">
      <c r="A32" s="43">
        <v>19</v>
      </c>
      <c r="B32" s="44" t="s">
        <v>82</v>
      </c>
      <c r="C32" s="44" t="s">
        <v>83</v>
      </c>
      <c r="D32" s="46"/>
      <c r="E32" s="47"/>
      <c r="F32" s="48">
        <v>3637.92</v>
      </c>
      <c r="G32" s="49">
        <v>0</v>
      </c>
      <c r="H32" s="48">
        <f>SUM(F32:G32)</f>
        <v>3637.92</v>
      </c>
      <c r="I32" s="50"/>
      <c r="J32" s="48">
        <v>0</v>
      </c>
      <c r="K32" s="48">
        <f>F32+J32</f>
        <v>3637.92</v>
      </c>
      <c r="L32" s="48">
        <f>VLOOKUP(K32,Tarifa1,1)</f>
        <v>2105.21</v>
      </c>
      <c r="M32" s="48">
        <f>K32-L32</f>
        <v>1532.71</v>
      </c>
      <c r="N32" s="51">
        <f>VLOOKUP(K32,Tarifa1,3)</f>
        <v>0.10879999999999999</v>
      </c>
      <c r="O32" s="48">
        <f>M32*N32</f>
        <v>166.758848</v>
      </c>
      <c r="P32" s="48">
        <f>VLOOKUP(K32,Tarifa1,2)</f>
        <v>123.61499999999999</v>
      </c>
      <c r="Q32" s="48">
        <f>O32+P32</f>
        <v>290.37384800000001</v>
      </c>
      <c r="R32" s="48">
        <f>VLOOKUP(K32,Credito1,2)</f>
        <v>108.80500000000001</v>
      </c>
      <c r="S32" s="48">
        <f>Q32-R32</f>
        <v>181.568848</v>
      </c>
      <c r="T32" s="52"/>
      <c r="U32" s="48">
        <f>-IF(S32&gt;0,0,S32)</f>
        <v>0</v>
      </c>
      <c r="V32" s="53">
        <f>IF(S32&lt;0,0,S32)</f>
        <v>181.568848</v>
      </c>
      <c r="W32" s="54">
        <v>0</v>
      </c>
      <c r="X32" s="48">
        <f>SUM(V32:W32)</f>
        <v>181.568848</v>
      </c>
      <c r="Y32" s="55">
        <f t="shared" si="25"/>
        <v>3456.3511520000002</v>
      </c>
    </row>
    <row r="33" spans="1:25" s="21" customFormat="1" ht="26.25" x14ac:dyDescent="0.25">
      <c r="A33" s="43">
        <v>20</v>
      </c>
      <c r="B33" s="44" t="s">
        <v>84</v>
      </c>
      <c r="C33" s="44" t="s">
        <v>85</v>
      </c>
      <c r="D33" s="46"/>
      <c r="E33" s="47"/>
      <c r="F33" s="48">
        <v>1799.72</v>
      </c>
      <c r="G33" s="49">
        <v>0</v>
      </c>
      <c r="H33" s="48">
        <f>SUM(F33:G33)</f>
        <v>1799.72</v>
      </c>
      <c r="I33" s="50"/>
      <c r="J33" s="48"/>
      <c r="K33" s="48"/>
      <c r="L33" s="48"/>
      <c r="M33" s="48"/>
      <c r="N33" s="51"/>
      <c r="O33" s="48"/>
      <c r="P33" s="48"/>
      <c r="Q33" s="48"/>
      <c r="R33" s="48"/>
      <c r="S33" s="48"/>
      <c r="T33" s="52"/>
      <c r="U33" s="48">
        <v>87.16</v>
      </c>
      <c r="V33" s="53">
        <f ca="1">B30-V33</f>
        <v>0</v>
      </c>
      <c r="W33" s="54">
        <v>0</v>
      </c>
      <c r="X33" s="48">
        <v>0</v>
      </c>
      <c r="Y33" s="55">
        <f t="shared" si="25"/>
        <v>1886.88</v>
      </c>
    </row>
    <row r="34" spans="1:25" s="21" customFormat="1" ht="26.25" x14ac:dyDescent="0.25">
      <c r="A34" s="43"/>
      <c r="B34" s="45" t="s">
        <v>86</v>
      </c>
      <c r="C34" s="44"/>
      <c r="D34" s="46"/>
      <c r="E34" s="47"/>
      <c r="F34" s="48"/>
      <c r="G34" s="49"/>
      <c r="H34" s="48"/>
      <c r="I34" s="50"/>
      <c r="J34" s="48"/>
      <c r="K34" s="48"/>
      <c r="L34" s="48"/>
      <c r="M34" s="48"/>
      <c r="N34" s="51"/>
      <c r="O34" s="48"/>
      <c r="P34" s="48"/>
      <c r="Q34" s="48"/>
      <c r="R34" s="48"/>
      <c r="S34" s="48"/>
      <c r="T34" s="52"/>
      <c r="U34" s="48"/>
      <c r="V34" s="53"/>
      <c r="W34" s="54"/>
      <c r="X34" s="48"/>
      <c r="Y34" s="55"/>
    </row>
    <row r="35" spans="1:25" s="21" customFormat="1" ht="26.25" x14ac:dyDescent="0.25">
      <c r="A35" s="43">
        <v>21</v>
      </c>
      <c r="B35" s="44" t="s">
        <v>87</v>
      </c>
      <c r="C35" s="44" t="s">
        <v>88</v>
      </c>
      <c r="D35" s="46"/>
      <c r="E35" s="47"/>
      <c r="F35" s="48">
        <v>1913.6</v>
      </c>
      <c r="G35" s="49">
        <v>0</v>
      </c>
      <c r="H35" s="48">
        <f>SUM(F35:G35)</f>
        <v>1913.6</v>
      </c>
      <c r="I35" s="50"/>
      <c r="J35" s="48">
        <v>0</v>
      </c>
      <c r="K35" s="48">
        <f>F35+J35</f>
        <v>1913.6</v>
      </c>
      <c r="L35" s="48">
        <f>VLOOKUP(K35,Tarifa1,1)</f>
        <v>248.04</v>
      </c>
      <c r="M35" s="48">
        <f>K35-L35</f>
        <v>1665.56</v>
      </c>
      <c r="N35" s="51">
        <f>VLOOKUP(K35,Tarifa1,3)</f>
        <v>6.4000000000000001E-2</v>
      </c>
      <c r="O35" s="48">
        <f>M35*N35</f>
        <v>106.59584</v>
      </c>
      <c r="P35" s="48">
        <f>VLOOKUP(K35,Tarifa1,2)</f>
        <v>4.76</v>
      </c>
      <c r="Q35" s="48">
        <f>O35+P35</f>
        <v>111.35584</v>
      </c>
      <c r="R35" s="48">
        <f>VLOOKUP(K35,Credito1,2)</f>
        <v>191.23</v>
      </c>
      <c r="S35" s="48">
        <f>Q35-R35</f>
        <v>-79.874159999999989</v>
      </c>
      <c r="T35" s="52"/>
      <c r="U35" s="48">
        <f>-IF(S35&gt;0,0,S35)</f>
        <v>79.874159999999989</v>
      </c>
      <c r="V35" s="53">
        <f>IF(S35&lt;0,0,S35)</f>
        <v>0</v>
      </c>
      <c r="W35" s="54">
        <v>0</v>
      </c>
      <c r="X35" s="48">
        <f>SUM(V35:W35)</f>
        <v>0</v>
      </c>
      <c r="Y35" s="55">
        <f t="shared" si="25"/>
        <v>1993.47416</v>
      </c>
    </row>
    <row r="36" spans="1:25" s="21" customFormat="1" ht="26.25" x14ac:dyDescent="0.25">
      <c r="A36" s="43"/>
      <c r="B36" s="45" t="s">
        <v>89</v>
      </c>
      <c r="C36" s="44"/>
      <c r="D36" s="46"/>
      <c r="E36" s="47"/>
      <c r="F36" s="48"/>
      <c r="G36" s="49"/>
      <c r="H36" s="48"/>
      <c r="I36" s="50"/>
      <c r="J36" s="48"/>
      <c r="K36" s="48"/>
      <c r="L36" s="48"/>
      <c r="M36" s="48"/>
      <c r="N36" s="51"/>
      <c r="O36" s="48"/>
      <c r="P36" s="48"/>
      <c r="Q36" s="48"/>
      <c r="R36" s="48"/>
      <c r="S36" s="48"/>
      <c r="T36" s="52"/>
      <c r="U36" s="48"/>
      <c r="V36" s="53"/>
      <c r="W36" s="54"/>
      <c r="X36" s="48"/>
      <c r="Y36" s="55"/>
    </row>
    <row r="37" spans="1:25" s="21" customFormat="1" x14ac:dyDescent="0.25">
      <c r="A37" s="43">
        <v>22</v>
      </c>
      <c r="B37" s="44" t="s">
        <v>90</v>
      </c>
      <c r="C37" s="44" t="s">
        <v>91</v>
      </c>
      <c r="D37" s="46"/>
      <c r="E37" s="47"/>
      <c r="F37" s="48">
        <v>3834.48</v>
      </c>
      <c r="G37" s="49">
        <v>0</v>
      </c>
      <c r="H37" s="48">
        <f>SUM(F37:G37)</f>
        <v>3834.48</v>
      </c>
      <c r="I37" s="50"/>
      <c r="J37" s="48"/>
      <c r="K37" s="48"/>
      <c r="L37" s="48"/>
      <c r="M37" s="48"/>
      <c r="N37" s="51"/>
      <c r="O37" s="48"/>
      <c r="P37" s="48"/>
      <c r="Q37" s="48"/>
      <c r="R37" s="48"/>
      <c r="S37" s="48"/>
      <c r="T37" s="52"/>
      <c r="U37" s="48">
        <f>-IF(S37&gt;0,0,S37)</f>
        <v>0</v>
      </c>
      <c r="V37" s="53">
        <v>186.91</v>
      </c>
      <c r="W37" s="54">
        <v>0</v>
      </c>
      <c r="X37" s="48">
        <v>186.91</v>
      </c>
      <c r="Y37" s="55">
        <f t="shared" si="25"/>
        <v>3647.57</v>
      </c>
    </row>
    <row r="38" spans="1:25" s="21" customFormat="1" x14ac:dyDescent="0.25">
      <c r="A38" s="43"/>
      <c r="B38" s="45" t="s">
        <v>92</v>
      </c>
      <c r="C38" s="44"/>
      <c r="D38" s="46"/>
      <c r="E38" s="47"/>
      <c r="F38" s="48"/>
      <c r="G38" s="49"/>
      <c r="H38" s="48"/>
      <c r="I38" s="50"/>
      <c r="J38" s="48"/>
      <c r="K38" s="48"/>
      <c r="L38" s="48"/>
      <c r="M38" s="48"/>
      <c r="N38" s="51"/>
      <c r="O38" s="48"/>
      <c r="P38" s="48"/>
      <c r="Q38" s="48"/>
      <c r="R38" s="48"/>
      <c r="S38" s="48"/>
      <c r="T38" s="52"/>
      <c r="U38" s="48"/>
      <c r="V38" s="53"/>
      <c r="W38" s="54"/>
      <c r="X38" s="48"/>
      <c r="Y38" s="55"/>
    </row>
    <row r="39" spans="1:25" s="21" customFormat="1" x14ac:dyDescent="0.25">
      <c r="A39" s="43">
        <v>23</v>
      </c>
      <c r="B39" s="44" t="s">
        <v>93</v>
      </c>
      <c r="C39" s="44" t="s">
        <v>94</v>
      </c>
      <c r="D39" s="46"/>
      <c r="E39" s="47"/>
      <c r="F39" s="48">
        <v>2704</v>
      </c>
      <c r="G39" s="49">
        <v>0</v>
      </c>
      <c r="H39" s="48">
        <f>SUM(F39:G39)</f>
        <v>2704</v>
      </c>
      <c r="I39" s="50"/>
      <c r="J39" s="48">
        <v>0</v>
      </c>
      <c r="K39" s="48">
        <f>F39+J39</f>
        <v>2704</v>
      </c>
      <c r="L39" s="48">
        <f>VLOOKUP(K39,Tarifa1,1)</f>
        <v>2105.21</v>
      </c>
      <c r="M39" s="48">
        <f>K39-L39</f>
        <v>598.79</v>
      </c>
      <c r="N39" s="51">
        <f>VLOOKUP(K39,Tarifa1,3)</f>
        <v>0.10879999999999999</v>
      </c>
      <c r="O39" s="48">
        <f>M39*N39</f>
        <v>65.148351999999988</v>
      </c>
      <c r="P39" s="48">
        <f>VLOOKUP(K39,Tarifa1,2)</f>
        <v>123.61499999999999</v>
      </c>
      <c r="Q39" s="48">
        <f>O39+P39</f>
        <v>188.763352</v>
      </c>
      <c r="R39" s="48">
        <f>VLOOKUP(K39,Credito1,2)</f>
        <v>147.315</v>
      </c>
      <c r="S39" s="48">
        <f>Q39-R39</f>
        <v>41.448352</v>
      </c>
      <c r="T39" s="52"/>
      <c r="U39" s="48">
        <f>-IF(S39&gt;0,0,S39)</f>
        <v>0</v>
      </c>
      <c r="V39" s="53">
        <f>IF(S39&lt;0,0,S39)</f>
        <v>41.448352</v>
      </c>
      <c r="W39" s="54">
        <v>0</v>
      </c>
      <c r="X39" s="48">
        <f>SUM(V39:W39)</f>
        <v>41.448352</v>
      </c>
      <c r="Y39" s="55">
        <f t="shared" si="25"/>
        <v>2662.5516480000001</v>
      </c>
    </row>
    <row r="40" spans="1:25" s="21" customFormat="1" ht="26.25" x14ac:dyDescent="0.25">
      <c r="A40" s="43"/>
      <c r="B40" s="45" t="s">
        <v>95</v>
      </c>
      <c r="C40" s="44"/>
      <c r="D40" s="46"/>
      <c r="E40" s="47"/>
      <c r="F40" s="48"/>
      <c r="G40" s="49"/>
      <c r="H40" s="48"/>
      <c r="I40" s="50"/>
      <c r="J40" s="48"/>
      <c r="K40" s="48"/>
      <c r="L40" s="48"/>
      <c r="M40" s="48"/>
      <c r="N40" s="51"/>
      <c r="O40" s="48"/>
      <c r="P40" s="48"/>
      <c r="Q40" s="48"/>
      <c r="R40" s="48"/>
      <c r="S40" s="48"/>
      <c r="T40" s="52"/>
      <c r="U40" s="48"/>
      <c r="V40" s="53"/>
      <c r="W40" s="54"/>
      <c r="X40" s="48"/>
      <c r="Y40" s="55"/>
    </row>
    <row r="41" spans="1:25" s="21" customFormat="1" ht="26.25" x14ac:dyDescent="0.25">
      <c r="A41" s="43">
        <v>24</v>
      </c>
      <c r="B41" s="44" t="s">
        <v>96</v>
      </c>
      <c r="C41" s="44" t="s">
        <v>97</v>
      </c>
      <c r="D41" s="46"/>
      <c r="E41" s="47"/>
      <c r="F41" s="48">
        <v>3244.8</v>
      </c>
      <c r="G41" s="49">
        <v>0</v>
      </c>
      <c r="H41" s="48">
        <f>SUM(F41:G41)</f>
        <v>3244.8</v>
      </c>
      <c r="I41" s="50"/>
      <c r="J41" s="48">
        <v>0</v>
      </c>
      <c r="K41" s="48">
        <f>F41+J41</f>
        <v>3244.8</v>
      </c>
      <c r="L41" s="48">
        <f>VLOOKUP(K41,Tarifa1,1)</f>
        <v>2105.21</v>
      </c>
      <c r="M41" s="48">
        <f>K41-L41</f>
        <v>1139.5900000000001</v>
      </c>
      <c r="N41" s="51">
        <f>VLOOKUP(K41,Tarifa1,3)</f>
        <v>0.10879999999999999</v>
      </c>
      <c r="O41" s="48">
        <f>M41*N41</f>
        <v>123.98739200000001</v>
      </c>
      <c r="P41" s="48">
        <f>VLOOKUP(K41,Tarifa1,2)</f>
        <v>123.61499999999999</v>
      </c>
      <c r="Q41" s="48">
        <f>O41+P41</f>
        <v>247.60239200000001</v>
      </c>
      <c r="R41" s="48">
        <f>VLOOKUP(K41,Credito1,2)</f>
        <v>126.77</v>
      </c>
      <c r="S41" s="48">
        <f>Q41-R41</f>
        <v>120.83239200000001</v>
      </c>
      <c r="T41" s="52"/>
      <c r="U41" s="48">
        <f>-IF(S41&gt;0,0,S41)</f>
        <v>0</v>
      </c>
      <c r="V41" s="53">
        <f>IF(S41&lt;0,0,S41)</f>
        <v>120.83239200000001</v>
      </c>
      <c r="W41" s="54">
        <v>0</v>
      </c>
      <c r="X41" s="48">
        <f>SUM(V41:W41)</f>
        <v>120.83239200000001</v>
      </c>
      <c r="Y41" s="55">
        <f t="shared" si="25"/>
        <v>3123.9676080000004</v>
      </c>
    </row>
    <row r="42" spans="1:25" s="21" customFormat="1" ht="26.25" x14ac:dyDescent="0.25">
      <c r="A42" s="43">
        <v>25</v>
      </c>
      <c r="B42" s="44" t="s">
        <v>98</v>
      </c>
      <c r="C42" s="44" t="s">
        <v>99</v>
      </c>
      <c r="D42" s="46"/>
      <c r="E42" s="47"/>
      <c r="F42" s="48">
        <v>2163.1999999999998</v>
      </c>
      <c r="G42" s="49">
        <v>0</v>
      </c>
      <c r="H42" s="48">
        <f>SUM(F42:G42)</f>
        <v>2163.1999999999998</v>
      </c>
      <c r="I42" s="50"/>
      <c r="J42" s="48"/>
      <c r="K42" s="48"/>
      <c r="L42" s="48"/>
      <c r="M42" s="48"/>
      <c r="N42" s="51"/>
      <c r="O42" s="48"/>
      <c r="P42" s="48"/>
      <c r="Q42" s="48"/>
      <c r="R42" s="48"/>
      <c r="S42" s="48"/>
      <c r="T42" s="52"/>
      <c r="U42" s="48">
        <v>61.3</v>
      </c>
      <c r="V42" s="53">
        <f>IF(S42&lt;0,0,S42)</f>
        <v>0</v>
      </c>
      <c r="W42" s="54">
        <v>0</v>
      </c>
      <c r="X42" s="48">
        <v>0</v>
      </c>
      <c r="Y42" s="55">
        <f t="shared" si="25"/>
        <v>2224.5</v>
      </c>
    </row>
    <row r="43" spans="1:25" s="21" customFormat="1" x14ac:dyDescent="0.25">
      <c r="A43" s="43"/>
      <c r="B43" s="45" t="s">
        <v>100</v>
      </c>
      <c r="C43" s="44"/>
      <c r="D43" s="46"/>
      <c r="E43" s="47"/>
      <c r="F43" s="48"/>
      <c r="G43" s="49"/>
      <c r="H43" s="48"/>
      <c r="I43" s="50"/>
      <c r="J43" s="48"/>
      <c r="K43" s="48"/>
      <c r="L43" s="48"/>
      <c r="M43" s="48"/>
      <c r="N43" s="51"/>
      <c r="O43" s="48"/>
      <c r="P43" s="48"/>
      <c r="Q43" s="48"/>
      <c r="R43" s="48"/>
      <c r="S43" s="48"/>
      <c r="T43" s="52"/>
      <c r="U43" s="48"/>
      <c r="V43" s="53"/>
      <c r="W43" s="54"/>
      <c r="X43" s="48"/>
      <c r="Y43" s="55"/>
    </row>
    <row r="44" spans="1:25" s="21" customFormat="1" ht="26.25" x14ac:dyDescent="0.25">
      <c r="A44" s="43">
        <v>26</v>
      </c>
      <c r="B44" s="44" t="s">
        <v>101</v>
      </c>
      <c r="C44" s="44" t="s">
        <v>102</v>
      </c>
      <c r="D44" s="46"/>
      <c r="E44" s="47"/>
      <c r="F44" s="48">
        <v>3244.8</v>
      </c>
      <c r="G44" s="49">
        <v>0</v>
      </c>
      <c r="H44" s="48">
        <f>SUM(F44:G44)</f>
        <v>3244.8</v>
      </c>
      <c r="I44" s="50"/>
      <c r="J44" s="48"/>
      <c r="K44" s="48"/>
      <c r="L44" s="48"/>
      <c r="M44" s="48"/>
      <c r="N44" s="51"/>
      <c r="O44" s="48"/>
      <c r="P44" s="48"/>
      <c r="Q44" s="48"/>
      <c r="R44" s="48"/>
      <c r="S44" s="48"/>
      <c r="T44" s="52"/>
      <c r="U44" s="48">
        <v>0</v>
      </c>
      <c r="V44" s="53">
        <v>120.83</v>
      </c>
      <c r="W44" s="54">
        <v>0</v>
      </c>
      <c r="X44" s="48">
        <f>SUM(V44:W44)</f>
        <v>120.83</v>
      </c>
      <c r="Y44" s="55">
        <f t="shared" si="25"/>
        <v>3123.9700000000003</v>
      </c>
    </row>
    <row r="45" spans="1:25" s="21" customFormat="1" x14ac:dyDescent="0.25">
      <c r="A45" s="43">
        <v>27</v>
      </c>
      <c r="B45" s="44" t="s">
        <v>103</v>
      </c>
      <c r="C45" s="44" t="s">
        <v>104</v>
      </c>
      <c r="D45" s="46"/>
      <c r="E45" s="47"/>
      <c r="F45" s="48">
        <v>3785.6</v>
      </c>
      <c r="G45" s="49">
        <v>0</v>
      </c>
      <c r="H45" s="48">
        <f>SUM(F45:G45)</f>
        <v>3785.6</v>
      </c>
      <c r="I45" s="50"/>
      <c r="J45" s="48">
        <v>0</v>
      </c>
      <c r="K45" s="48">
        <f>F45+J45</f>
        <v>3785.6</v>
      </c>
      <c r="L45" s="48">
        <f>VLOOKUP(K45,Tarifa1,1)</f>
        <v>3699.7150000000001</v>
      </c>
      <c r="M45" s="48">
        <f>K45-L45</f>
        <v>85.884999999999764</v>
      </c>
      <c r="N45" s="51">
        <f>VLOOKUP(K45,Tarifa1,3)</f>
        <v>0.16</v>
      </c>
      <c r="O45" s="48">
        <f>M45*N45</f>
        <v>13.741599999999963</v>
      </c>
      <c r="P45" s="48">
        <f>VLOOKUP(K45,Tarifa1,2)</f>
        <v>297.12</v>
      </c>
      <c r="Q45" s="48">
        <f>O45+P45</f>
        <v>310.86159999999995</v>
      </c>
      <c r="R45" s="48">
        <f>VLOOKUP(K45,Credito1,2)</f>
        <v>0</v>
      </c>
      <c r="S45" s="48">
        <f>Q45-R45</f>
        <v>310.86159999999995</v>
      </c>
      <c r="T45" s="52"/>
      <c r="U45" s="48">
        <f>-IF(S45&gt;0,0,S45)</f>
        <v>0</v>
      </c>
      <c r="V45" s="53">
        <f>IF(S45&lt;0,0,S45)</f>
        <v>310.86159999999995</v>
      </c>
      <c r="W45" s="54">
        <v>0</v>
      </c>
      <c r="X45" s="48">
        <f>SUM(V45:W45)</f>
        <v>310.86159999999995</v>
      </c>
      <c r="Y45" s="55">
        <f t="shared" si="25"/>
        <v>3474.7384000000002</v>
      </c>
    </row>
    <row r="46" spans="1:25" s="21" customFormat="1" ht="26.25" x14ac:dyDescent="0.25">
      <c r="A46" s="43"/>
      <c r="B46" s="45" t="s">
        <v>105</v>
      </c>
      <c r="C46" s="44"/>
      <c r="D46" s="46"/>
      <c r="E46" s="47"/>
      <c r="F46" s="48"/>
      <c r="G46" s="49"/>
      <c r="H46" s="48"/>
      <c r="I46" s="50"/>
      <c r="J46" s="48"/>
      <c r="K46" s="48"/>
      <c r="L46" s="48"/>
      <c r="M46" s="48"/>
      <c r="N46" s="51"/>
      <c r="O46" s="48"/>
      <c r="P46" s="48"/>
      <c r="Q46" s="48"/>
      <c r="R46" s="48"/>
      <c r="S46" s="48"/>
      <c r="T46" s="52"/>
      <c r="U46" s="48"/>
      <c r="V46" s="53"/>
      <c r="W46" s="54"/>
      <c r="X46" s="48"/>
      <c r="Y46" s="55"/>
    </row>
    <row r="47" spans="1:25" s="21" customFormat="1" ht="26.25" x14ac:dyDescent="0.25">
      <c r="A47" s="43">
        <v>28</v>
      </c>
      <c r="B47" s="44" t="s">
        <v>106</v>
      </c>
      <c r="C47" s="45" t="s">
        <v>107</v>
      </c>
      <c r="D47" s="46"/>
      <c r="E47" s="47"/>
      <c r="F47" s="48">
        <v>14703.8</v>
      </c>
      <c r="G47" s="49">
        <v>0</v>
      </c>
      <c r="H47" s="48">
        <f>SUM(F47:G47)</f>
        <v>14703.8</v>
      </c>
      <c r="I47" s="50"/>
      <c r="J47" s="48">
        <v>0</v>
      </c>
      <c r="K47" s="48">
        <f>F47+J47</f>
        <v>14703.8</v>
      </c>
      <c r="L47" s="48">
        <f>VLOOKUP(K47,Tarifa1,1)</f>
        <v>10385.15</v>
      </c>
      <c r="M47" s="48">
        <f>K47-L47</f>
        <v>4318.6499999999996</v>
      </c>
      <c r="N47" s="51">
        <f>VLOOKUP(K47,Tarifa1,3)</f>
        <v>0.23519999999999999</v>
      </c>
      <c r="O47" s="48">
        <f>M47*N47</f>
        <v>1015.7464799999999</v>
      </c>
      <c r="P47" s="48">
        <f>VLOOKUP(K47,Tarifa1,2)</f>
        <v>1663.71</v>
      </c>
      <c r="Q47" s="48">
        <f>O47+P47</f>
        <v>2679.4564799999998</v>
      </c>
      <c r="R47" s="48">
        <f>VLOOKUP(K47,Credito1,2)</f>
        <v>0</v>
      </c>
      <c r="S47" s="48">
        <f>Q47-R47</f>
        <v>2679.4564799999998</v>
      </c>
      <c r="T47" s="52"/>
      <c r="U47" s="48">
        <f>-IF(S47&gt;0,0,S47)</f>
        <v>0</v>
      </c>
      <c r="V47" s="53">
        <f>IF(S47&lt;0,0,S47)</f>
        <v>2679.4564799999998</v>
      </c>
      <c r="W47" s="54">
        <v>0</v>
      </c>
      <c r="X47" s="48">
        <f>SUM(V47:W47)</f>
        <v>2679.4564799999998</v>
      </c>
      <c r="Y47" s="55">
        <f t="shared" si="25"/>
        <v>12024.343519999999</v>
      </c>
    </row>
    <row r="48" spans="1:25" s="21" customFormat="1" x14ac:dyDescent="0.25">
      <c r="A48" s="43">
        <v>29</v>
      </c>
      <c r="B48" s="44" t="s">
        <v>108</v>
      </c>
      <c r="C48" s="44" t="s">
        <v>69</v>
      </c>
      <c r="D48" s="46"/>
      <c r="E48" s="47"/>
      <c r="F48" s="48">
        <v>3231.8</v>
      </c>
      <c r="G48" s="49">
        <v>0</v>
      </c>
      <c r="H48" s="48">
        <f>SUM(F48:G48)</f>
        <v>3231.8</v>
      </c>
      <c r="I48" s="50"/>
      <c r="J48" s="48">
        <v>0</v>
      </c>
      <c r="K48" s="48">
        <f>F48+J48</f>
        <v>3231.8</v>
      </c>
      <c r="L48" s="48">
        <f>VLOOKUP(K48,Tarifa1,1)</f>
        <v>2105.21</v>
      </c>
      <c r="M48" s="48">
        <f>K48-L48</f>
        <v>1126.5900000000001</v>
      </c>
      <c r="N48" s="51">
        <f>VLOOKUP(K48,Tarifa1,3)</f>
        <v>0.10879999999999999</v>
      </c>
      <c r="O48" s="48">
        <f>M48*N48</f>
        <v>122.57299200000001</v>
      </c>
      <c r="P48" s="48">
        <f>VLOOKUP(K48,Tarifa1,2)</f>
        <v>123.61499999999999</v>
      </c>
      <c r="Q48" s="48">
        <f>O48+P48</f>
        <v>246.18799200000001</v>
      </c>
      <c r="R48" s="48">
        <f>VLOOKUP(K48,Credito1,2)</f>
        <v>126.77</v>
      </c>
      <c r="S48" s="48">
        <f>Q48-R48</f>
        <v>119.41799200000001</v>
      </c>
      <c r="T48" s="52"/>
      <c r="U48" s="48">
        <f>-IF(S48&gt;0,0,S48)</f>
        <v>0</v>
      </c>
      <c r="V48" s="53">
        <f>IF(S48&lt;0,0,S48)</f>
        <v>119.41799200000001</v>
      </c>
      <c r="W48" s="54">
        <v>0</v>
      </c>
      <c r="X48" s="48">
        <f>SUM(V48:W48)</f>
        <v>119.41799200000001</v>
      </c>
      <c r="Y48" s="55">
        <f t="shared" si="25"/>
        <v>3112.382008</v>
      </c>
    </row>
    <row r="49" spans="1:25" s="21" customFormat="1" x14ac:dyDescent="0.25">
      <c r="A49" s="43">
        <v>30</v>
      </c>
      <c r="B49" s="44" t="s">
        <v>109</v>
      </c>
      <c r="C49" s="45" t="s">
        <v>110</v>
      </c>
      <c r="D49" s="46"/>
      <c r="E49" s="47"/>
      <c r="F49" s="48">
        <v>8148.4</v>
      </c>
      <c r="G49" s="49">
        <v>0</v>
      </c>
      <c r="H49" s="48">
        <f>SUM(F49:G49)</f>
        <v>8148.4</v>
      </c>
      <c r="I49" s="50"/>
      <c r="J49" s="48">
        <v>0</v>
      </c>
      <c r="K49" s="48">
        <f>F49+J49</f>
        <v>8148.4</v>
      </c>
      <c r="L49" s="48">
        <f>VLOOKUP(K49,Tarifa1,1)</f>
        <v>5149.18</v>
      </c>
      <c r="M49" s="48">
        <f>K49-L49</f>
        <v>2999.2199999999993</v>
      </c>
      <c r="N49" s="51">
        <f>VLOOKUP(K49,Tarifa1,3)</f>
        <v>0.21360000000000001</v>
      </c>
      <c r="O49" s="48">
        <f>M49*N49</f>
        <v>640.63339199999984</v>
      </c>
      <c r="P49" s="48">
        <f>VLOOKUP(K49,Tarifa1,2)</f>
        <v>545.30999999999995</v>
      </c>
      <c r="Q49" s="48">
        <f>O49+P49</f>
        <v>1185.9433919999997</v>
      </c>
      <c r="R49" s="48">
        <f>VLOOKUP(K49,Credito1,2)</f>
        <v>0</v>
      </c>
      <c r="S49" s="48">
        <f>Q49-R49</f>
        <v>1185.9433919999997</v>
      </c>
      <c r="T49" s="52"/>
      <c r="U49" s="48">
        <f>-IF(S49&gt;0,0,S49)</f>
        <v>0</v>
      </c>
      <c r="V49" s="53">
        <f>IF(S49&lt;0,0,S49)</f>
        <v>1185.9433919999997</v>
      </c>
      <c r="W49" s="54">
        <v>0</v>
      </c>
      <c r="X49" s="48">
        <f>SUM(V49:W49)</f>
        <v>1185.9433919999997</v>
      </c>
      <c r="Y49" s="55">
        <f t="shared" si="25"/>
        <v>6962.4566080000004</v>
      </c>
    </row>
    <row r="50" spans="1:25" s="21" customFormat="1" x14ac:dyDescent="0.25">
      <c r="A50" s="43"/>
      <c r="B50" s="45" t="s">
        <v>111</v>
      </c>
      <c r="C50" s="44"/>
      <c r="D50" s="46"/>
      <c r="E50" s="47"/>
      <c r="F50" s="48"/>
      <c r="G50" s="49"/>
      <c r="H50" s="48"/>
      <c r="I50" s="50"/>
      <c r="J50" s="48"/>
      <c r="K50" s="48"/>
      <c r="L50" s="48"/>
      <c r="M50" s="48"/>
      <c r="N50" s="51"/>
      <c r="O50" s="48"/>
      <c r="P50" s="48"/>
      <c r="Q50" s="48"/>
      <c r="R50" s="48"/>
      <c r="S50" s="48"/>
      <c r="T50" s="52"/>
      <c r="U50" s="48"/>
      <c r="V50" s="53"/>
      <c r="W50" s="54"/>
      <c r="X50" s="48"/>
      <c r="Y50" s="55"/>
    </row>
    <row r="51" spans="1:25" s="21" customFormat="1" ht="26.25" x14ac:dyDescent="0.25">
      <c r="A51" s="43">
        <v>31</v>
      </c>
      <c r="B51" s="44" t="s">
        <v>112</v>
      </c>
      <c r="C51" s="44" t="s">
        <v>113</v>
      </c>
      <c r="D51" s="46"/>
      <c r="E51" s="47"/>
      <c r="F51" s="48">
        <v>3244.8</v>
      </c>
      <c r="G51" s="49">
        <v>0</v>
      </c>
      <c r="H51" s="48">
        <f>SUM(F51:G51)</f>
        <v>3244.8</v>
      </c>
      <c r="I51" s="50"/>
      <c r="J51" s="48">
        <v>0</v>
      </c>
      <c r="K51" s="48">
        <f>F51+J51</f>
        <v>3244.8</v>
      </c>
      <c r="L51" s="48">
        <f>VLOOKUP(K51,Tarifa1,1)</f>
        <v>2105.21</v>
      </c>
      <c r="M51" s="48">
        <f>K51-L51</f>
        <v>1139.5900000000001</v>
      </c>
      <c r="N51" s="51">
        <f>VLOOKUP(K51,Tarifa1,3)</f>
        <v>0.10879999999999999</v>
      </c>
      <c r="O51" s="48">
        <f>M51*N51</f>
        <v>123.98739200000001</v>
      </c>
      <c r="P51" s="48">
        <f>VLOOKUP(K51,Tarifa1,2)</f>
        <v>123.61499999999999</v>
      </c>
      <c r="Q51" s="48">
        <f>O51+P51</f>
        <v>247.60239200000001</v>
      </c>
      <c r="R51" s="48">
        <f>VLOOKUP(K51,Credito1,2)</f>
        <v>126.77</v>
      </c>
      <c r="S51" s="48">
        <f>Q51-R51</f>
        <v>120.83239200000001</v>
      </c>
      <c r="T51" s="52"/>
      <c r="U51" s="48">
        <f>-IF(S51&gt;0,0,S51)</f>
        <v>0</v>
      </c>
      <c r="V51" s="53">
        <f>IF(S51&lt;0,0,S51)</f>
        <v>120.83239200000001</v>
      </c>
      <c r="W51" s="54">
        <v>0</v>
      </c>
      <c r="X51" s="48">
        <f>SUM(V51:W51)</f>
        <v>120.83239200000001</v>
      </c>
      <c r="Y51" s="55">
        <f t="shared" si="25"/>
        <v>3123.9676080000004</v>
      </c>
    </row>
    <row r="52" spans="1:25" s="21" customFormat="1" x14ac:dyDescent="0.25">
      <c r="A52" s="43">
        <v>32</v>
      </c>
      <c r="B52" s="23" t="s">
        <v>114</v>
      </c>
      <c r="C52" s="23" t="s">
        <v>115</v>
      </c>
      <c r="D52" s="24"/>
      <c r="E52" s="25"/>
      <c r="F52" s="26">
        <v>2974.4</v>
      </c>
      <c r="G52" s="27">
        <v>0</v>
      </c>
      <c r="H52" s="28">
        <f>SUM(F52:G52)</f>
        <v>2974.4</v>
      </c>
      <c r="I52" s="29"/>
      <c r="J52" s="30">
        <v>0</v>
      </c>
      <c r="K52" s="30">
        <f>F52+J52</f>
        <v>2974.4</v>
      </c>
      <c r="L52" s="30">
        <f>VLOOKUP(K52,Tarifa1,1)</f>
        <v>2105.21</v>
      </c>
      <c r="M52" s="30">
        <f>K52-L52</f>
        <v>869.19</v>
      </c>
      <c r="N52" s="31">
        <f>VLOOKUP(K52,Tarifa1,3)</f>
        <v>0.10879999999999999</v>
      </c>
      <c r="O52" s="30">
        <f>M52*N52</f>
        <v>94.567871999999994</v>
      </c>
      <c r="P52" s="30">
        <f>VLOOKUP(K52,Tarifa1,2)</f>
        <v>123.61499999999999</v>
      </c>
      <c r="Q52" s="30">
        <f>O52+P52</f>
        <v>218.18287199999997</v>
      </c>
      <c r="R52" s="30">
        <f>VLOOKUP(K52,Credito1,2)</f>
        <v>147.315</v>
      </c>
      <c r="S52" s="30">
        <f>Q52-R52</f>
        <v>70.867871999999977</v>
      </c>
      <c r="T52" s="32"/>
      <c r="U52" s="28">
        <f>-IF(S52&gt;0,0,S52)</f>
        <v>0</v>
      </c>
      <c r="V52" s="33">
        <f>IF(S52&lt;0,0,S52)</f>
        <v>70.867871999999977</v>
      </c>
      <c r="W52" s="34">
        <v>0</v>
      </c>
      <c r="X52" s="28">
        <f>SUM(V52:W52)</f>
        <v>70.867871999999977</v>
      </c>
      <c r="Y52" s="35">
        <f>H52+U52-X52</f>
        <v>2903.5321280000003</v>
      </c>
    </row>
    <row r="53" spans="1:25" s="21" customFormat="1" x14ac:dyDescent="0.25">
      <c r="A53" s="43">
        <v>33</v>
      </c>
      <c r="B53" s="23" t="s">
        <v>116</v>
      </c>
      <c r="C53" s="23" t="s">
        <v>69</v>
      </c>
      <c r="D53" s="24"/>
      <c r="E53" s="25"/>
      <c r="F53" s="48">
        <v>1799.72</v>
      </c>
      <c r="G53" s="27">
        <v>0</v>
      </c>
      <c r="H53" s="28">
        <f>SUM(F53:G53)</f>
        <v>1799.72</v>
      </c>
      <c r="I53" s="29"/>
      <c r="J53" s="30">
        <v>0</v>
      </c>
      <c r="K53" s="30">
        <f>F53+J53</f>
        <v>1799.72</v>
      </c>
      <c r="L53" s="30">
        <f>VLOOKUP(K53,Tarifa1,1)</f>
        <v>248.04</v>
      </c>
      <c r="M53" s="30">
        <f>K53-L53</f>
        <v>1551.68</v>
      </c>
      <c r="N53" s="31">
        <f>VLOOKUP(K53,Tarifa1,3)</f>
        <v>6.4000000000000001E-2</v>
      </c>
      <c r="O53" s="30">
        <f>M53*N53</f>
        <v>99.307520000000011</v>
      </c>
      <c r="P53" s="30">
        <f>VLOOKUP(K53,Tarifa1,2)</f>
        <v>4.76</v>
      </c>
      <c r="Q53" s="30">
        <f>O53+P53</f>
        <v>104.06752000000002</v>
      </c>
      <c r="R53" s="30">
        <f>VLOOKUP(K53,Credito1,2)</f>
        <v>191.23</v>
      </c>
      <c r="S53" s="30">
        <f>Q53-R53</f>
        <v>-87.162479999999974</v>
      </c>
      <c r="T53" s="32"/>
      <c r="U53" s="28">
        <f>-IF(S53&gt;0,0,S53)</f>
        <v>87.162479999999974</v>
      </c>
      <c r="V53" s="33">
        <f>IF(S53&lt;0,0,S53)</f>
        <v>0</v>
      </c>
      <c r="W53" s="34">
        <v>0</v>
      </c>
      <c r="X53" s="28">
        <f>SUM(V53:W53)</f>
        <v>0</v>
      </c>
      <c r="Y53" s="35">
        <f>H53+U53-X53</f>
        <v>1886.88248</v>
      </c>
    </row>
    <row r="54" spans="1:25" s="21" customFormat="1" x14ac:dyDescent="0.25">
      <c r="A54" s="43">
        <v>34</v>
      </c>
      <c r="B54" s="45" t="s">
        <v>117</v>
      </c>
      <c r="C54" s="44"/>
      <c r="D54" s="46"/>
      <c r="E54" s="47"/>
      <c r="F54" s="48"/>
      <c r="G54" s="49"/>
      <c r="H54" s="48"/>
      <c r="I54" s="50"/>
      <c r="J54" s="48"/>
      <c r="K54" s="48"/>
      <c r="L54" s="48"/>
      <c r="M54" s="48"/>
      <c r="N54" s="51"/>
      <c r="O54" s="48"/>
      <c r="P54" s="48"/>
      <c r="Q54" s="48"/>
      <c r="R54" s="48"/>
      <c r="S54" s="48"/>
      <c r="T54" s="52"/>
      <c r="U54" s="48"/>
      <c r="V54" s="53"/>
      <c r="W54" s="54"/>
      <c r="X54" s="48"/>
      <c r="Y54" s="55"/>
    </row>
    <row r="55" spans="1:25" s="21" customFormat="1" ht="26.25" x14ac:dyDescent="0.25">
      <c r="A55" s="43">
        <v>35</v>
      </c>
      <c r="B55" s="44" t="s">
        <v>118</v>
      </c>
      <c r="C55" s="44" t="s">
        <v>69</v>
      </c>
      <c r="D55" s="46"/>
      <c r="E55" s="47"/>
      <c r="F55" s="48">
        <v>3231.8</v>
      </c>
      <c r="G55" s="49">
        <v>0</v>
      </c>
      <c r="H55" s="48">
        <f>SUM(F55:G55)</f>
        <v>3231.8</v>
      </c>
      <c r="I55" s="50"/>
      <c r="J55" s="48">
        <v>0</v>
      </c>
      <c r="K55" s="48">
        <f>F55+J55</f>
        <v>3231.8</v>
      </c>
      <c r="L55" s="48">
        <f>VLOOKUP(K55,Tarifa1,1)</f>
        <v>2105.21</v>
      </c>
      <c r="M55" s="48">
        <f>K55-L55</f>
        <v>1126.5900000000001</v>
      </c>
      <c r="N55" s="51">
        <f>VLOOKUP(K55,Tarifa1,3)</f>
        <v>0.10879999999999999</v>
      </c>
      <c r="O55" s="48">
        <f>M55*N55</f>
        <v>122.57299200000001</v>
      </c>
      <c r="P55" s="48">
        <f>VLOOKUP(K55,Tarifa1,2)</f>
        <v>123.61499999999999</v>
      </c>
      <c r="Q55" s="48">
        <f>O55+P55</f>
        <v>246.18799200000001</v>
      </c>
      <c r="R55" s="48">
        <f>VLOOKUP(K55,Credito1,2)</f>
        <v>126.77</v>
      </c>
      <c r="S55" s="48">
        <f>Q55-R55</f>
        <v>119.41799200000001</v>
      </c>
      <c r="T55" s="52"/>
      <c r="U55" s="48">
        <f>-IF(S55&gt;0,0,S55)</f>
        <v>0</v>
      </c>
      <c r="V55" s="53">
        <f>IF(S55&lt;0,0,S55)</f>
        <v>119.41799200000001</v>
      </c>
      <c r="W55" s="54">
        <v>0</v>
      </c>
      <c r="X55" s="48">
        <f>SUM(V55:W55)</f>
        <v>119.41799200000001</v>
      </c>
      <c r="Y55" s="55">
        <f t="shared" si="25"/>
        <v>3112.382008</v>
      </c>
    </row>
    <row r="56" spans="1:25" s="21" customFormat="1" x14ac:dyDescent="0.25">
      <c r="A56" s="43"/>
      <c r="B56" s="45" t="s">
        <v>119</v>
      </c>
      <c r="C56" s="44"/>
      <c r="D56" s="46"/>
      <c r="E56" s="47"/>
      <c r="F56" s="48"/>
      <c r="G56" s="49"/>
      <c r="H56" s="48"/>
      <c r="I56" s="50"/>
      <c r="J56" s="48"/>
      <c r="K56" s="48"/>
      <c r="L56" s="48"/>
      <c r="M56" s="48"/>
      <c r="N56" s="51"/>
      <c r="O56" s="48"/>
      <c r="P56" s="48"/>
      <c r="Q56" s="48"/>
      <c r="R56" s="48"/>
      <c r="S56" s="48"/>
      <c r="T56" s="52"/>
      <c r="U56" s="48"/>
      <c r="V56" s="53"/>
      <c r="W56" s="54"/>
      <c r="X56" s="48"/>
      <c r="Y56" s="55"/>
    </row>
    <row r="57" spans="1:25" s="21" customFormat="1" ht="26.25" x14ac:dyDescent="0.25">
      <c r="A57" s="43">
        <v>36</v>
      </c>
      <c r="B57" s="44" t="s">
        <v>120</v>
      </c>
      <c r="C57" s="44" t="s">
        <v>121</v>
      </c>
      <c r="D57" s="46"/>
      <c r="E57" s="47"/>
      <c r="F57" s="48">
        <v>5408</v>
      </c>
      <c r="G57" s="49">
        <v>0</v>
      </c>
      <c r="H57" s="48">
        <f>SUM(F57:G57)</f>
        <v>5408</v>
      </c>
      <c r="I57" s="50"/>
      <c r="J57" s="48">
        <v>0</v>
      </c>
      <c r="K57" s="48">
        <f>F57+J57</f>
        <v>5408</v>
      </c>
      <c r="L57" s="48">
        <f>VLOOKUP(K57,Tarifa1,1)</f>
        <v>5149.18</v>
      </c>
      <c r="M57" s="48">
        <f>K57-L57</f>
        <v>258.81999999999971</v>
      </c>
      <c r="N57" s="51">
        <f>VLOOKUP(K57,Tarifa1,3)</f>
        <v>0.21360000000000001</v>
      </c>
      <c r="O57" s="48">
        <f>M57*N57</f>
        <v>55.283951999999942</v>
      </c>
      <c r="P57" s="48">
        <f>VLOOKUP(K57,Tarifa1,2)</f>
        <v>545.30999999999995</v>
      </c>
      <c r="Q57" s="48">
        <f>O57+P57</f>
        <v>600.59395199999994</v>
      </c>
      <c r="R57" s="48">
        <f>VLOOKUP(K57,Credito1,2)</f>
        <v>0</v>
      </c>
      <c r="S57" s="48">
        <f>Q57-R57</f>
        <v>600.59395199999994</v>
      </c>
      <c r="T57" s="52"/>
      <c r="U57" s="48">
        <f>-IF(S57&gt;0,0,S57)</f>
        <v>0</v>
      </c>
      <c r="V57" s="53">
        <f>IF(S57&lt;0,0,S57)</f>
        <v>600.59395199999994</v>
      </c>
      <c r="W57" s="54">
        <v>0</v>
      </c>
      <c r="X57" s="48">
        <f>SUM(V57:W57)</f>
        <v>600.59395199999994</v>
      </c>
      <c r="Y57" s="55">
        <f t="shared" ref="Y57" si="26">H57+U57-X57</f>
        <v>4807.4060479999998</v>
      </c>
    </row>
    <row r="58" spans="1:25" s="21" customFormat="1" ht="26.25" x14ac:dyDescent="0.25">
      <c r="A58" s="43">
        <v>37</v>
      </c>
      <c r="B58" s="44" t="s">
        <v>122</v>
      </c>
      <c r="C58" s="44" t="s">
        <v>123</v>
      </c>
      <c r="D58" s="46"/>
      <c r="E58" s="47"/>
      <c r="F58" s="48">
        <v>3785.6</v>
      </c>
      <c r="G58" s="49">
        <v>0</v>
      </c>
      <c r="H58" s="48">
        <f>SUM(F58:G58)</f>
        <v>3785.6</v>
      </c>
      <c r="I58" s="50"/>
      <c r="J58" s="48">
        <v>0</v>
      </c>
      <c r="K58" s="48">
        <f>F58+J58</f>
        <v>3785.6</v>
      </c>
      <c r="L58" s="48">
        <f>VLOOKUP(K58,Tarifa1,1)</f>
        <v>3699.7150000000001</v>
      </c>
      <c r="M58" s="48">
        <f>K58-L58</f>
        <v>85.884999999999764</v>
      </c>
      <c r="N58" s="51">
        <f>VLOOKUP(K58,Tarifa1,3)</f>
        <v>0.16</v>
      </c>
      <c r="O58" s="48">
        <f>M58*N58</f>
        <v>13.741599999999963</v>
      </c>
      <c r="P58" s="48">
        <f>VLOOKUP(K58,Tarifa1,2)</f>
        <v>297.12</v>
      </c>
      <c r="Q58" s="48">
        <f>O58+P58</f>
        <v>310.86159999999995</v>
      </c>
      <c r="R58" s="48">
        <f>VLOOKUP(K58,Credito1,2)</f>
        <v>0</v>
      </c>
      <c r="S58" s="48">
        <f>Q58-R58</f>
        <v>310.86159999999995</v>
      </c>
      <c r="T58" s="52"/>
      <c r="U58" s="48">
        <f>-IF(S58&gt;0,0,S58)</f>
        <v>0</v>
      </c>
      <c r="V58" s="53">
        <f>IF(S58&lt;0,0,S58)</f>
        <v>310.86159999999995</v>
      </c>
      <c r="W58" s="54">
        <v>0</v>
      </c>
      <c r="X58" s="48">
        <f>SUM(V58:W58)</f>
        <v>310.86159999999995</v>
      </c>
      <c r="Y58" s="55">
        <f t="shared" si="25"/>
        <v>3474.7384000000002</v>
      </c>
    </row>
    <row r="59" spans="1:25" s="21" customFormat="1" x14ac:dyDescent="0.25">
      <c r="A59" s="43"/>
      <c r="B59" s="45" t="s">
        <v>124</v>
      </c>
      <c r="C59" s="44"/>
      <c r="D59" s="46"/>
      <c r="E59" s="47"/>
      <c r="F59" s="48"/>
      <c r="G59" s="49"/>
      <c r="H59" s="48"/>
      <c r="I59" s="50"/>
      <c r="J59" s="48"/>
      <c r="K59" s="48"/>
      <c r="L59" s="48"/>
      <c r="M59" s="48"/>
      <c r="N59" s="51"/>
      <c r="O59" s="48"/>
      <c r="P59" s="48"/>
      <c r="Q59" s="48"/>
      <c r="R59" s="48"/>
      <c r="S59" s="48"/>
      <c r="T59" s="52"/>
      <c r="U59" s="48"/>
      <c r="V59" s="53"/>
      <c r="W59" s="54"/>
      <c r="X59" s="48"/>
      <c r="Y59" s="55"/>
    </row>
    <row r="60" spans="1:25" s="21" customFormat="1" ht="26.25" x14ac:dyDescent="0.25">
      <c r="A60" s="43">
        <v>38</v>
      </c>
      <c r="B60" s="44" t="s">
        <v>125</v>
      </c>
      <c r="C60" s="44" t="s">
        <v>126</v>
      </c>
      <c r="D60" s="46"/>
      <c r="E60" s="47"/>
      <c r="F60" s="48">
        <v>3244.8</v>
      </c>
      <c r="G60" s="49">
        <v>0</v>
      </c>
      <c r="H60" s="48">
        <f t="shared" ref="H60:H65" si="27">SUM(F60:G60)</f>
        <v>3244.8</v>
      </c>
      <c r="I60" s="50"/>
      <c r="J60" s="48">
        <v>0</v>
      </c>
      <c r="K60" s="48">
        <f t="shared" ref="K60:K65" si="28">F60+J60</f>
        <v>3244.8</v>
      </c>
      <c r="L60" s="48">
        <f t="shared" ref="L60:L65" si="29">VLOOKUP(K60,Tarifa1,1)</f>
        <v>2105.21</v>
      </c>
      <c r="M60" s="48">
        <f t="shared" ref="M60:M65" si="30">K60-L60</f>
        <v>1139.5900000000001</v>
      </c>
      <c r="N60" s="51">
        <f t="shared" ref="N60:N65" si="31">VLOOKUP(K60,Tarifa1,3)</f>
        <v>0.10879999999999999</v>
      </c>
      <c r="O60" s="48">
        <f t="shared" ref="O60:O65" si="32">M60*N60</f>
        <v>123.98739200000001</v>
      </c>
      <c r="P60" s="48">
        <f t="shared" ref="P60:P65" si="33">VLOOKUP(K60,Tarifa1,2)</f>
        <v>123.61499999999999</v>
      </c>
      <c r="Q60" s="48">
        <f t="shared" ref="Q60:Q65" si="34">O60+P60</f>
        <v>247.60239200000001</v>
      </c>
      <c r="R60" s="48">
        <f t="shared" ref="R60:R65" si="35">VLOOKUP(K60,Credito1,2)</f>
        <v>126.77</v>
      </c>
      <c r="S60" s="48">
        <f t="shared" ref="S60:S65" si="36">Q60-R60</f>
        <v>120.83239200000001</v>
      </c>
      <c r="T60" s="52"/>
      <c r="U60" s="48">
        <f t="shared" ref="U60:U65" si="37">-IF(S60&gt;0,0,S60)</f>
        <v>0</v>
      </c>
      <c r="V60" s="53">
        <f t="shared" ref="V60:V65" si="38">IF(S60&lt;0,0,S60)</f>
        <v>120.83239200000001</v>
      </c>
      <c r="W60" s="54">
        <v>0</v>
      </c>
      <c r="X60" s="48">
        <f t="shared" ref="X60:X65" si="39">SUM(V60:W60)</f>
        <v>120.83239200000001</v>
      </c>
      <c r="Y60" s="55">
        <f t="shared" si="25"/>
        <v>3123.9676080000004</v>
      </c>
    </row>
    <row r="61" spans="1:25" s="21" customFormat="1" x14ac:dyDescent="0.25">
      <c r="A61" s="43">
        <v>39</v>
      </c>
      <c r="B61" s="44" t="s">
        <v>127</v>
      </c>
      <c r="C61" s="44" t="s">
        <v>128</v>
      </c>
      <c r="D61" s="46"/>
      <c r="E61" s="47"/>
      <c r="F61" s="48">
        <v>3160.56</v>
      </c>
      <c r="G61" s="49">
        <v>0</v>
      </c>
      <c r="H61" s="48">
        <f t="shared" si="27"/>
        <v>3160.56</v>
      </c>
      <c r="I61" s="50"/>
      <c r="J61" s="48">
        <v>0</v>
      </c>
      <c r="K61" s="48">
        <f t="shared" si="28"/>
        <v>3160.56</v>
      </c>
      <c r="L61" s="48">
        <f t="shared" si="29"/>
        <v>2105.21</v>
      </c>
      <c r="M61" s="48">
        <f t="shared" si="30"/>
        <v>1055.3499999999999</v>
      </c>
      <c r="N61" s="51">
        <f t="shared" si="31"/>
        <v>0.10879999999999999</v>
      </c>
      <c r="O61" s="48">
        <f t="shared" si="32"/>
        <v>114.82207999999999</v>
      </c>
      <c r="P61" s="48">
        <f t="shared" si="33"/>
        <v>123.61499999999999</v>
      </c>
      <c r="Q61" s="48">
        <f t="shared" si="34"/>
        <v>238.43707999999998</v>
      </c>
      <c r="R61" s="48">
        <f t="shared" si="35"/>
        <v>126.77</v>
      </c>
      <c r="S61" s="48">
        <f t="shared" si="36"/>
        <v>111.66707999999998</v>
      </c>
      <c r="T61" s="52"/>
      <c r="U61" s="48">
        <f t="shared" si="37"/>
        <v>0</v>
      </c>
      <c r="V61" s="53">
        <f t="shared" si="38"/>
        <v>111.66707999999998</v>
      </c>
      <c r="W61" s="54">
        <v>0</v>
      </c>
      <c r="X61" s="48">
        <f t="shared" si="39"/>
        <v>111.66707999999998</v>
      </c>
      <c r="Y61" s="55">
        <f t="shared" si="25"/>
        <v>3048.8929199999998</v>
      </c>
    </row>
    <row r="62" spans="1:25" s="21" customFormat="1" x14ac:dyDescent="0.25">
      <c r="A62" s="43">
        <v>40</v>
      </c>
      <c r="B62" s="44" t="s">
        <v>129</v>
      </c>
      <c r="C62" s="44" t="s">
        <v>128</v>
      </c>
      <c r="D62" s="46"/>
      <c r="E62" s="47"/>
      <c r="F62" s="48">
        <v>2665</v>
      </c>
      <c r="G62" s="49">
        <v>0</v>
      </c>
      <c r="H62" s="48">
        <f t="shared" si="27"/>
        <v>2665</v>
      </c>
      <c r="I62" s="50"/>
      <c r="J62" s="48">
        <v>0</v>
      </c>
      <c r="K62" s="48">
        <f t="shared" si="28"/>
        <v>2665</v>
      </c>
      <c r="L62" s="48">
        <f t="shared" si="29"/>
        <v>2105.21</v>
      </c>
      <c r="M62" s="48">
        <f t="shared" si="30"/>
        <v>559.79</v>
      </c>
      <c r="N62" s="51">
        <f t="shared" si="31"/>
        <v>0.10879999999999999</v>
      </c>
      <c r="O62" s="48">
        <f t="shared" si="32"/>
        <v>60.905151999999994</v>
      </c>
      <c r="P62" s="48">
        <f t="shared" si="33"/>
        <v>123.61499999999999</v>
      </c>
      <c r="Q62" s="48">
        <f t="shared" si="34"/>
        <v>184.520152</v>
      </c>
      <c r="R62" s="48">
        <f t="shared" si="35"/>
        <v>162.435</v>
      </c>
      <c r="S62" s="48">
        <f t="shared" si="36"/>
        <v>22.085151999999994</v>
      </c>
      <c r="T62" s="52"/>
      <c r="U62" s="48">
        <f t="shared" si="37"/>
        <v>0</v>
      </c>
      <c r="V62" s="53">
        <f t="shared" si="38"/>
        <v>22.085151999999994</v>
      </c>
      <c r="W62" s="54">
        <v>0</v>
      </c>
      <c r="X62" s="48">
        <f t="shared" si="39"/>
        <v>22.085151999999994</v>
      </c>
      <c r="Y62" s="55">
        <f t="shared" si="25"/>
        <v>2642.9148479999999</v>
      </c>
    </row>
    <row r="63" spans="1:25" s="21" customFormat="1" ht="26.25" x14ac:dyDescent="0.25">
      <c r="A63" s="43">
        <v>41</v>
      </c>
      <c r="B63" s="44" t="s">
        <v>130</v>
      </c>
      <c r="C63" s="44" t="s">
        <v>128</v>
      </c>
      <c r="D63" s="46"/>
      <c r="E63" s="47"/>
      <c r="F63" s="48">
        <v>2044.12</v>
      </c>
      <c r="G63" s="49">
        <v>0</v>
      </c>
      <c r="H63" s="48">
        <f t="shared" si="27"/>
        <v>2044.12</v>
      </c>
      <c r="I63" s="50"/>
      <c r="J63" s="48">
        <v>0</v>
      </c>
      <c r="K63" s="48">
        <f t="shared" si="28"/>
        <v>2044.12</v>
      </c>
      <c r="L63" s="48">
        <f t="shared" si="29"/>
        <v>248.04</v>
      </c>
      <c r="M63" s="48">
        <f t="shared" si="30"/>
        <v>1796.08</v>
      </c>
      <c r="N63" s="51">
        <f t="shared" si="31"/>
        <v>6.4000000000000001E-2</v>
      </c>
      <c r="O63" s="48">
        <f t="shared" si="32"/>
        <v>114.94911999999999</v>
      </c>
      <c r="P63" s="48">
        <f t="shared" si="33"/>
        <v>4.76</v>
      </c>
      <c r="Q63" s="48">
        <f t="shared" si="34"/>
        <v>119.70912</v>
      </c>
      <c r="R63" s="48">
        <f t="shared" si="35"/>
        <v>191.23</v>
      </c>
      <c r="S63" s="48">
        <f t="shared" si="36"/>
        <v>-71.520879999999991</v>
      </c>
      <c r="T63" s="52"/>
      <c r="U63" s="48">
        <f t="shared" si="37"/>
        <v>71.520879999999991</v>
      </c>
      <c r="V63" s="53">
        <f t="shared" si="38"/>
        <v>0</v>
      </c>
      <c r="W63" s="54">
        <v>0</v>
      </c>
      <c r="X63" s="48">
        <f t="shared" si="39"/>
        <v>0</v>
      </c>
      <c r="Y63" s="55">
        <f t="shared" si="25"/>
        <v>2115.6408799999999</v>
      </c>
    </row>
    <row r="64" spans="1:25" s="21" customFormat="1" x14ac:dyDescent="0.25">
      <c r="A64" s="43">
        <v>42</v>
      </c>
      <c r="B64" s="44" t="s">
        <v>131</v>
      </c>
      <c r="C64" s="44" t="s">
        <v>132</v>
      </c>
      <c r="D64" s="46"/>
      <c r="E64" s="47"/>
      <c r="F64" s="48">
        <v>2538.64</v>
      </c>
      <c r="G64" s="49">
        <v>0</v>
      </c>
      <c r="H64" s="48">
        <f t="shared" si="27"/>
        <v>2538.64</v>
      </c>
      <c r="I64" s="50"/>
      <c r="J64" s="48">
        <v>0</v>
      </c>
      <c r="K64" s="48">
        <f t="shared" si="28"/>
        <v>2538.64</v>
      </c>
      <c r="L64" s="48">
        <f t="shared" si="29"/>
        <v>2105.21</v>
      </c>
      <c r="M64" s="48">
        <f t="shared" si="30"/>
        <v>433.42999999999984</v>
      </c>
      <c r="N64" s="51">
        <f t="shared" si="31"/>
        <v>0.10879999999999999</v>
      </c>
      <c r="O64" s="48">
        <f t="shared" si="32"/>
        <v>47.15718399999998</v>
      </c>
      <c r="P64" s="48">
        <f t="shared" si="33"/>
        <v>123.61499999999999</v>
      </c>
      <c r="Q64" s="48">
        <f t="shared" si="34"/>
        <v>170.77218399999998</v>
      </c>
      <c r="R64" s="48">
        <f t="shared" si="35"/>
        <v>162.435</v>
      </c>
      <c r="S64" s="48">
        <f t="shared" si="36"/>
        <v>8.3371839999999793</v>
      </c>
      <c r="T64" s="52"/>
      <c r="U64" s="48">
        <f t="shared" si="37"/>
        <v>0</v>
      </c>
      <c r="V64" s="53">
        <f t="shared" si="38"/>
        <v>8.3371839999999793</v>
      </c>
      <c r="W64" s="54">
        <v>0</v>
      </c>
      <c r="X64" s="48">
        <f t="shared" si="39"/>
        <v>8.3371839999999793</v>
      </c>
      <c r="Y64" s="55">
        <f t="shared" si="25"/>
        <v>2530.3028159999999</v>
      </c>
    </row>
    <row r="65" spans="1:25" s="21" customFormat="1" x14ac:dyDescent="0.25">
      <c r="A65" s="43">
        <v>43</v>
      </c>
      <c r="B65" s="44" t="s">
        <v>133</v>
      </c>
      <c r="C65" s="44" t="s">
        <v>132</v>
      </c>
      <c r="D65" s="46"/>
      <c r="E65" s="47"/>
      <c r="F65" s="48">
        <v>2538.64</v>
      </c>
      <c r="G65" s="49">
        <v>0</v>
      </c>
      <c r="H65" s="48">
        <f t="shared" si="27"/>
        <v>2538.64</v>
      </c>
      <c r="I65" s="50"/>
      <c r="J65" s="48">
        <v>0</v>
      </c>
      <c r="K65" s="48">
        <f t="shared" si="28"/>
        <v>2538.64</v>
      </c>
      <c r="L65" s="48">
        <f t="shared" si="29"/>
        <v>2105.21</v>
      </c>
      <c r="M65" s="48">
        <f t="shared" si="30"/>
        <v>433.42999999999984</v>
      </c>
      <c r="N65" s="51">
        <f t="shared" si="31"/>
        <v>0.10879999999999999</v>
      </c>
      <c r="O65" s="48">
        <f t="shared" si="32"/>
        <v>47.15718399999998</v>
      </c>
      <c r="P65" s="48">
        <f t="shared" si="33"/>
        <v>123.61499999999999</v>
      </c>
      <c r="Q65" s="48">
        <f t="shared" si="34"/>
        <v>170.77218399999998</v>
      </c>
      <c r="R65" s="48">
        <f t="shared" si="35"/>
        <v>162.435</v>
      </c>
      <c r="S65" s="48">
        <f t="shared" si="36"/>
        <v>8.3371839999999793</v>
      </c>
      <c r="T65" s="52"/>
      <c r="U65" s="48">
        <f t="shared" si="37"/>
        <v>0</v>
      </c>
      <c r="V65" s="53">
        <f t="shared" si="38"/>
        <v>8.3371839999999793</v>
      </c>
      <c r="W65" s="54">
        <v>0</v>
      </c>
      <c r="X65" s="48">
        <f t="shared" si="39"/>
        <v>8.3371839999999793</v>
      </c>
      <c r="Y65" s="55">
        <f t="shared" si="25"/>
        <v>2530.3028159999999</v>
      </c>
    </row>
    <row r="66" spans="1:25" s="21" customFormat="1" x14ac:dyDescent="0.25">
      <c r="A66" s="43"/>
      <c r="B66" s="45" t="s">
        <v>134</v>
      </c>
      <c r="C66" s="44"/>
      <c r="D66" s="46"/>
      <c r="E66" s="47"/>
      <c r="F66" s="48"/>
      <c r="G66" s="49"/>
      <c r="H66" s="48"/>
      <c r="I66" s="50"/>
      <c r="J66" s="48"/>
      <c r="K66" s="48"/>
      <c r="L66" s="48"/>
      <c r="M66" s="48"/>
      <c r="N66" s="51"/>
      <c r="O66" s="48"/>
      <c r="P66" s="48"/>
      <c r="Q66" s="48"/>
      <c r="R66" s="48"/>
      <c r="S66" s="48"/>
      <c r="T66" s="52"/>
      <c r="U66" s="48"/>
      <c r="V66" s="53"/>
      <c r="W66" s="54"/>
      <c r="X66" s="48"/>
      <c r="Y66" s="55"/>
    </row>
    <row r="67" spans="1:25" s="21" customFormat="1" x14ac:dyDescent="0.25">
      <c r="A67" s="43">
        <v>44</v>
      </c>
      <c r="B67" s="44" t="s">
        <v>135</v>
      </c>
      <c r="C67" s="44" t="s">
        <v>136</v>
      </c>
      <c r="D67" s="46"/>
      <c r="E67" s="47"/>
      <c r="F67" s="48">
        <v>1946.88</v>
      </c>
      <c r="G67" s="49">
        <v>0</v>
      </c>
      <c r="H67" s="48">
        <f>SUM(F67:G67)</f>
        <v>1946.88</v>
      </c>
      <c r="I67" s="50"/>
      <c r="J67" s="48">
        <v>0</v>
      </c>
      <c r="K67" s="48">
        <f>F67+J67</f>
        <v>1946.88</v>
      </c>
      <c r="L67" s="48">
        <f>VLOOKUP(K67,Tarifa1,1)</f>
        <v>248.04</v>
      </c>
      <c r="M67" s="48">
        <f>K67-L67</f>
        <v>1698.8400000000001</v>
      </c>
      <c r="N67" s="51">
        <f>VLOOKUP(K67,Tarifa1,3)</f>
        <v>6.4000000000000001E-2</v>
      </c>
      <c r="O67" s="48">
        <f>M67*N67</f>
        <v>108.72576000000001</v>
      </c>
      <c r="P67" s="48">
        <f>VLOOKUP(K67,Tarifa1,2)</f>
        <v>4.76</v>
      </c>
      <c r="Q67" s="48">
        <f>O67+P67</f>
        <v>113.48576000000001</v>
      </c>
      <c r="R67" s="48">
        <f>VLOOKUP(K67,Credito1,2)</f>
        <v>191.23</v>
      </c>
      <c r="S67" s="48">
        <f>Q67-R67</f>
        <v>-77.744239999999976</v>
      </c>
      <c r="T67" s="52"/>
      <c r="U67" s="48">
        <f>-IF(S67&gt;0,0,S67)</f>
        <v>77.744239999999976</v>
      </c>
      <c r="V67" s="53">
        <f>IF(S67&lt;0,0,S67)</f>
        <v>0</v>
      </c>
      <c r="W67" s="54">
        <v>0</v>
      </c>
      <c r="X67" s="48">
        <f>SUM(V67:W67)</f>
        <v>0</v>
      </c>
      <c r="Y67" s="55">
        <f t="shared" si="25"/>
        <v>2024.6242400000001</v>
      </c>
    </row>
    <row r="68" spans="1:25" s="21" customFormat="1" ht="26.25" x14ac:dyDescent="0.25">
      <c r="A68" s="43"/>
      <c r="B68" s="45" t="s">
        <v>137</v>
      </c>
      <c r="C68" s="44"/>
      <c r="D68" s="46"/>
      <c r="E68" s="47"/>
      <c r="F68" s="48"/>
      <c r="G68" s="49"/>
      <c r="H68" s="48"/>
      <c r="I68" s="50"/>
      <c r="J68" s="48"/>
      <c r="K68" s="48"/>
      <c r="L68" s="48"/>
      <c r="M68" s="48"/>
      <c r="N68" s="51"/>
      <c r="O68" s="48"/>
      <c r="P68" s="48"/>
      <c r="Q68" s="48"/>
      <c r="R68" s="48"/>
      <c r="S68" s="48"/>
      <c r="T68" s="52"/>
      <c r="U68" s="48"/>
      <c r="V68" s="53"/>
      <c r="W68" s="54"/>
      <c r="X68" s="48"/>
      <c r="Y68" s="55"/>
    </row>
    <row r="69" spans="1:25" s="21" customFormat="1" ht="26.25" x14ac:dyDescent="0.25">
      <c r="A69" s="43">
        <v>45</v>
      </c>
      <c r="B69" s="44" t="s">
        <v>138</v>
      </c>
      <c r="C69" s="44" t="s">
        <v>139</v>
      </c>
      <c r="D69" s="46"/>
      <c r="E69" s="47"/>
      <c r="F69" s="48">
        <v>3231.8</v>
      </c>
      <c r="G69" s="49">
        <v>0</v>
      </c>
      <c r="H69" s="48">
        <f>SUM(F69:G69)</f>
        <v>3231.8</v>
      </c>
      <c r="I69" s="50"/>
      <c r="J69" s="48">
        <v>0</v>
      </c>
      <c r="K69" s="48">
        <f>F69+J69</f>
        <v>3231.8</v>
      </c>
      <c r="L69" s="48">
        <f>VLOOKUP(K69,Tarifa1,1)</f>
        <v>2105.21</v>
      </c>
      <c r="M69" s="48">
        <f>K69-L69</f>
        <v>1126.5900000000001</v>
      </c>
      <c r="N69" s="51">
        <f>VLOOKUP(K69,Tarifa1,3)</f>
        <v>0.10879999999999999</v>
      </c>
      <c r="O69" s="48">
        <f>M69*N69</f>
        <v>122.57299200000001</v>
      </c>
      <c r="P69" s="48">
        <f>VLOOKUP(K69,Tarifa1,2)</f>
        <v>123.61499999999999</v>
      </c>
      <c r="Q69" s="48">
        <f>O69+P69</f>
        <v>246.18799200000001</v>
      </c>
      <c r="R69" s="48">
        <f>VLOOKUP(K69,Credito1,2)</f>
        <v>126.77</v>
      </c>
      <c r="S69" s="48">
        <f>Q69-R69</f>
        <v>119.41799200000001</v>
      </c>
      <c r="T69" s="52"/>
      <c r="U69" s="48">
        <f>-IF(S69&gt;0,0,S69)</f>
        <v>0</v>
      </c>
      <c r="V69" s="53">
        <f>IF(S69&lt;0,0,S69)</f>
        <v>119.41799200000001</v>
      </c>
      <c r="W69" s="54">
        <v>0</v>
      </c>
      <c r="X69" s="48">
        <f>SUM(V69:W69)</f>
        <v>119.41799200000001</v>
      </c>
      <c r="Y69" s="55">
        <f t="shared" ref="Y69:Y80" si="40">H69+U69-X69</f>
        <v>3112.382008</v>
      </c>
    </row>
    <row r="70" spans="1:25" s="21" customFormat="1" ht="26.25" x14ac:dyDescent="0.25">
      <c r="A70" s="43">
        <v>46</v>
      </c>
      <c r="B70" s="44" t="s">
        <v>140</v>
      </c>
      <c r="C70" s="44" t="s">
        <v>141</v>
      </c>
      <c r="D70" s="46"/>
      <c r="E70" s="47"/>
      <c r="F70" s="48">
        <v>1946.88</v>
      </c>
      <c r="G70" s="49">
        <v>0</v>
      </c>
      <c r="H70" s="48">
        <f>SUM(F70:G70)</f>
        <v>1946.88</v>
      </c>
      <c r="I70" s="50"/>
      <c r="J70" s="48">
        <v>0</v>
      </c>
      <c r="K70" s="48">
        <f>F70+J70</f>
        <v>1946.88</v>
      </c>
      <c r="L70" s="48">
        <f>VLOOKUP(K70,Tarifa1,1)</f>
        <v>248.04</v>
      </c>
      <c r="M70" s="48">
        <f>K70-L70</f>
        <v>1698.8400000000001</v>
      </c>
      <c r="N70" s="51">
        <f>VLOOKUP(K70,Tarifa1,3)</f>
        <v>6.4000000000000001E-2</v>
      </c>
      <c r="O70" s="48">
        <f>M70*N70</f>
        <v>108.72576000000001</v>
      </c>
      <c r="P70" s="48">
        <f>VLOOKUP(K70,Tarifa1,2)</f>
        <v>4.76</v>
      </c>
      <c r="Q70" s="48">
        <f>O70+P70</f>
        <v>113.48576000000001</v>
      </c>
      <c r="R70" s="48">
        <f>VLOOKUP(K70,Credito1,2)</f>
        <v>191.23</v>
      </c>
      <c r="S70" s="48">
        <f>Q70-R70</f>
        <v>-77.744239999999976</v>
      </c>
      <c r="T70" s="52"/>
      <c r="U70" s="48">
        <f>-IF(S70&gt;0,0,S70)</f>
        <v>77.744239999999976</v>
      </c>
      <c r="V70" s="53">
        <f>IF(S70&lt;0,0,S70)</f>
        <v>0</v>
      </c>
      <c r="W70" s="54">
        <v>0</v>
      </c>
      <c r="X70" s="48">
        <f>SUM(V70:W70)</f>
        <v>0</v>
      </c>
      <c r="Y70" s="55">
        <f t="shared" si="40"/>
        <v>2024.6242400000001</v>
      </c>
    </row>
    <row r="71" spans="1:25" s="21" customFormat="1" x14ac:dyDescent="0.25">
      <c r="A71" s="43">
        <v>47</v>
      </c>
      <c r="B71" s="44" t="s">
        <v>142</v>
      </c>
      <c r="C71" s="44" t="s">
        <v>143</v>
      </c>
      <c r="D71" s="46"/>
      <c r="E71" s="47"/>
      <c r="F71" s="48">
        <v>2009.28</v>
      </c>
      <c r="G71" s="49">
        <v>0</v>
      </c>
      <c r="H71" s="48">
        <f>SUM(F71:G71)</f>
        <v>2009.28</v>
      </c>
      <c r="I71" s="50"/>
      <c r="J71" s="48">
        <v>0</v>
      </c>
      <c r="K71" s="48">
        <f>F71+J71</f>
        <v>2009.28</v>
      </c>
      <c r="L71" s="48">
        <f>VLOOKUP(K71,Tarifa1,1)</f>
        <v>248.04</v>
      </c>
      <c r="M71" s="48">
        <f>K71-L71</f>
        <v>1761.24</v>
      </c>
      <c r="N71" s="51">
        <f>VLOOKUP(K71,Tarifa1,3)</f>
        <v>6.4000000000000001E-2</v>
      </c>
      <c r="O71" s="48">
        <f>M71*N71</f>
        <v>112.71936000000001</v>
      </c>
      <c r="P71" s="48">
        <f>VLOOKUP(K71,Tarifa1,2)</f>
        <v>4.76</v>
      </c>
      <c r="Q71" s="48">
        <f>O71+P71</f>
        <v>117.47936000000001</v>
      </c>
      <c r="R71" s="48">
        <f>VLOOKUP(K71,Credito1,2)</f>
        <v>191.23</v>
      </c>
      <c r="S71" s="48">
        <f>Q71-R71</f>
        <v>-73.750639999999976</v>
      </c>
      <c r="T71" s="52"/>
      <c r="U71" s="48">
        <f>-IF(S71&gt;0,0,S71)</f>
        <v>73.750639999999976</v>
      </c>
      <c r="V71" s="53">
        <f>IF(S71&lt;0,0,S71)</f>
        <v>0</v>
      </c>
      <c r="W71" s="54">
        <v>0</v>
      </c>
      <c r="X71" s="48">
        <f>SUM(V71:W71)</f>
        <v>0</v>
      </c>
      <c r="Y71" s="55">
        <f t="shared" si="40"/>
        <v>2083.0306399999999</v>
      </c>
    </row>
    <row r="72" spans="1:25" s="21" customFormat="1" x14ac:dyDescent="0.25">
      <c r="A72" s="43">
        <v>48</v>
      </c>
      <c r="B72" s="44" t="s">
        <v>144</v>
      </c>
      <c r="C72" s="44" t="s">
        <v>145</v>
      </c>
      <c r="D72" s="46"/>
      <c r="E72" s="47"/>
      <c r="F72" s="48">
        <v>2404.48</v>
      </c>
      <c r="G72" s="49">
        <v>0</v>
      </c>
      <c r="H72" s="48">
        <f>SUM(F72:G72)</f>
        <v>2404.48</v>
      </c>
      <c r="I72" s="50"/>
      <c r="J72" s="48">
        <v>0</v>
      </c>
      <c r="K72" s="48">
        <f>F72+J72</f>
        <v>2404.48</v>
      </c>
      <c r="L72" s="48">
        <f>VLOOKUP(K72,Tarifa1,1)</f>
        <v>2105.21</v>
      </c>
      <c r="M72" s="48">
        <f>K72-L72</f>
        <v>299.27</v>
      </c>
      <c r="N72" s="51">
        <f>VLOOKUP(K72,Tarifa1,3)</f>
        <v>0.10879999999999999</v>
      </c>
      <c r="O72" s="48">
        <f>M72*N72</f>
        <v>32.560575999999998</v>
      </c>
      <c r="P72" s="48">
        <f>VLOOKUP(K72,Tarifa1,2)</f>
        <v>123.61499999999999</v>
      </c>
      <c r="Q72" s="48">
        <f>O72+P72</f>
        <v>156.17557599999998</v>
      </c>
      <c r="R72" s="48">
        <f>VLOOKUP(K72,Credito1,2)</f>
        <v>162.435</v>
      </c>
      <c r="S72" s="48">
        <f>Q72-R72</f>
        <v>-6.2594240000000241</v>
      </c>
      <c r="T72" s="52"/>
      <c r="U72" s="48">
        <f>-IF(S72&gt;0,0,S72)</f>
        <v>6.2594240000000241</v>
      </c>
      <c r="V72" s="53">
        <f>IF(S72&lt;0,0,S72)</f>
        <v>0</v>
      </c>
      <c r="W72" s="54">
        <v>0</v>
      </c>
      <c r="X72" s="48">
        <f>SUM(V72:W72)</f>
        <v>0</v>
      </c>
      <c r="Y72" s="55">
        <f t="shared" si="40"/>
        <v>2410.7394239999999</v>
      </c>
    </row>
    <row r="73" spans="1:25" s="21" customFormat="1" x14ac:dyDescent="0.25">
      <c r="A73" s="43"/>
      <c r="B73" s="45" t="s">
        <v>146</v>
      </c>
      <c r="C73" s="44"/>
      <c r="D73" s="46"/>
      <c r="E73" s="47"/>
      <c r="F73" s="48"/>
      <c r="G73" s="49"/>
      <c r="H73" s="48"/>
      <c r="I73" s="50"/>
      <c r="J73" s="48"/>
      <c r="K73" s="48"/>
      <c r="L73" s="48"/>
      <c r="M73" s="48"/>
      <c r="N73" s="51"/>
      <c r="O73" s="48"/>
      <c r="P73" s="48"/>
      <c r="Q73" s="48"/>
      <c r="R73" s="48"/>
      <c r="S73" s="48"/>
      <c r="T73" s="52"/>
      <c r="U73" s="48"/>
      <c r="V73" s="53"/>
      <c r="W73" s="54"/>
      <c r="X73" s="48"/>
      <c r="Y73" s="55"/>
    </row>
    <row r="74" spans="1:25" s="21" customFormat="1" ht="26.25" x14ac:dyDescent="0.25">
      <c r="A74" s="43">
        <v>49</v>
      </c>
      <c r="B74" s="44" t="s">
        <v>147</v>
      </c>
      <c r="C74" s="44" t="s">
        <v>148</v>
      </c>
      <c r="D74" s="46"/>
      <c r="E74" s="47"/>
      <c r="F74" s="48">
        <v>4326.3999999999996</v>
      </c>
      <c r="G74" s="49">
        <v>0</v>
      </c>
      <c r="H74" s="48">
        <f>SUM(F74:G74)</f>
        <v>4326.3999999999996</v>
      </c>
      <c r="I74" s="50"/>
      <c r="J74" s="48">
        <v>0</v>
      </c>
      <c r="K74" s="48">
        <f>F74+J74</f>
        <v>4326.3999999999996</v>
      </c>
      <c r="L74" s="48">
        <f>VLOOKUP(K74,Tarifa1,1)</f>
        <v>4300.7550000000001</v>
      </c>
      <c r="M74" s="48">
        <f>K74-L74</f>
        <v>25.644999999999527</v>
      </c>
      <c r="N74" s="51">
        <f>VLOOKUP(K74,Tarifa1,3)</f>
        <v>0.1792</v>
      </c>
      <c r="O74" s="48">
        <f>M74*N74</f>
        <v>4.5955839999999153</v>
      </c>
      <c r="P74" s="48">
        <f>VLOOKUP(K74,Tarifa1,2)</f>
        <v>393.27499999999998</v>
      </c>
      <c r="Q74" s="48">
        <f>O74+P74</f>
        <v>397.87058399999989</v>
      </c>
      <c r="R74" s="48">
        <f>VLOOKUP(K74,Credito1,2)</f>
        <v>0</v>
      </c>
      <c r="S74" s="48">
        <f>Q74-R74</f>
        <v>397.87058399999989</v>
      </c>
      <c r="T74" s="52"/>
      <c r="U74" s="48">
        <f>-IF(S74&gt;0,0,S74)</f>
        <v>0</v>
      </c>
      <c r="V74" s="53">
        <f>IF(S74&lt;0,0,S74)</f>
        <v>397.87058399999989</v>
      </c>
      <c r="W74" s="54">
        <v>0</v>
      </c>
      <c r="X74" s="48">
        <f>SUM(V74:W74)</f>
        <v>397.87058399999989</v>
      </c>
      <c r="Y74" s="55">
        <f t="shared" si="40"/>
        <v>3928.5294159999999</v>
      </c>
    </row>
    <row r="75" spans="1:25" s="21" customFormat="1" ht="26.25" x14ac:dyDescent="0.25">
      <c r="A75" s="43"/>
      <c r="B75" s="45" t="s">
        <v>149</v>
      </c>
      <c r="C75" s="44"/>
      <c r="D75" s="46"/>
      <c r="E75" s="47"/>
      <c r="F75" s="48"/>
      <c r="G75" s="49"/>
      <c r="H75" s="48"/>
      <c r="I75" s="50"/>
      <c r="J75" s="48"/>
      <c r="K75" s="48"/>
      <c r="L75" s="48"/>
      <c r="M75" s="48"/>
      <c r="N75" s="51"/>
      <c r="O75" s="48"/>
      <c r="P75" s="48"/>
      <c r="Q75" s="48"/>
      <c r="R75" s="48"/>
      <c r="S75" s="48"/>
      <c r="T75" s="52"/>
      <c r="U75" s="48"/>
      <c r="V75" s="53"/>
      <c r="W75" s="54"/>
      <c r="X75" s="48"/>
      <c r="Y75" s="55"/>
    </row>
    <row r="76" spans="1:25" s="21" customFormat="1" ht="26.25" x14ac:dyDescent="0.25">
      <c r="A76" s="43">
        <v>50</v>
      </c>
      <c r="B76" s="44" t="s">
        <v>150</v>
      </c>
      <c r="C76" s="44" t="s">
        <v>151</v>
      </c>
      <c r="D76" s="46"/>
      <c r="E76" s="47"/>
      <c r="F76" s="48">
        <v>3244.8</v>
      </c>
      <c r="G76" s="49">
        <v>0</v>
      </c>
      <c r="H76" s="48">
        <f>SUM(F76:G76)</f>
        <v>3244.8</v>
      </c>
      <c r="I76" s="50"/>
      <c r="J76" s="48">
        <v>0</v>
      </c>
      <c r="K76" s="48">
        <f>F76+J76</f>
        <v>3244.8</v>
      </c>
      <c r="L76" s="48">
        <f>VLOOKUP(K76,Tarifa1,1)</f>
        <v>2105.21</v>
      </c>
      <c r="M76" s="48">
        <f>K76-L76</f>
        <v>1139.5900000000001</v>
      </c>
      <c r="N76" s="51">
        <f>VLOOKUP(K76,Tarifa1,3)</f>
        <v>0.10879999999999999</v>
      </c>
      <c r="O76" s="48">
        <f>M76*N76</f>
        <v>123.98739200000001</v>
      </c>
      <c r="P76" s="48">
        <f>VLOOKUP(K76,Tarifa1,2)</f>
        <v>123.61499999999999</v>
      </c>
      <c r="Q76" s="48">
        <f>O76+P76</f>
        <v>247.60239200000001</v>
      </c>
      <c r="R76" s="48">
        <f>VLOOKUP(K76,Credito1,2)</f>
        <v>126.77</v>
      </c>
      <c r="S76" s="48">
        <f>Q76-R76</f>
        <v>120.83239200000001</v>
      </c>
      <c r="T76" s="52"/>
      <c r="U76" s="48">
        <f>-IF(S76&gt;0,0,S76)</f>
        <v>0</v>
      </c>
      <c r="V76" s="53">
        <f>IF(S76&lt;0,0,S76)</f>
        <v>120.83239200000001</v>
      </c>
      <c r="W76" s="54">
        <v>0</v>
      </c>
      <c r="X76" s="48">
        <f>SUM(V76:W76)</f>
        <v>120.83239200000001</v>
      </c>
      <c r="Y76" s="55">
        <f t="shared" si="40"/>
        <v>3123.9676080000004</v>
      </c>
    </row>
    <row r="77" spans="1:25" s="21" customFormat="1" x14ac:dyDescent="0.25">
      <c r="A77" s="43">
        <v>51</v>
      </c>
      <c r="B77" s="44" t="s">
        <v>152</v>
      </c>
      <c r="C77" s="44" t="s">
        <v>132</v>
      </c>
      <c r="D77" s="46"/>
      <c r="E77" s="47"/>
      <c r="F77" s="48">
        <v>1946.88</v>
      </c>
      <c r="G77" s="49">
        <v>0</v>
      </c>
      <c r="H77" s="48">
        <f>SUM(F77:G77)</f>
        <v>1946.88</v>
      </c>
      <c r="I77" s="50"/>
      <c r="J77" s="48"/>
      <c r="K77" s="48"/>
      <c r="L77" s="48"/>
      <c r="M77" s="48"/>
      <c r="N77" s="51"/>
      <c r="O77" s="48"/>
      <c r="P77" s="48"/>
      <c r="Q77" s="48"/>
      <c r="R77" s="48"/>
      <c r="S77" s="48"/>
      <c r="T77" s="52"/>
      <c r="U77" s="48">
        <v>77.739999999999995</v>
      </c>
      <c r="V77" s="53">
        <f>IF(S77&lt;0,0,S77)</f>
        <v>0</v>
      </c>
      <c r="W77" s="54">
        <v>0</v>
      </c>
      <c r="X77" s="48">
        <f>SUM(V77:W77)</f>
        <v>0</v>
      </c>
      <c r="Y77" s="55">
        <f t="shared" si="40"/>
        <v>2024.6200000000001</v>
      </c>
    </row>
    <row r="78" spans="1:25" s="21" customFormat="1" x14ac:dyDescent="0.25">
      <c r="A78" s="43"/>
      <c r="B78" s="45" t="s">
        <v>153</v>
      </c>
      <c r="C78" s="44"/>
      <c r="D78" s="46"/>
      <c r="E78" s="47"/>
      <c r="F78" s="48"/>
      <c r="G78" s="49"/>
      <c r="H78" s="48"/>
      <c r="I78" s="50"/>
      <c r="J78" s="48"/>
      <c r="K78" s="48"/>
      <c r="L78" s="48"/>
      <c r="M78" s="48"/>
      <c r="N78" s="51"/>
      <c r="O78" s="48"/>
      <c r="P78" s="48"/>
      <c r="Q78" s="48"/>
      <c r="R78" s="48"/>
      <c r="S78" s="48"/>
      <c r="T78" s="52"/>
      <c r="U78" s="48"/>
      <c r="V78" s="53"/>
      <c r="W78" s="54"/>
      <c r="X78" s="48"/>
      <c r="Y78" s="55"/>
    </row>
    <row r="79" spans="1:25" s="21" customFormat="1" ht="26.25" x14ac:dyDescent="0.25">
      <c r="A79" s="43">
        <v>52</v>
      </c>
      <c r="B79" s="44" t="s">
        <v>154</v>
      </c>
      <c r="C79" s="44" t="s">
        <v>155</v>
      </c>
      <c r="D79" s="46"/>
      <c r="E79" s="47"/>
      <c r="F79" s="48">
        <v>549.12</v>
      </c>
      <c r="G79" s="49">
        <v>0</v>
      </c>
      <c r="H79" s="48">
        <f>SUM(F79:G79)</f>
        <v>549.12</v>
      </c>
      <c r="I79" s="50"/>
      <c r="J79" s="48">
        <v>0</v>
      </c>
      <c r="K79" s="48">
        <f>F79+J79</f>
        <v>549.12</v>
      </c>
      <c r="L79" s="48">
        <f>VLOOKUP(K79,Tarifa1,1)</f>
        <v>248.04</v>
      </c>
      <c r="M79" s="48">
        <f>K79-L79</f>
        <v>301.08000000000004</v>
      </c>
      <c r="N79" s="51">
        <f>VLOOKUP(K79,Tarifa1,3)</f>
        <v>6.4000000000000001E-2</v>
      </c>
      <c r="O79" s="48">
        <f>M79*N79</f>
        <v>19.269120000000004</v>
      </c>
      <c r="P79" s="48">
        <f>VLOOKUP(K79,Tarifa1,2)</f>
        <v>4.76</v>
      </c>
      <c r="Q79" s="48">
        <f>O79+P79</f>
        <v>24.029120000000006</v>
      </c>
      <c r="R79" s="48">
        <f>VLOOKUP(K79,Credito1,2)</f>
        <v>203.51</v>
      </c>
      <c r="S79" s="48">
        <f>Q79-R79</f>
        <v>-179.48087999999998</v>
      </c>
      <c r="T79" s="52"/>
      <c r="U79" s="48">
        <f>-IF(S79&gt;0,0,S79)</f>
        <v>179.48087999999998</v>
      </c>
      <c r="V79" s="53">
        <f>IF(S79&lt;0,0,S79)</f>
        <v>0</v>
      </c>
      <c r="W79" s="54">
        <v>0</v>
      </c>
      <c r="X79" s="48">
        <f>SUM(V79:W79)</f>
        <v>0</v>
      </c>
      <c r="Y79" s="55">
        <f t="shared" si="40"/>
        <v>728.60087999999996</v>
      </c>
    </row>
    <row r="80" spans="1:25" s="21" customFormat="1" ht="26.25" x14ac:dyDescent="0.25">
      <c r="A80" s="43">
        <v>53</v>
      </c>
      <c r="B80" s="44" t="s">
        <v>156</v>
      </c>
      <c r="C80" s="44" t="s">
        <v>157</v>
      </c>
      <c r="D80" s="46"/>
      <c r="E80" s="47"/>
      <c r="F80" s="48">
        <v>981.76</v>
      </c>
      <c r="G80" s="49">
        <v>0</v>
      </c>
      <c r="H80" s="48">
        <f>SUM(F80:G80)</f>
        <v>981.76</v>
      </c>
      <c r="I80" s="50"/>
      <c r="J80" s="48">
        <v>0</v>
      </c>
      <c r="K80" s="48">
        <f>F80+J80</f>
        <v>981.76</v>
      </c>
      <c r="L80" s="48">
        <f>VLOOKUP(K80,Tarifa1,1)</f>
        <v>248.04</v>
      </c>
      <c r="M80" s="48">
        <f>K80-L80</f>
        <v>733.72</v>
      </c>
      <c r="N80" s="51">
        <f>VLOOKUP(K80,Tarifa1,3)</f>
        <v>6.4000000000000001E-2</v>
      </c>
      <c r="O80" s="48">
        <f>M80*N80</f>
        <v>46.958080000000002</v>
      </c>
      <c r="P80" s="48">
        <f>VLOOKUP(K80,Tarifa1,2)</f>
        <v>4.76</v>
      </c>
      <c r="Q80" s="48">
        <f>O80+P80</f>
        <v>51.71808</v>
      </c>
      <c r="R80" s="48">
        <f>VLOOKUP(K80,Credito1,2)</f>
        <v>203.41499999999999</v>
      </c>
      <c r="S80" s="48">
        <f>Q80-R80</f>
        <v>-151.69691999999998</v>
      </c>
      <c r="T80" s="52"/>
      <c r="U80" s="48">
        <f>-IF(S80&gt;0,0,S80)</f>
        <v>151.69691999999998</v>
      </c>
      <c r="V80" s="53">
        <f>IF(S80&lt;0,0,S80)</f>
        <v>0</v>
      </c>
      <c r="W80" s="54">
        <v>0</v>
      </c>
      <c r="X80" s="48">
        <f>SUM(V80:W80)</f>
        <v>0</v>
      </c>
      <c r="Y80" s="55">
        <f t="shared" si="40"/>
        <v>1133.4569200000001</v>
      </c>
    </row>
    <row r="81" spans="1:25" s="21" customFormat="1" x14ac:dyDescent="0.25">
      <c r="A81" s="43">
        <v>54</v>
      </c>
      <c r="B81" s="57" t="s">
        <v>158</v>
      </c>
      <c r="C81" s="58"/>
      <c r="D81" s="56"/>
      <c r="E81" s="56"/>
      <c r="F81" s="56"/>
      <c r="G81" s="56"/>
      <c r="H81" s="56"/>
      <c r="I81" s="59"/>
      <c r="J81" s="56"/>
      <c r="K81" s="56"/>
      <c r="L81" s="56"/>
      <c r="M81" s="56"/>
      <c r="N81" s="56"/>
      <c r="O81" s="56"/>
      <c r="P81" s="56"/>
      <c r="Q81" s="56"/>
      <c r="R81" s="56"/>
      <c r="S81" s="59"/>
      <c r="T81" s="59"/>
      <c r="U81" s="56"/>
      <c r="V81" s="56"/>
      <c r="W81" s="56"/>
      <c r="X81" s="56"/>
      <c r="Y81" s="56"/>
    </row>
    <row r="82" spans="1:25" s="21" customFormat="1" x14ac:dyDescent="0.25">
      <c r="A82" s="43">
        <v>55</v>
      </c>
      <c r="B82" s="44" t="s">
        <v>159</v>
      </c>
      <c r="C82" s="44" t="s">
        <v>160</v>
      </c>
      <c r="D82" s="46"/>
      <c r="E82" s="47"/>
      <c r="F82" s="48">
        <v>1115.92</v>
      </c>
      <c r="G82" s="49">
        <v>0</v>
      </c>
      <c r="H82" s="48">
        <f t="shared" ref="H82:H88" si="41">SUM(F82:G82)</f>
        <v>1115.92</v>
      </c>
      <c r="I82" s="50"/>
      <c r="J82" s="48">
        <v>0</v>
      </c>
      <c r="K82" s="48">
        <f t="shared" ref="K82:K88" si="42">F82+J82</f>
        <v>1115.92</v>
      </c>
      <c r="L82" s="48">
        <f t="shared" ref="L82:L88" si="43">VLOOKUP(K82,Tarifa1,1)</f>
        <v>248.04</v>
      </c>
      <c r="M82" s="48">
        <f t="shared" ref="M82:M88" si="44">K82-L82</f>
        <v>867.88000000000011</v>
      </c>
      <c r="N82" s="51">
        <f t="shared" ref="N82:N88" si="45">VLOOKUP(K82,Tarifa1,3)</f>
        <v>6.4000000000000001E-2</v>
      </c>
      <c r="O82" s="48">
        <f t="shared" ref="O82:O88" si="46">M82*N82</f>
        <v>55.544320000000006</v>
      </c>
      <c r="P82" s="48">
        <f t="shared" ref="P82:P88" si="47">VLOOKUP(K82,Tarifa1,2)</f>
        <v>4.76</v>
      </c>
      <c r="Q82" s="48">
        <f t="shared" ref="Q82:Q88" si="48">O82+P82</f>
        <v>60.304320000000004</v>
      </c>
      <c r="R82" s="48">
        <f t="shared" ref="R82:R88" si="49">VLOOKUP(K82,Credito1,2)</f>
        <v>203.41499999999999</v>
      </c>
      <c r="S82" s="48">
        <f t="shared" ref="S82:S88" si="50">Q82-R82</f>
        <v>-143.11068</v>
      </c>
      <c r="T82" s="52"/>
      <c r="U82" s="48">
        <f t="shared" ref="U82:U88" si="51">-IF(S82&gt;0,0,S82)</f>
        <v>143.11068</v>
      </c>
      <c r="V82" s="53">
        <f t="shared" ref="V82:V88" si="52">IF(S82&lt;0,0,S82)</f>
        <v>0</v>
      </c>
      <c r="W82" s="54">
        <v>0</v>
      </c>
      <c r="X82" s="48">
        <f t="shared" ref="X82:X88" si="53">SUM(V82:W82)</f>
        <v>0</v>
      </c>
      <c r="Y82" s="48">
        <f t="shared" ref="Y82:Y92" si="54">H82+U82-X82</f>
        <v>1259.0306800000001</v>
      </c>
    </row>
    <row r="83" spans="1:25" s="21" customFormat="1" ht="26.25" x14ac:dyDescent="0.25">
      <c r="A83" s="43">
        <v>56</v>
      </c>
      <c r="B83" s="44" t="s">
        <v>161</v>
      </c>
      <c r="C83" s="44" t="s">
        <v>162</v>
      </c>
      <c r="D83" s="46"/>
      <c r="E83" s="47"/>
      <c r="F83" s="48">
        <v>1115.92</v>
      </c>
      <c r="G83" s="49">
        <v>0</v>
      </c>
      <c r="H83" s="48">
        <f t="shared" si="41"/>
        <v>1115.92</v>
      </c>
      <c r="I83" s="50"/>
      <c r="J83" s="48">
        <v>0</v>
      </c>
      <c r="K83" s="48">
        <f t="shared" si="42"/>
        <v>1115.92</v>
      </c>
      <c r="L83" s="48">
        <f t="shared" si="43"/>
        <v>248.04</v>
      </c>
      <c r="M83" s="48">
        <f t="shared" si="44"/>
        <v>867.88000000000011</v>
      </c>
      <c r="N83" s="51">
        <f t="shared" si="45"/>
        <v>6.4000000000000001E-2</v>
      </c>
      <c r="O83" s="48">
        <f t="shared" si="46"/>
        <v>55.544320000000006</v>
      </c>
      <c r="P83" s="48">
        <f t="shared" si="47"/>
        <v>4.76</v>
      </c>
      <c r="Q83" s="48">
        <f t="shared" si="48"/>
        <v>60.304320000000004</v>
      </c>
      <c r="R83" s="48">
        <f t="shared" si="49"/>
        <v>203.41499999999999</v>
      </c>
      <c r="S83" s="48">
        <f t="shared" si="50"/>
        <v>-143.11068</v>
      </c>
      <c r="T83" s="52"/>
      <c r="U83" s="48">
        <f t="shared" si="51"/>
        <v>143.11068</v>
      </c>
      <c r="V83" s="53">
        <f t="shared" si="52"/>
        <v>0</v>
      </c>
      <c r="W83" s="54">
        <v>0</v>
      </c>
      <c r="X83" s="48">
        <f t="shared" si="53"/>
        <v>0</v>
      </c>
      <c r="Y83" s="48">
        <f t="shared" si="54"/>
        <v>1259.0306800000001</v>
      </c>
    </row>
    <row r="84" spans="1:25" s="21" customFormat="1" ht="26.25" x14ac:dyDescent="0.25">
      <c r="A84" s="43">
        <v>57</v>
      </c>
      <c r="B84" s="44" t="s">
        <v>163</v>
      </c>
      <c r="C84" s="44" t="s">
        <v>164</v>
      </c>
      <c r="D84" s="46"/>
      <c r="E84" s="47"/>
      <c r="F84" s="48">
        <v>1115.92</v>
      </c>
      <c r="G84" s="49">
        <v>0</v>
      </c>
      <c r="H84" s="48">
        <f t="shared" si="41"/>
        <v>1115.92</v>
      </c>
      <c r="I84" s="50"/>
      <c r="J84" s="48">
        <v>0</v>
      </c>
      <c r="K84" s="48">
        <f t="shared" si="42"/>
        <v>1115.92</v>
      </c>
      <c r="L84" s="48">
        <f t="shared" si="43"/>
        <v>248.04</v>
      </c>
      <c r="M84" s="48">
        <f t="shared" si="44"/>
        <v>867.88000000000011</v>
      </c>
      <c r="N84" s="51">
        <f t="shared" si="45"/>
        <v>6.4000000000000001E-2</v>
      </c>
      <c r="O84" s="48">
        <f t="shared" si="46"/>
        <v>55.544320000000006</v>
      </c>
      <c r="P84" s="48">
        <f t="shared" si="47"/>
        <v>4.76</v>
      </c>
      <c r="Q84" s="48">
        <f t="shared" si="48"/>
        <v>60.304320000000004</v>
      </c>
      <c r="R84" s="48">
        <f t="shared" si="49"/>
        <v>203.41499999999999</v>
      </c>
      <c r="S84" s="48">
        <f t="shared" si="50"/>
        <v>-143.11068</v>
      </c>
      <c r="T84" s="52"/>
      <c r="U84" s="48">
        <f t="shared" si="51"/>
        <v>143.11068</v>
      </c>
      <c r="V84" s="53">
        <f t="shared" si="52"/>
        <v>0</v>
      </c>
      <c r="W84" s="54">
        <v>0</v>
      </c>
      <c r="X84" s="48">
        <f t="shared" si="53"/>
        <v>0</v>
      </c>
      <c r="Y84" s="48">
        <f t="shared" si="54"/>
        <v>1259.0306800000001</v>
      </c>
    </row>
    <row r="85" spans="1:25" s="21" customFormat="1" ht="26.25" x14ac:dyDescent="0.25">
      <c r="A85" s="43">
        <v>58</v>
      </c>
      <c r="B85" s="44" t="s">
        <v>165</v>
      </c>
      <c r="C85" s="44" t="s">
        <v>166</v>
      </c>
      <c r="D85" s="46"/>
      <c r="E85" s="47"/>
      <c r="F85" s="48">
        <v>1115.92</v>
      </c>
      <c r="G85" s="49">
        <v>0</v>
      </c>
      <c r="H85" s="48">
        <f t="shared" si="41"/>
        <v>1115.92</v>
      </c>
      <c r="I85" s="50"/>
      <c r="J85" s="48">
        <v>0</v>
      </c>
      <c r="K85" s="48">
        <f t="shared" si="42"/>
        <v>1115.92</v>
      </c>
      <c r="L85" s="48">
        <f t="shared" si="43"/>
        <v>248.04</v>
      </c>
      <c r="M85" s="48">
        <f t="shared" si="44"/>
        <v>867.88000000000011</v>
      </c>
      <c r="N85" s="51">
        <f t="shared" si="45"/>
        <v>6.4000000000000001E-2</v>
      </c>
      <c r="O85" s="48">
        <f t="shared" si="46"/>
        <v>55.544320000000006</v>
      </c>
      <c r="P85" s="48">
        <f t="shared" si="47"/>
        <v>4.76</v>
      </c>
      <c r="Q85" s="48">
        <f t="shared" si="48"/>
        <v>60.304320000000004</v>
      </c>
      <c r="R85" s="48">
        <f t="shared" si="49"/>
        <v>203.41499999999999</v>
      </c>
      <c r="S85" s="48">
        <f t="shared" si="50"/>
        <v>-143.11068</v>
      </c>
      <c r="T85" s="52"/>
      <c r="U85" s="48">
        <f t="shared" si="51"/>
        <v>143.11068</v>
      </c>
      <c r="V85" s="53">
        <f t="shared" si="52"/>
        <v>0</v>
      </c>
      <c r="W85" s="54">
        <v>0</v>
      </c>
      <c r="X85" s="48">
        <f t="shared" si="53"/>
        <v>0</v>
      </c>
      <c r="Y85" s="48">
        <f t="shared" si="54"/>
        <v>1259.0306800000001</v>
      </c>
    </row>
    <row r="86" spans="1:25" s="21" customFormat="1" ht="26.25" x14ac:dyDescent="0.25">
      <c r="A86" s="43">
        <v>59</v>
      </c>
      <c r="B86" s="44" t="s">
        <v>167</v>
      </c>
      <c r="C86" s="44" t="s">
        <v>168</v>
      </c>
      <c r="D86" s="46"/>
      <c r="E86" s="47"/>
      <c r="F86" s="48">
        <v>1115.92</v>
      </c>
      <c r="G86" s="49">
        <v>0</v>
      </c>
      <c r="H86" s="48">
        <f t="shared" si="41"/>
        <v>1115.92</v>
      </c>
      <c r="I86" s="50"/>
      <c r="J86" s="48">
        <v>0</v>
      </c>
      <c r="K86" s="48">
        <f t="shared" si="42"/>
        <v>1115.92</v>
      </c>
      <c r="L86" s="48">
        <f t="shared" si="43"/>
        <v>248.04</v>
      </c>
      <c r="M86" s="48">
        <f t="shared" si="44"/>
        <v>867.88000000000011</v>
      </c>
      <c r="N86" s="51">
        <f t="shared" si="45"/>
        <v>6.4000000000000001E-2</v>
      </c>
      <c r="O86" s="48">
        <f t="shared" si="46"/>
        <v>55.544320000000006</v>
      </c>
      <c r="P86" s="48">
        <f t="shared" si="47"/>
        <v>4.76</v>
      </c>
      <c r="Q86" s="48">
        <f t="shared" si="48"/>
        <v>60.304320000000004</v>
      </c>
      <c r="R86" s="48">
        <f t="shared" si="49"/>
        <v>203.41499999999999</v>
      </c>
      <c r="S86" s="48">
        <f t="shared" si="50"/>
        <v>-143.11068</v>
      </c>
      <c r="T86" s="52"/>
      <c r="U86" s="48">
        <f t="shared" si="51"/>
        <v>143.11068</v>
      </c>
      <c r="V86" s="53">
        <f t="shared" si="52"/>
        <v>0</v>
      </c>
      <c r="W86" s="54">
        <v>0</v>
      </c>
      <c r="X86" s="48">
        <f t="shared" si="53"/>
        <v>0</v>
      </c>
      <c r="Y86" s="48">
        <f t="shared" si="54"/>
        <v>1259.0306800000001</v>
      </c>
    </row>
    <row r="87" spans="1:25" s="21" customFormat="1" ht="26.25" x14ac:dyDescent="0.25">
      <c r="A87" s="43">
        <v>60</v>
      </c>
      <c r="B87" s="44" t="s">
        <v>169</v>
      </c>
      <c r="C87" s="44" t="s">
        <v>170</v>
      </c>
      <c r="D87" s="46"/>
      <c r="E87" s="47"/>
      <c r="F87" s="48">
        <v>1115.92</v>
      </c>
      <c r="G87" s="49">
        <v>0</v>
      </c>
      <c r="H87" s="48">
        <f t="shared" si="41"/>
        <v>1115.92</v>
      </c>
      <c r="I87" s="50"/>
      <c r="J87" s="48">
        <v>0</v>
      </c>
      <c r="K87" s="48">
        <f t="shared" si="42"/>
        <v>1115.92</v>
      </c>
      <c r="L87" s="48">
        <f t="shared" si="43"/>
        <v>248.04</v>
      </c>
      <c r="M87" s="48">
        <f t="shared" si="44"/>
        <v>867.88000000000011</v>
      </c>
      <c r="N87" s="51">
        <f t="shared" si="45"/>
        <v>6.4000000000000001E-2</v>
      </c>
      <c r="O87" s="48">
        <f t="shared" si="46"/>
        <v>55.544320000000006</v>
      </c>
      <c r="P87" s="48">
        <f t="shared" si="47"/>
        <v>4.76</v>
      </c>
      <c r="Q87" s="48">
        <f t="shared" si="48"/>
        <v>60.304320000000004</v>
      </c>
      <c r="R87" s="48">
        <f t="shared" si="49"/>
        <v>203.41499999999999</v>
      </c>
      <c r="S87" s="48">
        <f t="shared" si="50"/>
        <v>-143.11068</v>
      </c>
      <c r="T87" s="52"/>
      <c r="U87" s="48">
        <f t="shared" si="51"/>
        <v>143.11068</v>
      </c>
      <c r="V87" s="53">
        <f t="shared" si="52"/>
        <v>0</v>
      </c>
      <c r="W87" s="54">
        <v>0</v>
      </c>
      <c r="X87" s="48">
        <f t="shared" si="53"/>
        <v>0</v>
      </c>
      <c r="Y87" s="48">
        <f t="shared" si="54"/>
        <v>1259.0306800000001</v>
      </c>
    </row>
    <row r="88" spans="1:25" s="21" customFormat="1" ht="26.25" x14ac:dyDescent="0.25">
      <c r="A88" s="43">
        <v>61</v>
      </c>
      <c r="B88" s="44" t="s">
        <v>171</v>
      </c>
      <c r="C88" s="44" t="s">
        <v>172</v>
      </c>
      <c r="D88" s="46"/>
      <c r="E88" s="47"/>
      <c r="F88" s="48">
        <v>1115.92</v>
      </c>
      <c r="G88" s="49">
        <v>0</v>
      </c>
      <c r="H88" s="48">
        <f t="shared" si="41"/>
        <v>1115.92</v>
      </c>
      <c r="I88" s="50"/>
      <c r="J88" s="48">
        <v>0</v>
      </c>
      <c r="K88" s="48">
        <f t="shared" si="42"/>
        <v>1115.92</v>
      </c>
      <c r="L88" s="48">
        <f t="shared" si="43"/>
        <v>248.04</v>
      </c>
      <c r="M88" s="48">
        <f t="shared" si="44"/>
        <v>867.88000000000011</v>
      </c>
      <c r="N88" s="51">
        <f t="shared" si="45"/>
        <v>6.4000000000000001E-2</v>
      </c>
      <c r="O88" s="48">
        <f t="shared" si="46"/>
        <v>55.544320000000006</v>
      </c>
      <c r="P88" s="48">
        <f t="shared" si="47"/>
        <v>4.76</v>
      </c>
      <c r="Q88" s="48">
        <f t="shared" si="48"/>
        <v>60.304320000000004</v>
      </c>
      <c r="R88" s="48">
        <f t="shared" si="49"/>
        <v>203.41499999999999</v>
      </c>
      <c r="S88" s="48">
        <f t="shared" si="50"/>
        <v>-143.11068</v>
      </c>
      <c r="T88" s="52"/>
      <c r="U88" s="48">
        <f t="shared" si="51"/>
        <v>143.11068</v>
      </c>
      <c r="V88" s="53">
        <f t="shared" si="52"/>
        <v>0</v>
      </c>
      <c r="W88" s="54">
        <v>0</v>
      </c>
      <c r="X88" s="48">
        <f t="shared" si="53"/>
        <v>0</v>
      </c>
      <c r="Y88" s="48">
        <f t="shared" si="54"/>
        <v>1259.0306800000001</v>
      </c>
    </row>
    <row r="89" spans="1:25" s="21" customFormat="1" x14ac:dyDescent="0.25">
      <c r="A89" s="43"/>
      <c r="B89" s="45" t="s">
        <v>173</v>
      </c>
      <c r="C89" s="44"/>
      <c r="D89" s="46"/>
      <c r="E89" s="47"/>
      <c r="F89" s="48"/>
      <c r="G89" s="49"/>
      <c r="H89" s="48"/>
      <c r="I89" s="50"/>
      <c r="J89" s="48"/>
      <c r="K89" s="48"/>
      <c r="L89" s="48"/>
      <c r="M89" s="48"/>
      <c r="N89" s="51"/>
      <c r="O89" s="48"/>
      <c r="P89" s="48"/>
      <c r="Q89" s="48"/>
      <c r="R89" s="48"/>
      <c r="S89" s="48"/>
      <c r="T89" s="52"/>
      <c r="U89" s="48"/>
      <c r="V89" s="53"/>
      <c r="W89" s="54"/>
      <c r="X89" s="48"/>
      <c r="Y89" s="48"/>
    </row>
    <row r="90" spans="1:25" s="21" customFormat="1" x14ac:dyDescent="0.25">
      <c r="A90" s="43">
        <v>62</v>
      </c>
      <c r="B90" s="44" t="s">
        <v>174</v>
      </c>
      <c r="C90" s="44" t="s">
        <v>175</v>
      </c>
      <c r="D90" s="46"/>
      <c r="E90" s="47"/>
      <c r="F90" s="48">
        <v>2704</v>
      </c>
      <c r="G90" s="49">
        <v>0</v>
      </c>
      <c r="H90" s="48">
        <f>SUM(F90:G90)</f>
        <v>2704</v>
      </c>
      <c r="I90" s="50"/>
      <c r="J90" s="48">
        <v>0</v>
      </c>
      <c r="K90" s="48">
        <f>F90+J90</f>
        <v>2704</v>
      </c>
      <c r="L90" s="48">
        <f>VLOOKUP(K90,Tarifa1,1)</f>
        <v>2105.21</v>
      </c>
      <c r="M90" s="48">
        <f>K90-L90</f>
        <v>598.79</v>
      </c>
      <c r="N90" s="51">
        <f>VLOOKUP(K90,Tarifa1,3)</f>
        <v>0.10879999999999999</v>
      </c>
      <c r="O90" s="48">
        <f>M90*N90</f>
        <v>65.148351999999988</v>
      </c>
      <c r="P90" s="48">
        <f>VLOOKUP(K90,Tarifa1,2)</f>
        <v>123.61499999999999</v>
      </c>
      <c r="Q90" s="48">
        <f>O90+P90</f>
        <v>188.763352</v>
      </c>
      <c r="R90" s="48">
        <f>VLOOKUP(K90,Credito1,2)</f>
        <v>147.315</v>
      </c>
      <c r="S90" s="48">
        <f>Q90-R90</f>
        <v>41.448352</v>
      </c>
      <c r="T90" s="52"/>
      <c r="U90" s="48">
        <f>-IF(S90&gt;0,0,S90)</f>
        <v>0</v>
      </c>
      <c r="V90" s="53">
        <f>IF(S90&lt;0,0,S90)</f>
        <v>41.448352</v>
      </c>
      <c r="W90" s="54">
        <v>0</v>
      </c>
      <c r="X90" s="48">
        <f>SUM(V90:W90)</f>
        <v>41.448352</v>
      </c>
      <c r="Y90" s="48">
        <f t="shared" si="54"/>
        <v>2662.5516480000001</v>
      </c>
    </row>
    <row r="91" spans="1:25" s="21" customFormat="1" x14ac:dyDescent="0.25">
      <c r="A91" s="43">
        <v>63</v>
      </c>
      <c r="B91" s="44" t="s">
        <v>176</v>
      </c>
      <c r="C91" s="44" t="s">
        <v>177</v>
      </c>
      <c r="D91" s="46"/>
      <c r="E91" s="47"/>
      <c r="F91" s="48">
        <v>3334.24</v>
      </c>
      <c r="G91" s="49">
        <v>0</v>
      </c>
      <c r="H91" s="48">
        <f>SUM(F91:G91)</f>
        <v>3334.24</v>
      </c>
      <c r="I91" s="50"/>
      <c r="J91" s="48">
        <v>0</v>
      </c>
      <c r="K91" s="48">
        <f>F91+J91</f>
        <v>3334.24</v>
      </c>
      <c r="L91" s="48">
        <f>VLOOKUP(K91,Tarifa1,1)</f>
        <v>2105.21</v>
      </c>
      <c r="M91" s="48">
        <f>K91-L91</f>
        <v>1229.0299999999997</v>
      </c>
      <c r="N91" s="51">
        <f>VLOOKUP(K91,Tarifa1,3)</f>
        <v>0.10879999999999999</v>
      </c>
      <c r="O91" s="48">
        <f>M91*N91</f>
        <v>133.71846399999995</v>
      </c>
      <c r="P91" s="48">
        <f>VLOOKUP(K91,Tarifa1,2)</f>
        <v>123.61499999999999</v>
      </c>
      <c r="Q91" s="48">
        <f>O91+P91</f>
        <v>257.33346399999994</v>
      </c>
      <c r="R91" s="48">
        <f>VLOOKUP(K91,Credito1,2)</f>
        <v>126.77</v>
      </c>
      <c r="S91" s="48">
        <f>Q91-R91</f>
        <v>130.56346399999995</v>
      </c>
      <c r="T91" s="52"/>
      <c r="U91" s="48">
        <f>-IF(S91&gt;0,0,S91)</f>
        <v>0</v>
      </c>
      <c r="V91" s="53">
        <f>IF(S91&lt;0,0,S91)</f>
        <v>130.56346399999995</v>
      </c>
      <c r="W91" s="54">
        <v>0</v>
      </c>
      <c r="X91" s="48">
        <f>SUM(V91:W91)</f>
        <v>130.56346399999995</v>
      </c>
      <c r="Y91" s="48">
        <f t="shared" si="54"/>
        <v>3203.6765359999999</v>
      </c>
    </row>
    <row r="92" spans="1:25" s="21" customFormat="1" ht="26.25" x14ac:dyDescent="0.25">
      <c r="A92" s="43">
        <v>64</v>
      </c>
      <c r="B92" s="44" t="s">
        <v>178</v>
      </c>
      <c r="C92" s="44" t="s">
        <v>179</v>
      </c>
      <c r="D92" s="46"/>
      <c r="E92" s="47"/>
      <c r="F92" s="48">
        <v>2704</v>
      </c>
      <c r="G92" s="49">
        <v>0</v>
      </c>
      <c r="H92" s="48">
        <f>SUM(F92:G92)</f>
        <v>2704</v>
      </c>
      <c r="I92" s="50"/>
      <c r="J92" s="48">
        <v>0</v>
      </c>
      <c r="K92" s="48">
        <f>F92+J92</f>
        <v>2704</v>
      </c>
      <c r="L92" s="48">
        <f>VLOOKUP(K92,Tarifa1,1)</f>
        <v>2105.21</v>
      </c>
      <c r="M92" s="48">
        <f>K92-L92</f>
        <v>598.79</v>
      </c>
      <c r="N92" s="51">
        <f>VLOOKUP(K92,Tarifa1,3)</f>
        <v>0.10879999999999999</v>
      </c>
      <c r="O92" s="48">
        <f>M92*N92</f>
        <v>65.148351999999988</v>
      </c>
      <c r="P92" s="48">
        <f>VLOOKUP(K92,Tarifa1,2)</f>
        <v>123.61499999999999</v>
      </c>
      <c r="Q92" s="48">
        <f>O92+P92</f>
        <v>188.763352</v>
      </c>
      <c r="R92" s="48">
        <f>VLOOKUP(K92,Credito1,2)</f>
        <v>147.315</v>
      </c>
      <c r="S92" s="48">
        <f>Q92-R92</f>
        <v>41.448352</v>
      </c>
      <c r="T92" s="52"/>
      <c r="U92" s="48">
        <f>-IF(S92&gt;0,0,S92)</f>
        <v>0</v>
      </c>
      <c r="V92" s="53">
        <f>IF(S92&lt;0,0,S92)</f>
        <v>41.448352</v>
      </c>
      <c r="W92" s="54">
        <v>0</v>
      </c>
      <c r="X92" s="48">
        <f>SUM(V92:W92)</f>
        <v>41.448352</v>
      </c>
      <c r="Y92" s="48">
        <f t="shared" si="54"/>
        <v>2662.5516480000001</v>
      </c>
    </row>
    <row r="93" spans="1:25" s="21" customFormat="1" x14ac:dyDescent="0.25">
      <c r="A93" s="36"/>
      <c r="B93" s="37" t="s">
        <v>180</v>
      </c>
      <c r="C93" s="37" t="s">
        <v>49</v>
      </c>
      <c r="D93" s="38"/>
      <c r="E93" s="38"/>
      <c r="F93" s="38"/>
      <c r="G93" s="38"/>
      <c r="H93" s="38"/>
      <c r="I93" s="39"/>
      <c r="J93" s="38"/>
      <c r="K93" s="38"/>
      <c r="L93" s="38"/>
      <c r="M93" s="38"/>
      <c r="N93" s="38"/>
      <c r="O93" s="38"/>
      <c r="P93" s="38"/>
      <c r="Q93" s="38"/>
      <c r="R93" s="38"/>
      <c r="S93" s="39"/>
      <c r="T93" s="39"/>
      <c r="U93" s="38"/>
      <c r="V93" s="38"/>
      <c r="W93" s="38"/>
      <c r="X93" s="38"/>
      <c r="Y93" s="38"/>
    </row>
    <row r="94" spans="1:25" s="21" customFormat="1" x14ac:dyDescent="0.25">
      <c r="A94" s="19"/>
      <c r="B94" s="18" t="s">
        <v>63</v>
      </c>
      <c r="C94" s="18"/>
      <c r="D94" s="19"/>
      <c r="E94" s="19"/>
      <c r="F94" s="19"/>
      <c r="G94" s="19"/>
      <c r="H94" s="19"/>
      <c r="I94" s="20"/>
      <c r="J94" s="19"/>
      <c r="K94" s="19"/>
      <c r="L94" s="19"/>
      <c r="M94" s="19"/>
      <c r="N94" s="19"/>
      <c r="O94" s="19"/>
      <c r="P94" s="19"/>
      <c r="Q94" s="19"/>
      <c r="R94" s="19"/>
      <c r="S94" s="20"/>
      <c r="T94" s="20"/>
      <c r="U94" s="19"/>
      <c r="V94" s="19"/>
      <c r="W94" s="19"/>
      <c r="X94" s="19"/>
      <c r="Y94" s="19"/>
    </row>
    <row r="95" spans="1:25" s="21" customFormat="1" ht="26.25" x14ac:dyDescent="0.25">
      <c r="A95" s="22">
        <v>65</v>
      </c>
      <c r="B95" s="23" t="s">
        <v>181</v>
      </c>
      <c r="C95" s="23" t="s">
        <v>182</v>
      </c>
      <c r="D95" s="24"/>
      <c r="E95" s="25"/>
      <c r="F95" s="26">
        <v>1687.29</v>
      </c>
      <c r="G95" s="27">
        <v>0</v>
      </c>
      <c r="H95" s="28">
        <f>SUM(F95:G95)</f>
        <v>1687.29</v>
      </c>
      <c r="I95" s="29"/>
      <c r="J95" s="30">
        <v>0</v>
      </c>
      <c r="K95" s="30">
        <f>F95+J95</f>
        <v>1687.29</v>
      </c>
      <c r="L95" s="30">
        <f>VLOOKUP(K95,Tarifa1,1)</f>
        <v>248.04</v>
      </c>
      <c r="M95" s="30">
        <f>K95-L95</f>
        <v>1439.25</v>
      </c>
      <c r="N95" s="31">
        <f>VLOOKUP(K95,Tarifa1,3)</f>
        <v>6.4000000000000001E-2</v>
      </c>
      <c r="O95" s="30">
        <f>M95*N95</f>
        <v>92.112000000000009</v>
      </c>
      <c r="P95" s="30">
        <f>VLOOKUP(K95,Tarifa1,2)</f>
        <v>4.76</v>
      </c>
      <c r="Q95" s="30">
        <f>O95+P95</f>
        <v>96.872000000000014</v>
      </c>
      <c r="R95" s="30">
        <f>VLOOKUP(K95,Credito1,2)</f>
        <v>203.31</v>
      </c>
      <c r="S95" s="30">
        <f>Q95-R95</f>
        <v>-106.43799999999999</v>
      </c>
      <c r="T95" s="32"/>
      <c r="U95" s="28">
        <f>-IF(S95&gt;0,0,S95)</f>
        <v>106.43799999999999</v>
      </c>
      <c r="V95" s="33">
        <f>IF(S95&lt;0,0,S95)</f>
        <v>0</v>
      </c>
      <c r="W95" s="34">
        <v>0</v>
      </c>
      <c r="X95" s="28">
        <f>SUM(V95:W95)</f>
        <v>0</v>
      </c>
      <c r="Y95" s="35">
        <f>H95+U95-X95</f>
        <v>1793.7280000000001</v>
      </c>
    </row>
    <row r="96" spans="1:25" s="21" customFormat="1" x14ac:dyDescent="0.25">
      <c r="A96" s="22"/>
      <c r="B96" s="60" t="s">
        <v>183</v>
      </c>
      <c r="C96" s="23"/>
      <c r="D96" s="24"/>
      <c r="E96" s="25"/>
      <c r="F96" s="26"/>
      <c r="G96" s="27"/>
      <c r="H96" s="28"/>
      <c r="I96" s="29"/>
      <c r="J96" s="30">
        <v>1</v>
      </c>
      <c r="K96" s="30">
        <f>F96+J96</f>
        <v>1</v>
      </c>
      <c r="L96" s="30">
        <f>VLOOKUP(K96,Tarifa1,1)</f>
        <v>0.01</v>
      </c>
      <c r="M96" s="30">
        <f>K96-L96</f>
        <v>0.99</v>
      </c>
      <c r="N96" s="31">
        <f>VLOOKUP(K96,Tarifa1,3)</f>
        <v>1.9199999999999998E-2</v>
      </c>
      <c r="O96" s="30">
        <f>M96*N96</f>
        <v>1.9007999999999997E-2</v>
      </c>
      <c r="P96" s="30">
        <f>VLOOKUP(K96,Tarifa1,2)</f>
        <v>0</v>
      </c>
      <c r="Q96" s="30">
        <f>O96+P96</f>
        <v>1.9007999999999997E-2</v>
      </c>
      <c r="R96" s="30">
        <f>VLOOKUP(K96,Credito1,2)</f>
        <v>203.51</v>
      </c>
      <c r="S96" s="30">
        <f>Q96-R96</f>
        <v>-203.49099199999998</v>
      </c>
      <c r="T96" s="32"/>
      <c r="U96" s="28"/>
      <c r="V96" s="33"/>
      <c r="W96" s="34"/>
      <c r="X96" s="28"/>
      <c r="Y96" s="35"/>
    </row>
    <row r="97" spans="1:25" s="21" customFormat="1" x14ac:dyDescent="0.25">
      <c r="A97" s="22">
        <v>66</v>
      </c>
      <c r="B97" s="23" t="s">
        <v>184</v>
      </c>
      <c r="C97" s="23" t="s">
        <v>69</v>
      </c>
      <c r="D97" s="24"/>
      <c r="E97" s="25"/>
      <c r="F97" s="48">
        <v>1799.72</v>
      </c>
      <c r="G97" s="27">
        <v>0</v>
      </c>
      <c r="H97" s="28">
        <f>SUM(F97:G97)</f>
        <v>1799.72</v>
      </c>
      <c r="I97" s="29"/>
      <c r="J97" s="30">
        <v>2</v>
      </c>
      <c r="K97" s="30">
        <f>F97+J97</f>
        <v>1801.72</v>
      </c>
      <c r="L97" s="30">
        <f>VLOOKUP(K97,Tarifa1,1)</f>
        <v>248.04</v>
      </c>
      <c r="M97" s="30">
        <f>K97-L97</f>
        <v>1553.68</v>
      </c>
      <c r="N97" s="31">
        <f>VLOOKUP(K97,Tarifa1,3)</f>
        <v>6.4000000000000001E-2</v>
      </c>
      <c r="O97" s="30">
        <f>M97*N97</f>
        <v>99.435520000000011</v>
      </c>
      <c r="P97" s="30">
        <f>VLOOKUP(K97,Tarifa1,2)</f>
        <v>4.76</v>
      </c>
      <c r="Q97" s="30">
        <f>O97+P97</f>
        <v>104.19552000000002</v>
      </c>
      <c r="R97" s="30">
        <f>VLOOKUP(K97,Credito1,2)</f>
        <v>191.23</v>
      </c>
      <c r="S97" s="30">
        <f>Q97-R97</f>
        <v>-87.034479999999974</v>
      </c>
      <c r="T97" s="32"/>
      <c r="U97" s="28">
        <v>87.16</v>
      </c>
      <c r="V97" s="33">
        <f>IF(S97&lt;0,0,S97)</f>
        <v>0</v>
      </c>
      <c r="W97" s="34">
        <v>0</v>
      </c>
      <c r="X97" s="28">
        <f>SUM(V97:W97)</f>
        <v>0</v>
      </c>
      <c r="Y97" s="35">
        <f>H97+U97-X97</f>
        <v>1886.88</v>
      </c>
    </row>
    <row r="98" spans="1:25" s="21" customFormat="1" x14ac:dyDescent="0.25">
      <c r="A98" s="22">
        <v>67</v>
      </c>
      <c r="B98" s="23" t="s">
        <v>185</v>
      </c>
      <c r="C98" s="23" t="s">
        <v>69</v>
      </c>
      <c r="D98" s="24"/>
      <c r="E98" s="25"/>
      <c r="F98" s="48">
        <v>1799.72</v>
      </c>
      <c r="G98" s="27">
        <v>0</v>
      </c>
      <c r="H98" s="28">
        <f>SUM(F98:G98)</f>
        <v>1799.72</v>
      </c>
      <c r="I98" s="29"/>
      <c r="J98" s="30"/>
      <c r="K98" s="30"/>
      <c r="L98" s="30"/>
      <c r="M98" s="30"/>
      <c r="N98" s="31"/>
      <c r="O98" s="30"/>
      <c r="P98" s="30"/>
      <c r="Q98" s="30"/>
      <c r="R98" s="30"/>
      <c r="S98" s="30"/>
      <c r="T98" s="32"/>
      <c r="U98" s="28">
        <v>87.16</v>
      </c>
      <c r="V98" s="33">
        <f>IF(S98&lt;0,0,S98)</f>
        <v>0</v>
      </c>
      <c r="W98" s="34">
        <v>0</v>
      </c>
      <c r="X98" s="28">
        <f>SUM(V98:W98)</f>
        <v>0</v>
      </c>
      <c r="Y98" s="35">
        <f>H98+U98-X98</f>
        <v>1886.88</v>
      </c>
    </row>
    <row r="99" spans="1:25" s="21" customFormat="1" x14ac:dyDescent="0.25">
      <c r="A99" s="22"/>
      <c r="B99" s="60" t="s">
        <v>186</v>
      </c>
      <c r="C99" s="23"/>
      <c r="D99" s="24"/>
      <c r="E99" s="25"/>
      <c r="F99" s="26"/>
      <c r="G99" s="27"/>
      <c r="H99" s="28"/>
      <c r="I99" s="29"/>
      <c r="J99" s="30">
        <v>0</v>
      </c>
      <c r="K99" s="30">
        <f t="shared" ref="K99:K105" si="55">F99+J99</f>
        <v>0</v>
      </c>
      <c r="L99" s="30" t="e">
        <f t="shared" ref="L99:L104" si="56">VLOOKUP(K99,Tarifa1,1)</f>
        <v>#N/A</v>
      </c>
      <c r="M99" s="30" t="e">
        <f t="shared" ref="M99:M105" si="57">K99-L99</f>
        <v>#N/A</v>
      </c>
      <c r="N99" s="31" t="e">
        <f t="shared" ref="N99:N104" si="58">VLOOKUP(K99,Tarifa1,3)</f>
        <v>#N/A</v>
      </c>
      <c r="O99" s="30" t="e">
        <f t="shared" ref="O99:O105" si="59">M99*N99</f>
        <v>#N/A</v>
      </c>
      <c r="P99" s="30" t="e">
        <f t="shared" ref="P99:P104" si="60">VLOOKUP(K99,Tarifa1,2)</f>
        <v>#N/A</v>
      </c>
      <c r="Q99" s="30" t="e">
        <f t="shared" ref="Q99:Q105" si="61">O99+P99</f>
        <v>#N/A</v>
      </c>
      <c r="R99" s="30" t="e">
        <f t="shared" ref="R99:R104" si="62">VLOOKUP(K99,Credito1,2)</f>
        <v>#N/A</v>
      </c>
      <c r="S99" s="30" t="e">
        <f t="shared" ref="S99:S105" si="63">Q99-R99</f>
        <v>#N/A</v>
      </c>
      <c r="T99" s="32"/>
      <c r="U99" s="28"/>
      <c r="V99" s="33"/>
      <c r="W99" s="34"/>
      <c r="X99" s="28"/>
      <c r="Y99" s="35"/>
    </row>
    <row r="100" spans="1:25" s="21" customFormat="1" x14ac:dyDescent="0.25">
      <c r="A100" s="22">
        <v>68</v>
      </c>
      <c r="B100" s="23" t="s">
        <v>187</v>
      </c>
      <c r="C100" s="23" t="s">
        <v>188</v>
      </c>
      <c r="D100" s="24"/>
      <c r="E100" s="25"/>
      <c r="F100" s="26">
        <v>2704</v>
      </c>
      <c r="G100" s="27">
        <v>0</v>
      </c>
      <c r="H100" s="28">
        <f>SUM(F100:G100)</f>
        <v>2704</v>
      </c>
      <c r="I100" s="29"/>
      <c r="J100" s="30">
        <v>0</v>
      </c>
      <c r="K100" s="30">
        <f t="shared" si="55"/>
        <v>2704</v>
      </c>
      <c r="L100" s="30">
        <f t="shared" si="56"/>
        <v>2105.21</v>
      </c>
      <c r="M100" s="30">
        <f t="shared" si="57"/>
        <v>598.79</v>
      </c>
      <c r="N100" s="31">
        <f t="shared" si="58"/>
        <v>0.10879999999999999</v>
      </c>
      <c r="O100" s="30">
        <f t="shared" si="59"/>
        <v>65.148351999999988</v>
      </c>
      <c r="P100" s="30">
        <f t="shared" si="60"/>
        <v>123.61499999999999</v>
      </c>
      <c r="Q100" s="30">
        <f t="shared" si="61"/>
        <v>188.763352</v>
      </c>
      <c r="R100" s="30">
        <f t="shared" si="62"/>
        <v>147.315</v>
      </c>
      <c r="S100" s="30">
        <f t="shared" si="63"/>
        <v>41.448352</v>
      </c>
      <c r="T100" s="32"/>
      <c r="U100" s="28">
        <f>-IF(S100&gt;0,0,S100)</f>
        <v>0</v>
      </c>
      <c r="V100" s="33">
        <f>IF(S100&lt;0,0,S100)</f>
        <v>41.448352</v>
      </c>
      <c r="W100" s="34">
        <v>0</v>
      </c>
      <c r="X100" s="28">
        <f>SUM(V100:W100)</f>
        <v>41.448352</v>
      </c>
      <c r="Y100" s="35">
        <f>H100+U100-X100</f>
        <v>2662.5516480000001</v>
      </c>
    </row>
    <row r="101" spans="1:25" s="21" customFormat="1" ht="26.25" x14ac:dyDescent="0.25">
      <c r="A101" s="22"/>
      <c r="B101" s="60" t="s">
        <v>189</v>
      </c>
      <c r="C101" s="23"/>
      <c r="D101" s="24"/>
      <c r="E101" s="25"/>
      <c r="F101" s="26"/>
      <c r="G101" s="27"/>
      <c r="H101" s="28"/>
      <c r="I101" s="29"/>
      <c r="J101" s="30">
        <v>0</v>
      </c>
      <c r="K101" s="30">
        <f t="shared" si="55"/>
        <v>0</v>
      </c>
      <c r="L101" s="30" t="e">
        <f t="shared" si="56"/>
        <v>#N/A</v>
      </c>
      <c r="M101" s="30" t="e">
        <f t="shared" si="57"/>
        <v>#N/A</v>
      </c>
      <c r="N101" s="31" t="e">
        <f t="shared" si="58"/>
        <v>#N/A</v>
      </c>
      <c r="O101" s="30" t="e">
        <f t="shared" si="59"/>
        <v>#N/A</v>
      </c>
      <c r="P101" s="30" t="e">
        <f t="shared" si="60"/>
        <v>#N/A</v>
      </c>
      <c r="Q101" s="30" t="e">
        <f t="shared" si="61"/>
        <v>#N/A</v>
      </c>
      <c r="R101" s="30" t="e">
        <f t="shared" si="62"/>
        <v>#N/A</v>
      </c>
      <c r="S101" s="30" t="e">
        <f t="shared" si="63"/>
        <v>#N/A</v>
      </c>
      <c r="T101" s="32"/>
      <c r="U101" s="28"/>
      <c r="V101" s="33"/>
      <c r="W101" s="34"/>
      <c r="X101" s="28"/>
      <c r="Y101" s="35"/>
    </row>
    <row r="102" spans="1:25" s="21" customFormat="1" x14ac:dyDescent="0.25">
      <c r="A102" s="22">
        <v>69</v>
      </c>
      <c r="B102" s="23" t="s">
        <v>190</v>
      </c>
      <c r="C102" s="23" t="s">
        <v>128</v>
      </c>
      <c r="D102" s="24"/>
      <c r="E102" s="25"/>
      <c r="F102" s="26">
        <v>1930.65</v>
      </c>
      <c r="G102" s="27">
        <v>0</v>
      </c>
      <c r="H102" s="28">
        <f t="shared" ref="H102:H108" si="64">SUM(F102:G102)</f>
        <v>1930.65</v>
      </c>
      <c r="I102" s="29"/>
      <c r="J102" s="30">
        <v>0</v>
      </c>
      <c r="K102" s="30">
        <f t="shared" si="55"/>
        <v>1930.65</v>
      </c>
      <c r="L102" s="30">
        <f t="shared" si="56"/>
        <v>248.04</v>
      </c>
      <c r="M102" s="30">
        <f t="shared" si="57"/>
        <v>1682.6100000000001</v>
      </c>
      <c r="N102" s="31">
        <f t="shared" si="58"/>
        <v>6.4000000000000001E-2</v>
      </c>
      <c r="O102" s="30">
        <f t="shared" si="59"/>
        <v>107.68704000000001</v>
      </c>
      <c r="P102" s="30">
        <f t="shared" si="60"/>
        <v>4.76</v>
      </c>
      <c r="Q102" s="30">
        <f t="shared" si="61"/>
        <v>112.44704000000002</v>
      </c>
      <c r="R102" s="30">
        <f t="shared" si="62"/>
        <v>191.23</v>
      </c>
      <c r="S102" s="30">
        <f t="shared" si="63"/>
        <v>-78.782959999999974</v>
      </c>
      <c r="T102" s="32"/>
      <c r="U102" s="28">
        <f>-IF(S102&gt;0,0,S102)</f>
        <v>78.782959999999974</v>
      </c>
      <c r="V102" s="33">
        <f>IF(S102&lt;0,0,S102)</f>
        <v>0</v>
      </c>
      <c r="W102" s="34">
        <v>0</v>
      </c>
      <c r="X102" s="28">
        <f t="shared" ref="X102:X108" si="65">SUM(V102:W102)</f>
        <v>0</v>
      </c>
      <c r="Y102" s="35">
        <f t="shared" ref="Y102:Y108" si="66">H102+U102-X102</f>
        <v>2009.4329600000001</v>
      </c>
    </row>
    <row r="103" spans="1:25" s="21" customFormat="1" x14ac:dyDescent="0.25">
      <c r="A103" s="22">
        <v>70</v>
      </c>
      <c r="B103" s="23" t="s">
        <v>191</v>
      </c>
      <c r="C103" s="23" t="s">
        <v>192</v>
      </c>
      <c r="D103" s="24"/>
      <c r="E103" s="25"/>
      <c r="F103" s="26">
        <v>1946.88</v>
      </c>
      <c r="G103" s="27">
        <v>0</v>
      </c>
      <c r="H103" s="28">
        <f t="shared" si="64"/>
        <v>1946.88</v>
      </c>
      <c r="I103" s="29"/>
      <c r="J103" s="30">
        <v>0</v>
      </c>
      <c r="K103" s="30">
        <f t="shared" si="55"/>
        <v>1946.88</v>
      </c>
      <c r="L103" s="30">
        <f t="shared" si="56"/>
        <v>248.04</v>
      </c>
      <c r="M103" s="30">
        <f t="shared" si="57"/>
        <v>1698.8400000000001</v>
      </c>
      <c r="N103" s="31">
        <f t="shared" si="58"/>
        <v>6.4000000000000001E-2</v>
      </c>
      <c r="O103" s="30">
        <f t="shared" si="59"/>
        <v>108.72576000000001</v>
      </c>
      <c r="P103" s="30">
        <f t="shared" si="60"/>
        <v>4.76</v>
      </c>
      <c r="Q103" s="30">
        <f t="shared" si="61"/>
        <v>113.48576000000001</v>
      </c>
      <c r="R103" s="30">
        <f t="shared" si="62"/>
        <v>191.23</v>
      </c>
      <c r="S103" s="30">
        <f t="shared" si="63"/>
        <v>-77.744239999999976</v>
      </c>
      <c r="T103" s="32"/>
      <c r="U103" s="28">
        <f>-IF(S103&gt;0,0,S103)</f>
        <v>77.744239999999976</v>
      </c>
      <c r="V103" s="33">
        <f>IF(S103&lt;0,0,S103)</f>
        <v>0</v>
      </c>
      <c r="W103" s="34">
        <v>0</v>
      </c>
      <c r="X103" s="28">
        <f t="shared" si="65"/>
        <v>0</v>
      </c>
      <c r="Y103" s="35">
        <f t="shared" si="66"/>
        <v>2024.6242400000001</v>
      </c>
    </row>
    <row r="104" spans="1:25" s="21" customFormat="1" x14ac:dyDescent="0.25">
      <c r="A104" s="22">
        <v>71</v>
      </c>
      <c r="B104" s="23" t="s">
        <v>193</v>
      </c>
      <c r="C104" s="23" t="s">
        <v>128</v>
      </c>
      <c r="D104" s="24"/>
      <c r="E104" s="25"/>
      <c r="F104" s="26">
        <v>1946.88</v>
      </c>
      <c r="G104" s="27">
        <v>0</v>
      </c>
      <c r="H104" s="28">
        <f t="shared" si="64"/>
        <v>1946.88</v>
      </c>
      <c r="I104" s="29"/>
      <c r="J104" s="30">
        <v>0</v>
      </c>
      <c r="K104" s="30">
        <f t="shared" si="55"/>
        <v>1946.88</v>
      </c>
      <c r="L104" s="30">
        <f t="shared" si="56"/>
        <v>248.04</v>
      </c>
      <c r="M104" s="30">
        <f t="shared" si="57"/>
        <v>1698.8400000000001</v>
      </c>
      <c r="N104" s="31">
        <f t="shared" si="58"/>
        <v>6.4000000000000001E-2</v>
      </c>
      <c r="O104" s="30">
        <f t="shared" si="59"/>
        <v>108.72576000000001</v>
      </c>
      <c r="P104" s="30">
        <f t="shared" si="60"/>
        <v>4.76</v>
      </c>
      <c r="Q104" s="30">
        <f t="shared" si="61"/>
        <v>113.48576000000001</v>
      </c>
      <c r="R104" s="30">
        <f t="shared" si="62"/>
        <v>191.23</v>
      </c>
      <c r="S104" s="30">
        <f t="shared" si="63"/>
        <v>-77.744239999999976</v>
      </c>
      <c r="T104" s="32"/>
      <c r="U104" s="28">
        <f>-IF(S104&gt;0,0,S104)</f>
        <v>77.744239999999976</v>
      </c>
      <c r="V104" s="33">
        <f>IF(S104&lt;0,0,S104)</f>
        <v>0</v>
      </c>
      <c r="W104" s="34">
        <v>0</v>
      </c>
      <c r="X104" s="28">
        <f t="shared" si="65"/>
        <v>0</v>
      </c>
      <c r="Y104" s="35">
        <f t="shared" si="66"/>
        <v>2024.6242400000001</v>
      </c>
    </row>
    <row r="105" spans="1:25" s="21" customFormat="1" x14ac:dyDescent="0.25">
      <c r="A105" s="22">
        <v>72</v>
      </c>
      <c r="B105" s="23" t="s">
        <v>194</v>
      </c>
      <c r="C105" s="23" t="s">
        <v>192</v>
      </c>
      <c r="D105" s="24"/>
      <c r="E105" s="25"/>
      <c r="F105" s="26">
        <v>1946.88</v>
      </c>
      <c r="G105" s="27">
        <v>0</v>
      </c>
      <c r="H105" s="28">
        <f t="shared" si="64"/>
        <v>1946.88</v>
      </c>
      <c r="I105" s="29"/>
      <c r="J105" s="30">
        <v>0</v>
      </c>
      <c r="K105" s="30">
        <f t="shared" si="55"/>
        <v>1946.88</v>
      </c>
      <c r="L105" s="30">
        <f t="shared" ref="L105" si="67">VLOOKUP(K105,Tarifa1,1)</f>
        <v>248.04</v>
      </c>
      <c r="M105" s="30">
        <f t="shared" si="57"/>
        <v>1698.8400000000001</v>
      </c>
      <c r="N105" s="31">
        <f t="shared" ref="N105" si="68">VLOOKUP(K105,Tarifa1,3)</f>
        <v>6.4000000000000001E-2</v>
      </c>
      <c r="O105" s="30">
        <f t="shared" si="59"/>
        <v>108.72576000000001</v>
      </c>
      <c r="P105" s="30">
        <f t="shared" ref="P105" si="69">VLOOKUP(K105,Tarifa1,2)</f>
        <v>4.76</v>
      </c>
      <c r="Q105" s="30">
        <f t="shared" si="61"/>
        <v>113.48576000000001</v>
      </c>
      <c r="R105" s="30">
        <f t="shared" ref="R105" si="70">VLOOKUP(K105,Credito1,2)</f>
        <v>191.23</v>
      </c>
      <c r="S105" s="30">
        <f t="shared" si="63"/>
        <v>-77.744239999999976</v>
      </c>
      <c r="T105" s="32"/>
      <c r="U105" s="28">
        <f>-IF(S105&gt;0,0,S105)</f>
        <v>77.744239999999976</v>
      </c>
      <c r="V105" s="33">
        <f>IF(S105&lt;0,0,S105)</f>
        <v>0</v>
      </c>
      <c r="W105" s="34">
        <v>0</v>
      </c>
      <c r="X105" s="28">
        <f t="shared" si="65"/>
        <v>0</v>
      </c>
      <c r="Y105" s="35">
        <f t="shared" si="66"/>
        <v>2024.6242400000001</v>
      </c>
    </row>
    <row r="106" spans="1:25" s="21" customFormat="1" x14ac:dyDescent="0.25">
      <c r="A106" s="22">
        <v>73</v>
      </c>
      <c r="B106" s="23" t="s">
        <v>195</v>
      </c>
      <c r="C106" s="23" t="s">
        <v>196</v>
      </c>
      <c r="D106" s="24"/>
      <c r="E106" s="25"/>
      <c r="F106" s="26">
        <v>1867.94</v>
      </c>
      <c r="G106" s="27">
        <v>0</v>
      </c>
      <c r="H106" s="28">
        <f t="shared" si="64"/>
        <v>1867.94</v>
      </c>
      <c r="I106" s="29"/>
      <c r="J106" s="30"/>
      <c r="K106" s="30"/>
      <c r="L106" s="30"/>
      <c r="M106" s="30"/>
      <c r="N106" s="31"/>
      <c r="O106" s="30"/>
      <c r="P106" s="30"/>
      <c r="Q106" s="30"/>
      <c r="R106" s="30"/>
      <c r="S106" s="30"/>
      <c r="T106" s="32"/>
      <c r="U106" s="28">
        <v>82.79</v>
      </c>
      <c r="V106" s="33"/>
      <c r="W106" s="34">
        <v>0</v>
      </c>
      <c r="X106" s="28">
        <f t="shared" si="65"/>
        <v>0</v>
      </c>
      <c r="Y106" s="35">
        <f t="shared" si="66"/>
        <v>1950.73</v>
      </c>
    </row>
    <row r="107" spans="1:25" s="21" customFormat="1" x14ac:dyDescent="0.25">
      <c r="A107" s="22">
        <v>74</v>
      </c>
      <c r="B107" s="23" t="s">
        <v>197</v>
      </c>
      <c r="C107" s="23" t="s">
        <v>198</v>
      </c>
      <c r="D107" s="24"/>
      <c r="E107" s="25"/>
      <c r="F107" s="26">
        <v>1773.82</v>
      </c>
      <c r="G107" s="27">
        <v>0</v>
      </c>
      <c r="H107" s="28">
        <f t="shared" si="64"/>
        <v>1773.82</v>
      </c>
      <c r="I107" s="29"/>
      <c r="J107" s="30"/>
      <c r="K107" s="30"/>
      <c r="L107" s="30"/>
      <c r="M107" s="30"/>
      <c r="N107" s="31"/>
      <c r="O107" s="30"/>
      <c r="P107" s="30"/>
      <c r="Q107" s="30"/>
      <c r="R107" s="30"/>
      <c r="S107" s="30"/>
      <c r="T107" s="32"/>
      <c r="U107" s="28">
        <v>88.82</v>
      </c>
      <c r="V107" s="33">
        <f>IF(S107&lt;0,0,S107)</f>
        <v>0</v>
      </c>
      <c r="W107" s="34">
        <v>0</v>
      </c>
      <c r="X107" s="28">
        <f t="shared" si="65"/>
        <v>0</v>
      </c>
      <c r="Y107" s="35">
        <f t="shared" si="66"/>
        <v>1862.6399999999999</v>
      </c>
    </row>
    <row r="108" spans="1:25" s="21" customFormat="1" x14ac:dyDescent="0.25">
      <c r="A108" s="22">
        <v>75</v>
      </c>
      <c r="B108" s="23" t="s">
        <v>199</v>
      </c>
      <c r="C108" s="23" t="s">
        <v>128</v>
      </c>
      <c r="D108" s="24"/>
      <c r="E108" s="25"/>
      <c r="F108" s="26">
        <v>1833.31</v>
      </c>
      <c r="G108" s="27">
        <v>0</v>
      </c>
      <c r="H108" s="28">
        <f t="shared" si="64"/>
        <v>1833.31</v>
      </c>
      <c r="I108" s="29"/>
      <c r="J108" s="30"/>
      <c r="K108" s="30"/>
      <c r="L108" s="30"/>
      <c r="M108" s="30"/>
      <c r="N108" s="31"/>
      <c r="O108" s="30"/>
      <c r="P108" s="30"/>
      <c r="Q108" s="30"/>
      <c r="R108" s="30"/>
      <c r="S108" s="30"/>
      <c r="T108" s="32"/>
      <c r="U108" s="28">
        <v>85.01</v>
      </c>
      <c r="V108" s="28">
        <v>0</v>
      </c>
      <c r="W108" s="34">
        <v>0</v>
      </c>
      <c r="X108" s="28">
        <f t="shared" si="65"/>
        <v>0</v>
      </c>
      <c r="Y108" s="35">
        <f t="shared" si="66"/>
        <v>1918.32</v>
      </c>
    </row>
    <row r="109" spans="1:25" s="21" customFormat="1" ht="26.25" x14ac:dyDescent="0.25">
      <c r="A109" s="22"/>
      <c r="B109" s="60" t="s">
        <v>200</v>
      </c>
      <c r="C109" s="23"/>
      <c r="D109" s="24"/>
      <c r="E109" s="25"/>
      <c r="F109" s="26"/>
      <c r="G109" s="27"/>
      <c r="H109" s="28"/>
      <c r="I109" s="29"/>
      <c r="J109" s="30">
        <v>0</v>
      </c>
      <c r="K109" s="30">
        <f>F109+J109</f>
        <v>0</v>
      </c>
      <c r="L109" s="30" t="e">
        <f>VLOOKUP(K109,Tarifa1,1)</f>
        <v>#N/A</v>
      </c>
      <c r="M109" s="30" t="e">
        <f>K109-L109</f>
        <v>#N/A</v>
      </c>
      <c r="N109" s="31" t="e">
        <f>VLOOKUP(K109,Tarifa1,3)</f>
        <v>#N/A</v>
      </c>
      <c r="O109" s="30" t="e">
        <f>M109*N109</f>
        <v>#N/A</v>
      </c>
      <c r="P109" s="30" t="e">
        <f>VLOOKUP(K109,Tarifa1,2)</f>
        <v>#N/A</v>
      </c>
      <c r="Q109" s="30" t="e">
        <f>O109+P109</f>
        <v>#N/A</v>
      </c>
      <c r="R109" s="30" t="e">
        <f>VLOOKUP(K109,Credito1,2)</f>
        <v>#N/A</v>
      </c>
      <c r="S109" s="30" t="e">
        <f>Q109-R109</f>
        <v>#N/A</v>
      </c>
      <c r="T109" s="32"/>
      <c r="U109" s="28"/>
      <c r="V109" s="33"/>
      <c r="W109" s="34"/>
      <c r="X109" s="28"/>
      <c r="Y109" s="35"/>
    </row>
    <row r="110" spans="1:25" s="21" customFormat="1" x14ac:dyDescent="0.25">
      <c r="A110" s="22">
        <v>76</v>
      </c>
      <c r="B110" s="23" t="s">
        <v>201</v>
      </c>
      <c r="C110" s="23" t="s">
        <v>202</v>
      </c>
      <c r="D110" s="24"/>
      <c r="E110" s="25"/>
      <c r="F110" s="26">
        <v>2704</v>
      </c>
      <c r="G110" s="27">
        <v>0</v>
      </c>
      <c r="H110" s="28">
        <f t="shared" ref="H110:H114" si="71">SUM(F110:G110)</f>
        <v>2704</v>
      </c>
      <c r="I110" s="29"/>
      <c r="J110" s="30"/>
      <c r="K110" s="30"/>
      <c r="L110" s="30"/>
      <c r="M110" s="30"/>
      <c r="N110" s="31"/>
      <c r="O110" s="30"/>
      <c r="P110" s="30"/>
      <c r="Q110" s="30"/>
      <c r="R110" s="30"/>
      <c r="S110" s="30"/>
      <c r="T110" s="32"/>
      <c r="U110" s="28">
        <v>0</v>
      </c>
      <c r="V110" s="33">
        <v>41.45</v>
      </c>
      <c r="W110" s="34">
        <v>0</v>
      </c>
      <c r="X110" s="28">
        <f>SUM(V110:W110)</f>
        <v>41.45</v>
      </c>
      <c r="Y110" s="35">
        <f t="shared" ref="Y110:Y115" si="72">H110+U110-X110</f>
        <v>2662.55</v>
      </c>
    </row>
    <row r="111" spans="1:25" s="21" customFormat="1" x14ac:dyDescent="0.25">
      <c r="A111" s="22">
        <v>77</v>
      </c>
      <c r="B111" s="23" t="s">
        <v>203</v>
      </c>
      <c r="C111" s="23" t="s">
        <v>128</v>
      </c>
      <c r="D111" s="24"/>
      <c r="E111" s="25"/>
      <c r="F111" s="26">
        <v>1833.31</v>
      </c>
      <c r="G111" s="27">
        <v>0</v>
      </c>
      <c r="H111" s="28">
        <f t="shared" si="71"/>
        <v>1833.31</v>
      </c>
      <c r="I111" s="29"/>
      <c r="J111" s="30"/>
      <c r="K111" s="30"/>
      <c r="L111" s="30"/>
      <c r="M111" s="30"/>
      <c r="N111" s="31"/>
      <c r="O111" s="30"/>
      <c r="P111" s="30"/>
      <c r="Q111" s="30"/>
      <c r="R111" s="30"/>
      <c r="S111" s="30"/>
      <c r="T111" s="32"/>
      <c r="U111" s="28">
        <v>85.01</v>
      </c>
      <c r="V111" s="28">
        <v>0</v>
      </c>
      <c r="W111" s="34">
        <v>0</v>
      </c>
      <c r="X111" s="28">
        <f t="shared" ref="X111:X114" si="73">SUM(V111:W111)</f>
        <v>0</v>
      </c>
      <c r="Y111" s="55">
        <f t="shared" si="72"/>
        <v>1918.32</v>
      </c>
    </row>
    <row r="112" spans="1:25" s="21" customFormat="1" x14ac:dyDescent="0.25">
      <c r="A112" s="22">
        <v>78</v>
      </c>
      <c r="B112" s="23" t="s">
        <v>204</v>
      </c>
      <c r="C112" s="23" t="s">
        <v>192</v>
      </c>
      <c r="D112" s="24"/>
      <c r="E112" s="25"/>
      <c r="F112" s="26">
        <v>1946.88</v>
      </c>
      <c r="G112" s="27">
        <v>0</v>
      </c>
      <c r="H112" s="28">
        <f t="shared" si="71"/>
        <v>1946.88</v>
      </c>
      <c r="I112" s="29"/>
      <c r="J112" s="30">
        <v>0</v>
      </c>
      <c r="K112" s="30">
        <f>F112+J112</f>
        <v>1946.88</v>
      </c>
      <c r="L112" s="30">
        <f>VLOOKUP(K112,Tarifa1,1)</f>
        <v>248.04</v>
      </c>
      <c r="M112" s="30">
        <f>K112-L112</f>
        <v>1698.8400000000001</v>
      </c>
      <c r="N112" s="31">
        <f>VLOOKUP(K112,Tarifa1,3)</f>
        <v>6.4000000000000001E-2</v>
      </c>
      <c r="O112" s="30">
        <f>M112*N112</f>
        <v>108.72576000000001</v>
      </c>
      <c r="P112" s="30">
        <f>VLOOKUP(K112,Tarifa1,2)</f>
        <v>4.76</v>
      </c>
      <c r="Q112" s="30">
        <f>O112+P112</f>
        <v>113.48576000000001</v>
      </c>
      <c r="R112" s="30">
        <f>VLOOKUP(K112,Credito1,2)</f>
        <v>191.23</v>
      </c>
      <c r="S112" s="30">
        <f>Q112-R112</f>
        <v>-77.744239999999976</v>
      </c>
      <c r="T112" s="32"/>
      <c r="U112" s="28">
        <v>77.739999999999995</v>
      </c>
      <c r="V112" s="33">
        <f>IF(S112&lt;0,0,S112)</f>
        <v>0</v>
      </c>
      <c r="W112" s="34">
        <v>0</v>
      </c>
      <c r="X112" s="28">
        <f t="shared" si="73"/>
        <v>0</v>
      </c>
      <c r="Y112" s="35">
        <f t="shared" si="72"/>
        <v>2024.6200000000001</v>
      </c>
    </row>
    <row r="113" spans="1:25" s="21" customFormat="1" x14ac:dyDescent="0.25">
      <c r="A113" s="22">
        <v>79</v>
      </c>
      <c r="B113" s="23" t="s">
        <v>205</v>
      </c>
      <c r="C113" s="23" t="s">
        <v>128</v>
      </c>
      <c r="D113" s="24"/>
      <c r="E113" s="25"/>
      <c r="F113" s="26">
        <v>4740.63</v>
      </c>
      <c r="G113" s="27">
        <v>0</v>
      </c>
      <c r="H113" s="28">
        <f t="shared" si="71"/>
        <v>4740.63</v>
      </c>
      <c r="I113" s="29"/>
      <c r="J113" s="30">
        <v>0</v>
      </c>
      <c r="K113" s="30">
        <f>F113+J113</f>
        <v>4740.63</v>
      </c>
      <c r="L113" s="30">
        <f>VLOOKUP(K113,Tarifa1,1)</f>
        <v>4300.7550000000001</v>
      </c>
      <c r="M113" s="30">
        <f>K113-L113</f>
        <v>439.875</v>
      </c>
      <c r="N113" s="31">
        <f>VLOOKUP(K113,Tarifa1,3)</f>
        <v>0.1792</v>
      </c>
      <c r="O113" s="30">
        <f>M113*N113</f>
        <v>78.825599999999994</v>
      </c>
      <c r="P113" s="30">
        <f>VLOOKUP(K113,Tarifa1,2)</f>
        <v>393.27499999999998</v>
      </c>
      <c r="Q113" s="30">
        <f>O113+P113</f>
        <v>472.10059999999999</v>
      </c>
      <c r="R113" s="30">
        <f>VLOOKUP(K113,Credito1,2)</f>
        <v>0</v>
      </c>
      <c r="S113" s="30">
        <f>Q113-R113</f>
        <v>472.10059999999999</v>
      </c>
      <c r="T113" s="32"/>
      <c r="U113" s="28">
        <f>-IF(S113&gt;0,0,S113)</f>
        <v>0</v>
      </c>
      <c r="V113" s="33">
        <f>IF(S113&lt;0,0,S113)</f>
        <v>472.10059999999999</v>
      </c>
      <c r="W113" s="34">
        <v>0</v>
      </c>
      <c r="X113" s="28">
        <f t="shared" si="73"/>
        <v>472.10059999999999</v>
      </c>
      <c r="Y113" s="35">
        <f t="shared" si="72"/>
        <v>4268.5294000000004</v>
      </c>
    </row>
    <row r="114" spans="1:25" s="21" customFormat="1" x14ac:dyDescent="0.25">
      <c r="A114" s="22">
        <v>80</v>
      </c>
      <c r="B114" s="23" t="s">
        <v>206</v>
      </c>
      <c r="C114" s="23" t="s">
        <v>128</v>
      </c>
      <c r="D114" s="24"/>
      <c r="E114" s="25"/>
      <c r="F114" s="26">
        <v>1833.31</v>
      </c>
      <c r="G114" s="27">
        <v>0</v>
      </c>
      <c r="H114" s="28">
        <f t="shared" si="71"/>
        <v>1833.31</v>
      </c>
      <c r="I114" s="29"/>
      <c r="J114" s="30"/>
      <c r="K114" s="30"/>
      <c r="L114" s="30"/>
      <c r="M114" s="30"/>
      <c r="N114" s="31"/>
      <c r="O114" s="30"/>
      <c r="P114" s="30"/>
      <c r="Q114" s="30"/>
      <c r="R114" s="30"/>
      <c r="S114" s="30"/>
      <c r="T114" s="32"/>
      <c r="U114" s="28">
        <v>85.01</v>
      </c>
      <c r="V114" s="28">
        <v>0</v>
      </c>
      <c r="W114" s="34">
        <v>0</v>
      </c>
      <c r="X114" s="28">
        <f t="shared" si="73"/>
        <v>0</v>
      </c>
      <c r="Y114" s="35">
        <f t="shared" si="72"/>
        <v>1918.32</v>
      </c>
    </row>
    <row r="115" spans="1:25" s="21" customFormat="1" x14ac:dyDescent="0.25">
      <c r="A115" s="22">
        <v>81</v>
      </c>
      <c r="B115" s="23" t="s">
        <v>207</v>
      </c>
      <c r="C115" s="23" t="s">
        <v>132</v>
      </c>
      <c r="D115" s="24"/>
      <c r="E115" s="25"/>
      <c r="F115" s="26">
        <v>2538.64</v>
      </c>
      <c r="G115" s="27">
        <v>0</v>
      </c>
      <c r="H115" s="28">
        <f t="shared" ref="H115" si="74">SUM(F115:G115)</f>
        <v>2538.64</v>
      </c>
      <c r="I115" s="29"/>
      <c r="J115" s="30">
        <v>0</v>
      </c>
      <c r="K115" s="30">
        <f>F115+J115</f>
        <v>2538.64</v>
      </c>
      <c r="L115" s="30">
        <f>VLOOKUP(K115,Tarifa1,1)</f>
        <v>2105.21</v>
      </c>
      <c r="M115" s="30">
        <f>K115-L115</f>
        <v>433.42999999999984</v>
      </c>
      <c r="N115" s="31">
        <f>VLOOKUP(K115,Tarifa1,3)</f>
        <v>0.10879999999999999</v>
      </c>
      <c r="O115" s="30">
        <f>M115*N115</f>
        <v>47.15718399999998</v>
      </c>
      <c r="P115" s="30">
        <f>VLOOKUP(K115,Tarifa1,2)</f>
        <v>123.61499999999999</v>
      </c>
      <c r="Q115" s="30">
        <f>O115+P115</f>
        <v>170.77218399999998</v>
      </c>
      <c r="R115" s="30">
        <f>VLOOKUP(K115,Credito1,2)</f>
        <v>162.435</v>
      </c>
      <c r="S115" s="30">
        <f>Q115-R115</f>
        <v>8.3371839999999793</v>
      </c>
      <c r="T115" s="32"/>
      <c r="U115" s="28">
        <f>-IF(S115&gt;0,0,S115)</f>
        <v>0</v>
      </c>
      <c r="V115" s="33">
        <f>IF(S115&lt;0,0,S115)</f>
        <v>8.3371839999999793</v>
      </c>
      <c r="W115" s="34">
        <v>0</v>
      </c>
      <c r="X115" s="28">
        <f t="shared" ref="X115" si="75">SUM(V115:W115)</f>
        <v>8.3371839999999793</v>
      </c>
      <c r="Y115" s="35">
        <f t="shared" si="72"/>
        <v>2530.3028159999999</v>
      </c>
    </row>
    <row r="116" spans="1:25" s="21" customFormat="1" x14ac:dyDescent="0.25">
      <c r="A116" s="22"/>
      <c r="B116" s="60" t="s">
        <v>208</v>
      </c>
      <c r="C116" s="23"/>
      <c r="D116" s="24"/>
      <c r="E116" s="25"/>
      <c r="F116" s="26"/>
      <c r="G116" s="27"/>
      <c r="H116" s="28"/>
      <c r="I116" s="29"/>
      <c r="J116" s="30"/>
      <c r="K116" s="30"/>
      <c r="L116" s="30"/>
      <c r="M116" s="30"/>
      <c r="N116" s="31"/>
      <c r="O116" s="30"/>
      <c r="P116" s="30"/>
      <c r="Q116" s="30"/>
      <c r="R116" s="30"/>
      <c r="S116" s="30"/>
      <c r="T116" s="32"/>
      <c r="U116" s="28"/>
      <c r="V116" s="33"/>
      <c r="W116" s="34"/>
      <c r="X116" s="28"/>
      <c r="Y116" s="35"/>
    </row>
    <row r="117" spans="1:25" s="21" customFormat="1" x14ac:dyDescent="0.25">
      <c r="A117" s="22">
        <v>82</v>
      </c>
      <c r="B117" s="23" t="s">
        <v>209</v>
      </c>
      <c r="C117" s="23" t="s">
        <v>69</v>
      </c>
      <c r="D117" s="24"/>
      <c r="E117" s="25"/>
      <c r="F117" s="48">
        <v>1799.72</v>
      </c>
      <c r="G117" s="27">
        <v>0</v>
      </c>
      <c r="H117" s="28">
        <f>SUM(F117:G117)</f>
        <v>1799.72</v>
      </c>
      <c r="I117" s="29"/>
      <c r="J117" s="30">
        <v>0</v>
      </c>
      <c r="K117" s="30">
        <f>F117+J117</f>
        <v>1799.72</v>
      </c>
      <c r="L117" s="30">
        <f>VLOOKUP(K117,Tarifa1,1)</f>
        <v>248.04</v>
      </c>
      <c r="M117" s="30">
        <f>K117-L117</f>
        <v>1551.68</v>
      </c>
      <c r="N117" s="31">
        <f>VLOOKUP(K117,Tarifa1,3)</f>
        <v>6.4000000000000001E-2</v>
      </c>
      <c r="O117" s="30">
        <f>M117*N117</f>
        <v>99.307520000000011</v>
      </c>
      <c r="P117" s="30">
        <f>VLOOKUP(K117,Tarifa1,2)</f>
        <v>4.76</v>
      </c>
      <c r="Q117" s="30">
        <f>O117+P117</f>
        <v>104.06752000000002</v>
      </c>
      <c r="R117" s="30">
        <f>VLOOKUP(K117,Credito1,2)</f>
        <v>191.23</v>
      </c>
      <c r="S117" s="30">
        <f>Q117-R117</f>
        <v>-87.162479999999974</v>
      </c>
      <c r="T117" s="32"/>
      <c r="U117" s="28">
        <f>-IF(S117&gt;0,0,S117)</f>
        <v>87.162479999999974</v>
      </c>
      <c r="V117" s="33">
        <f>IF(S117&lt;0,0,S117)</f>
        <v>0</v>
      </c>
      <c r="W117" s="34">
        <v>0</v>
      </c>
      <c r="X117" s="28">
        <f>SUM(V117:W117)</f>
        <v>0</v>
      </c>
      <c r="Y117" s="35">
        <f>H117+U117-X117</f>
        <v>1886.88248</v>
      </c>
    </row>
    <row r="118" spans="1:25" s="21" customFormat="1" ht="26.25" x14ac:dyDescent="0.25">
      <c r="A118" s="22">
        <v>83</v>
      </c>
      <c r="B118" s="23" t="s">
        <v>210</v>
      </c>
      <c r="C118" s="23" t="s">
        <v>211</v>
      </c>
      <c r="D118" s="24"/>
      <c r="E118" s="25"/>
      <c r="F118" s="48">
        <v>1799.72</v>
      </c>
      <c r="G118" s="27">
        <v>0</v>
      </c>
      <c r="H118" s="28">
        <f>SUM(F118:G118)</f>
        <v>1799.72</v>
      </c>
      <c r="I118" s="29"/>
      <c r="J118" s="30">
        <v>0</v>
      </c>
      <c r="K118" s="30">
        <f>F118+J118</f>
        <v>1799.72</v>
      </c>
      <c r="L118" s="30">
        <f>VLOOKUP(K118,Tarifa1,1)</f>
        <v>248.04</v>
      </c>
      <c r="M118" s="30">
        <f>K118-L118</f>
        <v>1551.68</v>
      </c>
      <c r="N118" s="31">
        <f>VLOOKUP(K118,Tarifa1,3)</f>
        <v>6.4000000000000001E-2</v>
      </c>
      <c r="O118" s="30">
        <f>M118*N118</f>
        <v>99.307520000000011</v>
      </c>
      <c r="P118" s="30">
        <f>VLOOKUP(K118,Tarifa1,2)</f>
        <v>4.76</v>
      </c>
      <c r="Q118" s="30">
        <f>O118+P118</f>
        <v>104.06752000000002</v>
      </c>
      <c r="R118" s="30">
        <f>VLOOKUP(K118,Credito1,2)</f>
        <v>191.23</v>
      </c>
      <c r="S118" s="30">
        <f>Q118-R118</f>
        <v>-87.162479999999974</v>
      </c>
      <c r="T118" s="32"/>
      <c r="U118" s="28">
        <f>-IF(S118&gt;0,0,S118)</f>
        <v>87.162479999999974</v>
      </c>
      <c r="V118" s="33">
        <f>IF(S118&lt;0,0,S118)</f>
        <v>0</v>
      </c>
      <c r="W118" s="34">
        <v>0</v>
      </c>
      <c r="X118" s="28">
        <f>SUM(V118:W118)</f>
        <v>0</v>
      </c>
      <c r="Y118" s="35">
        <f>H118+U118-X118</f>
        <v>1886.88248</v>
      </c>
    </row>
    <row r="119" spans="1:25" s="21" customFormat="1" x14ac:dyDescent="0.25">
      <c r="A119" s="22"/>
      <c r="B119" s="60" t="s">
        <v>78</v>
      </c>
      <c r="C119" s="23"/>
      <c r="D119" s="24"/>
      <c r="E119" s="25"/>
      <c r="F119" s="26"/>
      <c r="G119" s="27"/>
      <c r="H119" s="28"/>
      <c r="I119" s="29"/>
      <c r="J119" s="30"/>
      <c r="K119" s="30"/>
      <c r="L119" s="30"/>
      <c r="M119" s="30"/>
      <c r="N119" s="31"/>
      <c r="O119" s="30"/>
      <c r="P119" s="30"/>
      <c r="Q119" s="30"/>
      <c r="R119" s="30"/>
      <c r="S119" s="30"/>
      <c r="T119" s="32"/>
      <c r="U119" s="28"/>
      <c r="V119" s="33"/>
      <c r="W119" s="34"/>
      <c r="X119" s="28"/>
      <c r="Y119" s="35"/>
    </row>
    <row r="120" spans="1:25" s="21" customFormat="1" x14ac:dyDescent="0.25">
      <c r="A120" s="22">
        <v>84</v>
      </c>
      <c r="B120" s="23" t="s">
        <v>212</v>
      </c>
      <c r="C120" s="23" t="s">
        <v>69</v>
      </c>
      <c r="D120" s="24"/>
      <c r="E120" s="25"/>
      <c r="F120" s="48">
        <v>1799.72</v>
      </c>
      <c r="G120" s="27">
        <v>0</v>
      </c>
      <c r="H120" s="28">
        <f>SUM(F120:G120)</f>
        <v>1799.72</v>
      </c>
      <c r="I120" s="29"/>
      <c r="J120" s="30">
        <v>0</v>
      </c>
      <c r="K120" s="30">
        <f>F120+J120</f>
        <v>1799.72</v>
      </c>
      <c r="L120" s="30">
        <f>VLOOKUP(K120,Tarifa1,1)</f>
        <v>248.04</v>
      </c>
      <c r="M120" s="30">
        <f>K120-L120</f>
        <v>1551.68</v>
      </c>
      <c r="N120" s="31">
        <f>VLOOKUP(K120,Tarifa1,3)</f>
        <v>6.4000000000000001E-2</v>
      </c>
      <c r="O120" s="30">
        <f>M120*N120</f>
        <v>99.307520000000011</v>
      </c>
      <c r="P120" s="30">
        <f>VLOOKUP(K120,Tarifa1,2)</f>
        <v>4.76</v>
      </c>
      <c r="Q120" s="30">
        <f>O120+P120</f>
        <v>104.06752000000002</v>
      </c>
      <c r="R120" s="30">
        <f>VLOOKUP(K120,Credito1,2)</f>
        <v>191.23</v>
      </c>
      <c r="S120" s="30">
        <f>Q120-R120</f>
        <v>-87.162479999999974</v>
      </c>
      <c r="T120" s="32"/>
      <c r="U120" s="28">
        <f>-IF(S120&gt;0,0,S120)</f>
        <v>87.162479999999974</v>
      </c>
      <c r="V120" s="33">
        <f>IF(S120&lt;0,0,S120)</f>
        <v>0</v>
      </c>
      <c r="W120" s="34">
        <v>0</v>
      </c>
      <c r="X120" s="28">
        <f>SUM(V120:W120)</f>
        <v>0</v>
      </c>
      <c r="Y120" s="35">
        <f>H120+U120-X120</f>
        <v>1886.88248</v>
      </c>
    </row>
    <row r="121" spans="1:25" s="21" customFormat="1" ht="26.25" x14ac:dyDescent="0.25">
      <c r="A121" s="22"/>
      <c r="B121" s="60" t="s">
        <v>213</v>
      </c>
      <c r="C121" s="23"/>
      <c r="D121" s="24"/>
      <c r="E121" s="25"/>
      <c r="F121" s="26"/>
      <c r="G121" s="27"/>
      <c r="H121" s="28"/>
      <c r="I121" s="29"/>
      <c r="J121" s="30"/>
      <c r="K121" s="30"/>
      <c r="L121" s="30"/>
      <c r="M121" s="30"/>
      <c r="N121" s="31"/>
      <c r="O121" s="30"/>
      <c r="P121" s="30"/>
      <c r="Q121" s="30"/>
      <c r="R121" s="30"/>
      <c r="S121" s="30"/>
      <c r="T121" s="32"/>
      <c r="U121" s="28"/>
      <c r="V121" s="33"/>
      <c r="W121" s="34"/>
      <c r="X121" s="28"/>
      <c r="Y121" s="35"/>
    </row>
    <row r="122" spans="1:25" s="21" customFormat="1" x14ac:dyDescent="0.25">
      <c r="A122" s="22">
        <v>85</v>
      </c>
      <c r="B122" s="23" t="s">
        <v>214</v>
      </c>
      <c r="C122" s="23" t="s">
        <v>74</v>
      </c>
      <c r="D122" s="24"/>
      <c r="E122" s="25"/>
      <c r="F122" s="26">
        <v>1596.4</v>
      </c>
      <c r="G122" s="27">
        <v>0</v>
      </c>
      <c r="H122" s="28">
        <f>SUM(F122:G122)</f>
        <v>1596.4</v>
      </c>
      <c r="I122" s="29"/>
      <c r="J122" s="30">
        <v>0</v>
      </c>
      <c r="K122" s="30">
        <f>F122+J122</f>
        <v>1596.4</v>
      </c>
      <c r="L122" s="30">
        <f>VLOOKUP(K122,Tarifa1,1)</f>
        <v>248.04</v>
      </c>
      <c r="M122" s="30">
        <f>K122-L122</f>
        <v>1348.3600000000001</v>
      </c>
      <c r="N122" s="31">
        <f>VLOOKUP(K122,Tarifa1,3)</f>
        <v>6.4000000000000001E-2</v>
      </c>
      <c r="O122" s="30">
        <f>M122*N122</f>
        <v>86.295040000000014</v>
      </c>
      <c r="P122" s="30">
        <f>VLOOKUP(K122,Tarifa1,2)</f>
        <v>4.76</v>
      </c>
      <c r="Q122" s="30">
        <f>O122+P122</f>
        <v>91.05504000000002</v>
      </c>
      <c r="R122" s="30">
        <f>VLOOKUP(K122,Credito1,2)</f>
        <v>203.31</v>
      </c>
      <c r="S122" s="30">
        <f>Q122-R122</f>
        <v>-112.25495999999998</v>
      </c>
      <c r="T122" s="32"/>
      <c r="U122" s="28">
        <f>-IF(S122&gt;0,0,S122)</f>
        <v>112.25495999999998</v>
      </c>
      <c r="V122" s="33">
        <f>IF(S122&lt;0,0,S122)</f>
        <v>0</v>
      </c>
      <c r="W122" s="34">
        <v>0</v>
      </c>
      <c r="X122" s="28">
        <f>SUM(V122:W122)</f>
        <v>0</v>
      </c>
      <c r="Y122" s="35">
        <f>H122+U122-X122</f>
        <v>1708.6549600000001</v>
      </c>
    </row>
    <row r="123" spans="1:25" s="21" customFormat="1" x14ac:dyDescent="0.25">
      <c r="A123" s="22"/>
      <c r="B123" s="60" t="s">
        <v>215</v>
      </c>
      <c r="C123" s="23"/>
      <c r="D123" s="24"/>
      <c r="E123" s="25"/>
      <c r="F123" s="26"/>
      <c r="G123" s="27"/>
      <c r="H123" s="28"/>
      <c r="I123" s="29"/>
      <c r="J123" s="30"/>
      <c r="K123" s="30"/>
      <c r="L123" s="30"/>
      <c r="M123" s="30"/>
      <c r="N123" s="31"/>
      <c r="O123" s="30"/>
      <c r="P123" s="30"/>
      <c r="Q123" s="30"/>
      <c r="R123" s="30"/>
      <c r="S123" s="30"/>
      <c r="T123" s="32"/>
      <c r="U123" s="28"/>
      <c r="V123" s="33"/>
      <c r="W123" s="34"/>
      <c r="X123" s="28"/>
      <c r="Y123" s="35"/>
    </row>
    <row r="124" spans="1:25" s="21" customFormat="1" x14ac:dyDescent="0.25">
      <c r="A124" s="22">
        <v>86</v>
      </c>
      <c r="B124" s="23" t="s">
        <v>216</v>
      </c>
      <c r="C124" s="23" t="s">
        <v>217</v>
      </c>
      <c r="D124" s="24"/>
      <c r="E124" s="25"/>
      <c r="F124" s="26">
        <v>4452.24</v>
      </c>
      <c r="G124" s="27">
        <v>0</v>
      </c>
      <c r="H124" s="28">
        <f>SUM(F124:G124)</f>
        <v>4452.24</v>
      </c>
      <c r="I124" s="29"/>
      <c r="J124" s="30">
        <v>0</v>
      </c>
      <c r="K124" s="30">
        <f>F124+J124</f>
        <v>4452.24</v>
      </c>
      <c r="L124" s="30">
        <f>VLOOKUP(K124,Tarifa1,1)</f>
        <v>4300.7550000000001</v>
      </c>
      <c r="M124" s="30">
        <f>K124-L124</f>
        <v>151.48499999999967</v>
      </c>
      <c r="N124" s="31">
        <f>VLOOKUP(K124,Tarifa1,3)</f>
        <v>0.1792</v>
      </c>
      <c r="O124" s="30">
        <f>M124*N124</f>
        <v>27.146111999999942</v>
      </c>
      <c r="P124" s="30">
        <f>VLOOKUP(K124,Tarifa1,2)</f>
        <v>393.27499999999998</v>
      </c>
      <c r="Q124" s="30">
        <f>O124+P124</f>
        <v>420.42111199999994</v>
      </c>
      <c r="R124" s="30">
        <f>VLOOKUP(K124,Credito1,2)</f>
        <v>0</v>
      </c>
      <c r="S124" s="30">
        <f>Q124-R124</f>
        <v>420.42111199999994</v>
      </c>
      <c r="T124" s="32"/>
      <c r="U124" s="28">
        <f>-IF(S124&gt;0,0,S124)</f>
        <v>0</v>
      </c>
      <c r="V124" s="33">
        <f>IF(S124&lt;0,0,S124)</f>
        <v>420.42111199999994</v>
      </c>
      <c r="W124" s="34">
        <v>0</v>
      </c>
      <c r="X124" s="28">
        <f>SUM(V124:W124)</f>
        <v>420.42111199999994</v>
      </c>
      <c r="Y124" s="35">
        <f>H124+U124-X124</f>
        <v>4031.8188879999998</v>
      </c>
    </row>
    <row r="125" spans="1:25" s="21" customFormat="1" x14ac:dyDescent="0.25">
      <c r="A125" s="22"/>
      <c r="B125" s="60" t="s">
        <v>218</v>
      </c>
      <c r="C125" s="23"/>
      <c r="D125" s="24"/>
      <c r="E125" s="25"/>
      <c r="F125" s="26"/>
      <c r="G125" s="27"/>
      <c r="H125" s="28"/>
      <c r="I125" s="29"/>
      <c r="J125" s="30"/>
      <c r="K125" s="30"/>
      <c r="L125" s="30"/>
      <c r="M125" s="30"/>
      <c r="N125" s="31"/>
      <c r="O125" s="30"/>
      <c r="P125" s="30"/>
      <c r="Q125" s="30"/>
      <c r="R125" s="30"/>
      <c r="S125" s="30"/>
      <c r="T125" s="32"/>
      <c r="U125" s="28"/>
      <c r="V125" s="33"/>
      <c r="W125" s="34"/>
      <c r="X125" s="28"/>
      <c r="Y125" s="35"/>
    </row>
    <row r="126" spans="1:25" s="21" customFormat="1" x14ac:dyDescent="0.25">
      <c r="A126" s="22">
        <v>87</v>
      </c>
      <c r="B126" s="23" t="s">
        <v>219</v>
      </c>
      <c r="C126" s="23" t="s">
        <v>220</v>
      </c>
      <c r="D126" s="24"/>
      <c r="E126" s="25"/>
      <c r="F126" s="26">
        <v>1314.14</v>
      </c>
      <c r="G126" s="27">
        <v>0</v>
      </c>
      <c r="H126" s="28">
        <f>SUM(F126:G126)</f>
        <v>1314.14</v>
      </c>
      <c r="I126" s="29"/>
      <c r="J126" s="30">
        <v>0</v>
      </c>
      <c r="K126" s="30">
        <f t="shared" ref="K126:K144" si="76">F126+J126</f>
        <v>1314.14</v>
      </c>
      <c r="L126" s="30">
        <f t="shared" ref="L126:L131" si="77">VLOOKUP(K126,Tarifa1,1)</f>
        <v>248.04</v>
      </c>
      <c r="M126" s="30">
        <f t="shared" ref="M126:M144" si="78">K126-L126</f>
        <v>1066.1000000000001</v>
      </c>
      <c r="N126" s="31">
        <f t="shared" ref="N126:N131" si="79">VLOOKUP(K126,Tarifa1,3)</f>
        <v>6.4000000000000001E-2</v>
      </c>
      <c r="O126" s="30">
        <f t="shared" ref="O126:O144" si="80">M126*N126</f>
        <v>68.230400000000003</v>
      </c>
      <c r="P126" s="30">
        <f t="shared" ref="P126:P131" si="81">VLOOKUP(K126,Tarifa1,2)</f>
        <v>4.76</v>
      </c>
      <c r="Q126" s="30">
        <f t="shared" ref="Q126:Q144" si="82">O126+P126</f>
        <v>72.990400000000008</v>
      </c>
      <c r="R126" s="30">
        <f t="shared" ref="R126:R131" si="83">VLOOKUP(K126,Credito1,2)</f>
        <v>203.41499999999999</v>
      </c>
      <c r="S126" s="30">
        <f t="shared" ref="S126:S144" si="84">Q126-R126</f>
        <v>-130.4246</v>
      </c>
      <c r="T126" s="32"/>
      <c r="U126" s="28">
        <f>-IF(S126&gt;0,0,S126)</f>
        <v>130.4246</v>
      </c>
      <c r="V126" s="33">
        <f>IF(S126&lt;0,0,S126)</f>
        <v>0</v>
      </c>
      <c r="W126" s="34">
        <v>0</v>
      </c>
      <c r="X126" s="28">
        <f>SUM(V126:W126)</f>
        <v>0</v>
      </c>
      <c r="Y126" s="35">
        <f>H126+U126-X126</f>
        <v>1444.5646000000002</v>
      </c>
    </row>
    <row r="127" spans="1:25" s="21" customFormat="1" x14ac:dyDescent="0.25">
      <c r="A127" s="22">
        <v>88</v>
      </c>
      <c r="B127" s="23" t="s">
        <v>221</v>
      </c>
      <c r="C127" s="23" t="s">
        <v>220</v>
      </c>
      <c r="D127" s="24"/>
      <c r="E127" s="25"/>
      <c r="F127" s="26">
        <v>1314.14</v>
      </c>
      <c r="G127" s="27">
        <v>0</v>
      </c>
      <c r="H127" s="28">
        <f>SUM(F127:G127)</f>
        <v>1314.14</v>
      </c>
      <c r="I127" s="29"/>
      <c r="J127" s="30">
        <v>0</v>
      </c>
      <c r="K127" s="30">
        <f t="shared" si="76"/>
        <v>1314.14</v>
      </c>
      <c r="L127" s="30">
        <f t="shared" si="77"/>
        <v>248.04</v>
      </c>
      <c r="M127" s="30">
        <f t="shared" si="78"/>
        <v>1066.1000000000001</v>
      </c>
      <c r="N127" s="31">
        <f t="shared" si="79"/>
        <v>6.4000000000000001E-2</v>
      </c>
      <c r="O127" s="30">
        <f t="shared" si="80"/>
        <v>68.230400000000003</v>
      </c>
      <c r="P127" s="30">
        <f t="shared" si="81"/>
        <v>4.76</v>
      </c>
      <c r="Q127" s="30">
        <f t="shared" si="82"/>
        <v>72.990400000000008</v>
      </c>
      <c r="R127" s="30">
        <f t="shared" si="83"/>
        <v>203.41499999999999</v>
      </c>
      <c r="S127" s="30">
        <f t="shared" si="84"/>
        <v>-130.4246</v>
      </c>
      <c r="T127" s="32"/>
      <c r="U127" s="28">
        <f>-IF(S127&gt;0,0,S127)</f>
        <v>130.4246</v>
      </c>
      <c r="V127" s="33">
        <f>IF(S127&lt;0,0,S127)</f>
        <v>0</v>
      </c>
      <c r="W127" s="34">
        <v>0</v>
      </c>
      <c r="X127" s="28">
        <f>SUM(V127:W127)</f>
        <v>0</v>
      </c>
      <c r="Y127" s="35">
        <f>H127+U127-X127</f>
        <v>1444.5646000000002</v>
      </c>
    </row>
    <row r="128" spans="1:25" s="21" customFormat="1" x14ac:dyDescent="0.25">
      <c r="A128" s="22">
        <v>89</v>
      </c>
      <c r="B128" s="23" t="s">
        <v>222</v>
      </c>
      <c r="C128" s="23" t="s">
        <v>223</v>
      </c>
      <c r="D128" s="24"/>
      <c r="E128" s="25"/>
      <c r="F128" s="26">
        <v>1557.5</v>
      </c>
      <c r="G128" s="27">
        <v>0</v>
      </c>
      <c r="H128" s="28">
        <f>SUM(F128:G128)</f>
        <v>1557.5</v>
      </c>
      <c r="I128" s="29"/>
      <c r="J128" s="30">
        <v>0</v>
      </c>
      <c r="K128" s="30">
        <f t="shared" si="76"/>
        <v>1557.5</v>
      </c>
      <c r="L128" s="30">
        <f t="shared" si="77"/>
        <v>248.04</v>
      </c>
      <c r="M128" s="30">
        <f t="shared" si="78"/>
        <v>1309.46</v>
      </c>
      <c r="N128" s="31">
        <f t="shared" si="79"/>
        <v>6.4000000000000001E-2</v>
      </c>
      <c r="O128" s="30">
        <f t="shared" si="80"/>
        <v>83.805440000000004</v>
      </c>
      <c r="P128" s="30">
        <f t="shared" si="81"/>
        <v>4.76</v>
      </c>
      <c r="Q128" s="30">
        <f t="shared" si="82"/>
        <v>88.565440000000009</v>
      </c>
      <c r="R128" s="30">
        <f t="shared" si="83"/>
        <v>203.31</v>
      </c>
      <c r="S128" s="30">
        <f t="shared" si="84"/>
        <v>-114.74455999999999</v>
      </c>
      <c r="T128" s="32"/>
      <c r="U128" s="28">
        <f>-IF(S128&gt;0,0,S128)</f>
        <v>114.74455999999999</v>
      </c>
      <c r="V128" s="33">
        <f>IF(S128&lt;0,0,S128)</f>
        <v>0</v>
      </c>
      <c r="W128" s="34">
        <v>0</v>
      </c>
      <c r="X128" s="28">
        <f>SUM(V128:W128)</f>
        <v>0</v>
      </c>
      <c r="Y128" s="35">
        <f>H128+U128-X128</f>
        <v>1672.2445600000001</v>
      </c>
    </row>
    <row r="129" spans="1:25" s="21" customFormat="1" x14ac:dyDescent="0.25">
      <c r="A129" s="22"/>
      <c r="B129" s="60" t="s">
        <v>224</v>
      </c>
      <c r="C129" s="23"/>
      <c r="D129" s="24"/>
      <c r="E129" s="25"/>
      <c r="F129" s="26"/>
      <c r="G129" s="27"/>
      <c r="H129" s="28"/>
      <c r="I129" s="29"/>
      <c r="J129" s="30">
        <v>0</v>
      </c>
      <c r="K129" s="30">
        <f t="shared" si="76"/>
        <v>0</v>
      </c>
      <c r="L129" s="30" t="e">
        <f t="shared" si="77"/>
        <v>#N/A</v>
      </c>
      <c r="M129" s="30" t="e">
        <f t="shared" si="78"/>
        <v>#N/A</v>
      </c>
      <c r="N129" s="31" t="e">
        <f t="shared" si="79"/>
        <v>#N/A</v>
      </c>
      <c r="O129" s="30" t="e">
        <f t="shared" si="80"/>
        <v>#N/A</v>
      </c>
      <c r="P129" s="30" t="e">
        <f t="shared" si="81"/>
        <v>#N/A</v>
      </c>
      <c r="Q129" s="30" t="e">
        <f t="shared" si="82"/>
        <v>#N/A</v>
      </c>
      <c r="R129" s="30" t="e">
        <f t="shared" si="83"/>
        <v>#N/A</v>
      </c>
      <c r="S129" s="30" t="e">
        <f t="shared" si="84"/>
        <v>#N/A</v>
      </c>
      <c r="T129" s="32"/>
      <c r="U129" s="28"/>
      <c r="V129" s="33"/>
      <c r="W129" s="34"/>
      <c r="X129" s="28"/>
      <c r="Y129" s="35"/>
    </row>
    <row r="130" spans="1:25" s="21" customFormat="1" ht="26.25" x14ac:dyDescent="0.25">
      <c r="A130" s="22">
        <v>90</v>
      </c>
      <c r="B130" s="23" t="s">
        <v>225</v>
      </c>
      <c r="C130" s="23" t="s">
        <v>226</v>
      </c>
      <c r="D130" s="24"/>
      <c r="E130" s="25"/>
      <c r="F130" s="26">
        <v>1838.72</v>
      </c>
      <c r="G130" s="61">
        <v>0</v>
      </c>
      <c r="H130" s="62">
        <f>SUM(F130:G130)</f>
        <v>1838.72</v>
      </c>
      <c r="I130" s="63"/>
      <c r="J130" s="64">
        <v>0</v>
      </c>
      <c r="K130" s="64">
        <f t="shared" si="76"/>
        <v>1838.72</v>
      </c>
      <c r="L130" s="64">
        <f t="shared" si="77"/>
        <v>248.04</v>
      </c>
      <c r="M130" s="64">
        <f t="shared" si="78"/>
        <v>1590.68</v>
      </c>
      <c r="N130" s="65">
        <f t="shared" si="79"/>
        <v>6.4000000000000001E-2</v>
      </c>
      <c r="O130" s="64">
        <f t="shared" si="80"/>
        <v>101.80352000000001</v>
      </c>
      <c r="P130" s="64">
        <f t="shared" si="81"/>
        <v>4.76</v>
      </c>
      <c r="Q130" s="64">
        <f t="shared" si="82"/>
        <v>106.56352000000001</v>
      </c>
      <c r="R130" s="64">
        <f t="shared" si="83"/>
        <v>191.23</v>
      </c>
      <c r="S130" s="64">
        <f t="shared" si="84"/>
        <v>-84.666479999999979</v>
      </c>
      <c r="T130" s="66"/>
      <c r="U130" s="62">
        <f>-IF(S130&gt;0,0,S130)</f>
        <v>84.666479999999979</v>
      </c>
      <c r="V130" s="67">
        <f>IF(S130&lt;0,0,S130)</f>
        <v>0</v>
      </c>
      <c r="W130" s="68">
        <v>0</v>
      </c>
      <c r="X130" s="62">
        <f>SUM(V130:W130)</f>
        <v>0</v>
      </c>
      <c r="Y130" s="69">
        <f>H130+U130-X130</f>
        <v>1923.3864800000001</v>
      </c>
    </row>
    <row r="131" spans="1:25" s="21" customFormat="1" x14ac:dyDescent="0.25">
      <c r="A131" s="22"/>
      <c r="B131" s="60" t="s">
        <v>227</v>
      </c>
      <c r="C131" s="23"/>
      <c r="D131" s="24"/>
      <c r="E131" s="25"/>
      <c r="F131" s="26"/>
      <c r="G131" s="27"/>
      <c r="H131" s="28"/>
      <c r="I131" s="29"/>
      <c r="J131" s="30">
        <v>0</v>
      </c>
      <c r="K131" s="30">
        <f t="shared" si="76"/>
        <v>0</v>
      </c>
      <c r="L131" s="30" t="e">
        <f t="shared" si="77"/>
        <v>#N/A</v>
      </c>
      <c r="M131" s="30" t="e">
        <f t="shared" si="78"/>
        <v>#N/A</v>
      </c>
      <c r="N131" s="31" t="e">
        <f t="shared" si="79"/>
        <v>#N/A</v>
      </c>
      <c r="O131" s="30" t="e">
        <f t="shared" si="80"/>
        <v>#N/A</v>
      </c>
      <c r="P131" s="30" t="e">
        <f t="shared" si="81"/>
        <v>#N/A</v>
      </c>
      <c r="Q131" s="30" t="e">
        <f t="shared" si="82"/>
        <v>#N/A</v>
      </c>
      <c r="R131" s="30" t="e">
        <f t="shared" si="83"/>
        <v>#N/A</v>
      </c>
      <c r="S131" s="30" t="e">
        <f t="shared" si="84"/>
        <v>#N/A</v>
      </c>
      <c r="T131" s="32"/>
      <c r="U131" s="28"/>
      <c r="V131" s="33"/>
      <c r="W131" s="34"/>
      <c r="X131" s="28"/>
      <c r="Y131" s="35"/>
    </row>
    <row r="132" spans="1:25" s="21" customFormat="1" x14ac:dyDescent="0.25">
      <c r="A132" s="22">
        <v>91</v>
      </c>
      <c r="B132" s="23" t="s">
        <v>228</v>
      </c>
      <c r="C132" s="23" t="s">
        <v>128</v>
      </c>
      <c r="D132" s="24"/>
      <c r="E132" s="25"/>
      <c r="F132" s="26">
        <v>1844.12</v>
      </c>
      <c r="G132" s="27">
        <v>0</v>
      </c>
      <c r="H132" s="28">
        <f>SUM(F132:G132)</f>
        <v>1844.12</v>
      </c>
      <c r="I132" s="29"/>
      <c r="J132" s="30">
        <v>0</v>
      </c>
      <c r="K132" s="30">
        <f t="shared" si="76"/>
        <v>1844.12</v>
      </c>
      <c r="L132" s="30">
        <f t="shared" ref="L132" si="85">VLOOKUP(K132,Tarifa1,1)</f>
        <v>248.04</v>
      </c>
      <c r="M132" s="30">
        <f t="shared" si="78"/>
        <v>1596.08</v>
      </c>
      <c r="N132" s="31">
        <f t="shared" ref="N132" si="86">VLOOKUP(K132,Tarifa1,3)</f>
        <v>6.4000000000000001E-2</v>
      </c>
      <c r="O132" s="30">
        <f t="shared" si="80"/>
        <v>102.14912</v>
      </c>
      <c r="P132" s="30">
        <f t="shared" ref="P132" si="87">VLOOKUP(K132,Tarifa1,2)</f>
        <v>4.76</v>
      </c>
      <c r="Q132" s="30">
        <f t="shared" si="82"/>
        <v>106.90912</v>
      </c>
      <c r="R132" s="30">
        <f t="shared" ref="R132" si="88">VLOOKUP(K132,Credito1,2)</f>
        <v>191.23</v>
      </c>
      <c r="S132" s="30">
        <f t="shared" si="84"/>
        <v>-84.320879999999988</v>
      </c>
      <c r="T132" s="32"/>
      <c r="U132" s="28">
        <f>-IF(S132&gt;0,0,S132)</f>
        <v>84.320879999999988</v>
      </c>
      <c r="V132" s="33">
        <f>IF(S132&lt;0,0,S132)</f>
        <v>0</v>
      </c>
      <c r="W132" s="34">
        <v>0</v>
      </c>
      <c r="X132" s="28">
        <f>SUM(V132:W132)</f>
        <v>0</v>
      </c>
      <c r="Y132" s="35">
        <f>H132+U132-X132</f>
        <v>1928.4408799999999</v>
      </c>
    </row>
    <row r="133" spans="1:25" s="21" customFormat="1" x14ac:dyDescent="0.25">
      <c r="A133" s="22"/>
      <c r="B133" s="60" t="s">
        <v>153</v>
      </c>
      <c r="C133" s="23"/>
      <c r="D133" s="24"/>
      <c r="E133" s="25"/>
      <c r="F133" s="26"/>
      <c r="G133" s="27"/>
      <c r="H133" s="28"/>
      <c r="I133" s="29"/>
      <c r="J133" s="30">
        <v>0</v>
      </c>
      <c r="K133" s="30">
        <f t="shared" si="76"/>
        <v>0</v>
      </c>
      <c r="L133" s="30" t="e">
        <f t="shared" ref="L133:L144" si="89">VLOOKUP(K133,Tarifa1,1)</f>
        <v>#N/A</v>
      </c>
      <c r="M133" s="30" t="e">
        <f t="shared" si="78"/>
        <v>#N/A</v>
      </c>
      <c r="N133" s="31" t="e">
        <f t="shared" ref="N133:N144" si="90">VLOOKUP(K133,Tarifa1,3)</f>
        <v>#N/A</v>
      </c>
      <c r="O133" s="30" t="e">
        <f t="shared" si="80"/>
        <v>#N/A</v>
      </c>
      <c r="P133" s="30" t="e">
        <f t="shared" ref="P133:P144" si="91">VLOOKUP(K133,Tarifa1,2)</f>
        <v>#N/A</v>
      </c>
      <c r="Q133" s="30" t="e">
        <f t="shared" si="82"/>
        <v>#N/A</v>
      </c>
      <c r="R133" s="30" t="e">
        <f t="shared" ref="R133:R144" si="92">VLOOKUP(K133,Credito1,2)</f>
        <v>#N/A</v>
      </c>
      <c r="S133" s="30" t="e">
        <f t="shared" si="84"/>
        <v>#N/A</v>
      </c>
      <c r="T133" s="32"/>
      <c r="U133" s="28"/>
      <c r="V133" s="33"/>
      <c r="W133" s="34"/>
      <c r="X133" s="28"/>
      <c r="Y133" s="35"/>
    </row>
    <row r="134" spans="1:25" s="21" customFormat="1" x14ac:dyDescent="0.25">
      <c r="A134" s="22">
        <v>92</v>
      </c>
      <c r="B134" s="23" t="s">
        <v>229</v>
      </c>
      <c r="C134" s="23" t="s">
        <v>230</v>
      </c>
      <c r="D134" s="24"/>
      <c r="E134" s="25"/>
      <c r="F134" s="26">
        <v>654.36</v>
      </c>
      <c r="G134" s="27">
        <v>0</v>
      </c>
      <c r="H134" s="28">
        <f>SUM(F134:G134)</f>
        <v>654.36</v>
      </c>
      <c r="I134" s="29"/>
      <c r="J134" s="30">
        <v>0</v>
      </c>
      <c r="K134" s="30">
        <f t="shared" si="76"/>
        <v>654.36</v>
      </c>
      <c r="L134" s="30">
        <f t="shared" si="89"/>
        <v>248.04</v>
      </c>
      <c r="M134" s="30">
        <f t="shared" si="78"/>
        <v>406.32000000000005</v>
      </c>
      <c r="N134" s="31">
        <f t="shared" si="90"/>
        <v>6.4000000000000001E-2</v>
      </c>
      <c r="O134" s="30">
        <f t="shared" si="80"/>
        <v>26.004480000000004</v>
      </c>
      <c r="P134" s="30">
        <f t="shared" si="91"/>
        <v>4.76</v>
      </c>
      <c r="Q134" s="30">
        <f t="shared" si="82"/>
        <v>30.764480000000006</v>
      </c>
      <c r="R134" s="30">
        <f t="shared" si="92"/>
        <v>203.51</v>
      </c>
      <c r="S134" s="30">
        <f t="shared" si="84"/>
        <v>-172.74552</v>
      </c>
      <c r="T134" s="32"/>
      <c r="U134" s="28">
        <f t="shared" ref="U134:U141" si="93">-IF(S134&gt;0,0,S134)</f>
        <v>172.74552</v>
      </c>
      <c r="V134" s="33">
        <f t="shared" ref="V134:V141" si="94">IF(S134&lt;0,0,S134)</f>
        <v>0</v>
      </c>
      <c r="W134" s="34">
        <v>0</v>
      </c>
      <c r="X134" s="28">
        <f>SUM(V134:W134)</f>
        <v>0</v>
      </c>
      <c r="Y134" s="35">
        <f>H134+U134-X134</f>
        <v>827.10552000000007</v>
      </c>
    </row>
    <row r="135" spans="1:25" s="21" customFormat="1" x14ac:dyDescent="0.25">
      <c r="A135" s="22">
        <v>93</v>
      </c>
      <c r="B135" s="23" t="s">
        <v>231</v>
      </c>
      <c r="C135" s="23" t="s">
        <v>220</v>
      </c>
      <c r="D135" s="24"/>
      <c r="E135" s="25"/>
      <c r="F135" s="26">
        <v>618.66999999999996</v>
      </c>
      <c r="G135" s="27">
        <v>0</v>
      </c>
      <c r="H135" s="28">
        <f t="shared" ref="H135:H141" si="95">SUM(F135:G135)</f>
        <v>618.66999999999996</v>
      </c>
      <c r="I135" s="29"/>
      <c r="J135" s="30">
        <v>0</v>
      </c>
      <c r="K135" s="30">
        <f t="shared" si="76"/>
        <v>618.66999999999996</v>
      </c>
      <c r="L135" s="30">
        <f t="shared" si="89"/>
        <v>248.04</v>
      </c>
      <c r="M135" s="30">
        <f t="shared" si="78"/>
        <v>370.63</v>
      </c>
      <c r="N135" s="31">
        <f t="shared" si="90"/>
        <v>6.4000000000000001E-2</v>
      </c>
      <c r="O135" s="30">
        <f t="shared" si="80"/>
        <v>23.720320000000001</v>
      </c>
      <c r="P135" s="30">
        <f t="shared" si="91"/>
        <v>4.76</v>
      </c>
      <c r="Q135" s="30">
        <f t="shared" si="82"/>
        <v>28.480319999999999</v>
      </c>
      <c r="R135" s="30">
        <f t="shared" si="92"/>
        <v>203.51</v>
      </c>
      <c r="S135" s="30">
        <f t="shared" si="84"/>
        <v>-175.02967999999998</v>
      </c>
      <c r="T135" s="32"/>
      <c r="U135" s="28">
        <f t="shared" si="93"/>
        <v>175.02967999999998</v>
      </c>
      <c r="V135" s="33">
        <f t="shared" si="94"/>
        <v>0</v>
      </c>
      <c r="W135" s="34">
        <v>0</v>
      </c>
      <c r="X135" s="28">
        <f t="shared" ref="X135:X141" si="96">SUM(V135:W135)</f>
        <v>0</v>
      </c>
      <c r="Y135" s="35">
        <f t="shared" ref="Y135:Y141" si="97">H135+U135-X135</f>
        <v>793.69967999999994</v>
      </c>
    </row>
    <row r="136" spans="1:25" s="21" customFormat="1" x14ac:dyDescent="0.25">
      <c r="A136" s="22">
        <v>94</v>
      </c>
      <c r="B136" s="70" t="s">
        <v>232</v>
      </c>
      <c r="C136" s="71" t="s">
        <v>220</v>
      </c>
      <c r="D136" s="28">
        <f>SUM(B136:C136)</f>
        <v>0</v>
      </c>
      <c r="E136" s="29"/>
      <c r="F136" s="26">
        <v>618.66999999999996</v>
      </c>
      <c r="G136" s="27">
        <v>0</v>
      </c>
      <c r="H136" s="28">
        <f t="shared" si="95"/>
        <v>618.66999999999996</v>
      </c>
      <c r="I136" s="29"/>
      <c r="J136" s="30">
        <v>0</v>
      </c>
      <c r="K136" s="30">
        <f t="shared" si="76"/>
        <v>618.66999999999996</v>
      </c>
      <c r="L136" s="30">
        <f t="shared" si="89"/>
        <v>248.04</v>
      </c>
      <c r="M136" s="30">
        <f t="shared" si="78"/>
        <v>370.63</v>
      </c>
      <c r="N136" s="31">
        <f t="shared" si="90"/>
        <v>6.4000000000000001E-2</v>
      </c>
      <c r="O136" s="30">
        <f t="shared" si="80"/>
        <v>23.720320000000001</v>
      </c>
      <c r="P136" s="30">
        <f t="shared" si="91"/>
        <v>4.76</v>
      </c>
      <c r="Q136" s="30">
        <f t="shared" si="82"/>
        <v>28.480319999999999</v>
      </c>
      <c r="R136" s="30">
        <f t="shared" si="92"/>
        <v>203.51</v>
      </c>
      <c r="S136" s="30">
        <f t="shared" si="84"/>
        <v>-175.02967999999998</v>
      </c>
      <c r="T136" s="32"/>
      <c r="U136" s="28">
        <f t="shared" si="93"/>
        <v>175.02967999999998</v>
      </c>
      <c r="V136" s="33">
        <f t="shared" si="94"/>
        <v>0</v>
      </c>
      <c r="W136" s="34">
        <v>0</v>
      </c>
      <c r="X136" s="28">
        <f t="shared" si="96"/>
        <v>0</v>
      </c>
      <c r="Y136" s="35">
        <f t="shared" si="97"/>
        <v>793.69967999999994</v>
      </c>
    </row>
    <row r="137" spans="1:25" s="21" customFormat="1" x14ac:dyDescent="0.25">
      <c r="A137" s="22">
        <v>95</v>
      </c>
      <c r="B137" s="23" t="s">
        <v>233</v>
      </c>
      <c r="C137" s="23" t="s">
        <v>220</v>
      </c>
      <c r="D137" s="24"/>
      <c r="E137" s="25"/>
      <c r="F137" s="26">
        <v>618.66999999999996</v>
      </c>
      <c r="G137" s="27">
        <v>0</v>
      </c>
      <c r="H137" s="28">
        <f t="shared" si="95"/>
        <v>618.66999999999996</v>
      </c>
      <c r="I137" s="29"/>
      <c r="J137" s="30">
        <v>0</v>
      </c>
      <c r="K137" s="30">
        <f t="shared" si="76"/>
        <v>618.66999999999996</v>
      </c>
      <c r="L137" s="30">
        <f t="shared" si="89"/>
        <v>248.04</v>
      </c>
      <c r="M137" s="30">
        <f t="shared" si="78"/>
        <v>370.63</v>
      </c>
      <c r="N137" s="31">
        <f t="shared" si="90"/>
        <v>6.4000000000000001E-2</v>
      </c>
      <c r="O137" s="30">
        <f t="shared" si="80"/>
        <v>23.720320000000001</v>
      </c>
      <c r="P137" s="30">
        <f t="shared" si="91"/>
        <v>4.76</v>
      </c>
      <c r="Q137" s="30">
        <f t="shared" si="82"/>
        <v>28.480319999999999</v>
      </c>
      <c r="R137" s="30">
        <f t="shared" si="92"/>
        <v>203.51</v>
      </c>
      <c r="S137" s="30">
        <f t="shared" si="84"/>
        <v>-175.02967999999998</v>
      </c>
      <c r="T137" s="32"/>
      <c r="U137" s="28">
        <f t="shared" si="93"/>
        <v>175.02967999999998</v>
      </c>
      <c r="V137" s="33">
        <f t="shared" si="94"/>
        <v>0</v>
      </c>
      <c r="W137" s="34">
        <v>0</v>
      </c>
      <c r="X137" s="28">
        <f t="shared" si="96"/>
        <v>0</v>
      </c>
      <c r="Y137" s="35">
        <f t="shared" si="97"/>
        <v>793.69967999999994</v>
      </c>
    </row>
    <row r="138" spans="1:25" s="21" customFormat="1" x14ac:dyDescent="0.25">
      <c r="A138" s="22">
        <v>96</v>
      </c>
      <c r="B138" s="23" t="s">
        <v>234</v>
      </c>
      <c r="C138" s="23" t="s">
        <v>143</v>
      </c>
      <c r="D138" s="24"/>
      <c r="E138" s="25"/>
      <c r="F138" s="26">
        <v>618.66999999999996</v>
      </c>
      <c r="G138" s="27">
        <v>0</v>
      </c>
      <c r="H138" s="28">
        <f t="shared" si="95"/>
        <v>618.66999999999996</v>
      </c>
      <c r="I138" s="29"/>
      <c r="J138" s="30">
        <v>0</v>
      </c>
      <c r="K138" s="30">
        <f t="shared" si="76"/>
        <v>618.66999999999996</v>
      </c>
      <c r="L138" s="30">
        <f t="shared" si="89"/>
        <v>248.04</v>
      </c>
      <c r="M138" s="30">
        <f t="shared" si="78"/>
        <v>370.63</v>
      </c>
      <c r="N138" s="31">
        <f t="shared" si="90"/>
        <v>6.4000000000000001E-2</v>
      </c>
      <c r="O138" s="30">
        <f t="shared" si="80"/>
        <v>23.720320000000001</v>
      </c>
      <c r="P138" s="30">
        <f t="shared" si="91"/>
        <v>4.76</v>
      </c>
      <c r="Q138" s="30">
        <f t="shared" si="82"/>
        <v>28.480319999999999</v>
      </c>
      <c r="R138" s="30">
        <f t="shared" si="92"/>
        <v>203.51</v>
      </c>
      <c r="S138" s="30">
        <f t="shared" si="84"/>
        <v>-175.02967999999998</v>
      </c>
      <c r="T138" s="32"/>
      <c r="U138" s="28">
        <f t="shared" si="93"/>
        <v>175.02967999999998</v>
      </c>
      <c r="V138" s="33">
        <f t="shared" si="94"/>
        <v>0</v>
      </c>
      <c r="W138" s="34">
        <v>0</v>
      </c>
      <c r="X138" s="28">
        <f t="shared" si="96"/>
        <v>0</v>
      </c>
      <c r="Y138" s="35">
        <f t="shared" si="97"/>
        <v>793.69967999999994</v>
      </c>
    </row>
    <row r="139" spans="1:25" s="21" customFormat="1" x14ac:dyDescent="0.25">
      <c r="A139" s="22">
        <v>97</v>
      </c>
      <c r="B139" s="23" t="s">
        <v>235</v>
      </c>
      <c r="C139" s="23" t="s">
        <v>220</v>
      </c>
      <c r="D139" s="24"/>
      <c r="E139" s="25"/>
      <c r="F139" s="26">
        <v>618.66999999999996</v>
      </c>
      <c r="G139" s="27">
        <v>0</v>
      </c>
      <c r="H139" s="28">
        <f t="shared" si="95"/>
        <v>618.66999999999996</v>
      </c>
      <c r="I139" s="29"/>
      <c r="J139" s="30">
        <v>0</v>
      </c>
      <c r="K139" s="30">
        <f t="shared" si="76"/>
        <v>618.66999999999996</v>
      </c>
      <c r="L139" s="30">
        <f t="shared" si="89"/>
        <v>248.04</v>
      </c>
      <c r="M139" s="30">
        <f t="shared" si="78"/>
        <v>370.63</v>
      </c>
      <c r="N139" s="31">
        <f t="shared" si="90"/>
        <v>6.4000000000000001E-2</v>
      </c>
      <c r="O139" s="30">
        <f t="shared" si="80"/>
        <v>23.720320000000001</v>
      </c>
      <c r="P139" s="30">
        <f t="shared" si="91"/>
        <v>4.76</v>
      </c>
      <c r="Q139" s="30">
        <f t="shared" si="82"/>
        <v>28.480319999999999</v>
      </c>
      <c r="R139" s="30">
        <f t="shared" si="92"/>
        <v>203.51</v>
      </c>
      <c r="S139" s="30">
        <f t="shared" si="84"/>
        <v>-175.02967999999998</v>
      </c>
      <c r="T139" s="32"/>
      <c r="U139" s="28">
        <f t="shared" si="93"/>
        <v>175.02967999999998</v>
      </c>
      <c r="V139" s="33">
        <f t="shared" si="94"/>
        <v>0</v>
      </c>
      <c r="W139" s="34">
        <v>0</v>
      </c>
      <c r="X139" s="28">
        <f t="shared" si="96"/>
        <v>0</v>
      </c>
      <c r="Y139" s="35">
        <f t="shared" si="97"/>
        <v>793.69967999999994</v>
      </c>
    </row>
    <row r="140" spans="1:25" s="21" customFormat="1" x14ac:dyDescent="0.25">
      <c r="A140" s="22">
        <v>98</v>
      </c>
      <c r="B140" s="23" t="s">
        <v>236</v>
      </c>
      <c r="C140" s="23" t="s">
        <v>136</v>
      </c>
      <c r="D140" s="24"/>
      <c r="E140" s="25"/>
      <c r="F140" s="26">
        <v>618.66999999999996</v>
      </c>
      <c r="G140" s="27">
        <v>0</v>
      </c>
      <c r="H140" s="28">
        <f t="shared" si="95"/>
        <v>618.66999999999996</v>
      </c>
      <c r="I140" s="29"/>
      <c r="J140" s="30">
        <v>0</v>
      </c>
      <c r="K140" s="30">
        <f t="shared" si="76"/>
        <v>618.66999999999996</v>
      </c>
      <c r="L140" s="30">
        <f t="shared" si="89"/>
        <v>248.04</v>
      </c>
      <c r="M140" s="30">
        <f t="shared" si="78"/>
        <v>370.63</v>
      </c>
      <c r="N140" s="31">
        <f t="shared" si="90"/>
        <v>6.4000000000000001E-2</v>
      </c>
      <c r="O140" s="30">
        <f t="shared" si="80"/>
        <v>23.720320000000001</v>
      </c>
      <c r="P140" s="30">
        <f t="shared" si="91"/>
        <v>4.76</v>
      </c>
      <c r="Q140" s="30">
        <f t="shared" si="82"/>
        <v>28.480319999999999</v>
      </c>
      <c r="R140" s="30">
        <f t="shared" si="92"/>
        <v>203.51</v>
      </c>
      <c r="S140" s="30">
        <f t="shared" si="84"/>
        <v>-175.02967999999998</v>
      </c>
      <c r="T140" s="32"/>
      <c r="U140" s="28">
        <f t="shared" si="93"/>
        <v>175.02967999999998</v>
      </c>
      <c r="V140" s="33">
        <f t="shared" si="94"/>
        <v>0</v>
      </c>
      <c r="W140" s="34">
        <v>0</v>
      </c>
      <c r="X140" s="28">
        <f t="shared" si="96"/>
        <v>0</v>
      </c>
      <c r="Y140" s="35">
        <f t="shared" si="97"/>
        <v>793.69967999999994</v>
      </c>
    </row>
    <row r="141" spans="1:25" s="21" customFormat="1" x14ac:dyDescent="0.25">
      <c r="A141" s="22">
        <v>99</v>
      </c>
      <c r="B141" s="23" t="s">
        <v>237</v>
      </c>
      <c r="C141" s="23" t="s">
        <v>220</v>
      </c>
      <c r="D141" s="24"/>
      <c r="E141" s="25"/>
      <c r="F141" s="26">
        <v>618.66999999999996</v>
      </c>
      <c r="G141" s="27">
        <v>0</v>
      </c>
      <c r="H141" s="28">
        <f t="shared" si="95"/>
        <v>618.66999999999996</v>
      </c>
      <c r="I141" s="29"/>
      <c r="J141" s="30">
        <v>0</v>
      </c>
      <c r="K141" s="30">
        <f t="shared" si="76"/>
        <v>618.66999999999996</v>
      </c>
      <c r="L141" s="30">
        <f t="shared" si="89"/>
        <v>248.04</v>
      </c>
      <c r="M141" s="30">
        <f t="shared" si="78"/>
        <v>370.63</v>
      </c>
      <c r="N141" s="31">
        <f t="shared" si="90"/>
        <v>6.4000000000000001E-2</v>
      </c>
      <c r="O141" s="30">
        <f t="shared" si="80"/>
        <v>23.720320000000001</v>
      </c>
      <c r="P141" s="30">
        <f t="shared" si="91"/>
        <v>4.76</v>
      </c>
      <c r="Q141" s="30">
        <f t="shared" si="82"/>
        <v>28.480319999999999</v>
      </c>
      <c r="R141" s="30">
        <f t="shared" si="92"/>
        <v>203.51</v>
      </c>
      <c r="S141" s="30">
        <f t="shared" si="84"/>
        <v>-175.02967999999998</v>
      </c>
      <c r="T141" s="32"/>
      <c r="U141" s="28">
        <f t="shared" si="93"/>
        <v>175.02967999999998</v>
      </c>
      <c r="V141" s="33">
        <f t="shared" si="94"/>
        <v>0</v>
      </c>
      <c r="W141" s="34">
        <v>0</v>
      </c>
      <c r="X141" s="28">
        <f t="shared" si="96"/>
        <v>0</v>
      </c>
      <c r="Y141" s="35">
        <f t="shared" si="97"/>
        <v>793.69967999999994</v>
      </c>
    </row>
    <row r="142" spans="1:25" s="21" customFormat="1" x14ac:dyDescent="0.25">
      <c r="A142" s="22"/>
      <c r="B142" s="60" t="s">
        <v>238</v>
      </c>
      <c r="C142" s="23"/>
      <c r="D142" s="24"/>
      <c r="E142" s="25"/>
      <c r="F142" s="26"/>
      <c r="G142" s="27"/>
      <c r="H142" s="28"/>
      <c r="I142" s="29"/>
      <c r="J142" s="30">
        <v>0</v>
      </c>
      <c r="K142" s="30">
        <f t="shared" si="76"/>
        <v>0</v>
      </c>
      <c r="L142" s="30" t="e">
        <f t="shared" si="89"/>
        <v>#N/A</v>
      </c>
      <c r="M142" s="30" t="e">
        <f t="shared" si="78"/>
        <v>#N/A</v>
      </c>
      <c r="N142" s="31" t="e">
        <f t="shared" si="90"/>
        <v>#N/A</v>
      </c>
      <c r="O142" s="30" t="e">
        <f t="shared" si="80"/>
        <v>#N/A</v>
      </c>
      <c r="P142" s="30" t="e">
        <f t="shared" si="91"/>
        <v>#N/A</v>
      </c>
      <c r="Q142" s="30" t="e">
        <f t="shared" si="82"/>
        <v>#N/A</v>
      </c>
      <c r="R142" s="30" t="e">
        <f t="shared" si="92"/>
        <v>#N/A</v>
      </c>
      <c r="S142" s="30" t="e">
        <f t="shared" si="84"/>
        <v>#N/A</v>
      </c>
      <c r="T142" s="32"/>
      <c r="U142" s="28"/>
      <c r="V142" s="33"/>
      <c r="W142" s="34"/>
      <c r="X142" s="28"/>
      <c r="Y142" s="35"/>
    </row>
    <row r="143" spans="1:25" s="21" customFormat="1" x14ac:dyDescent="0.25">
      <c r="A143" s="22">
        <v>100</v>
      </c>
      <c r="B143" s="23" t="s">
        <v>239</v>
      </c>
      <c r="C143" s="23" t="s">
        <v>240</v>
      </c>
      <c r="D143" s="24"/>
      <c r="E143" s="25"/>
      <c r="F143" s="26">
        <v>654.36</v>
      </c>
      <c r="G143" s="27">
        <v>0</v>
      </c>
      <c r="H143" s="28">
        <f>SUM(F143:G143)</f>
        <v>654.36</v>
      </c>
      <c r="I143" s="29"/>
      <c r="J143" s="30">
        <v>0</v>
      </c>
      <c r="K143" s="30">
        <f t="shared" si="76"/>
        <v>654.36</v>
      </c>
      <c r="L143" s="30">
        <f t="shared" si="89"/>
        <v>248.04</v>
      </c>
      <c r="M143" s="30">
        <f t="shared" si="78"/>
        <v>406.32000000000005</v>
      </c>
      <c r="N143" s="31">
        <f t="shared" si="90"/>
        <v>6.4000000000000001E-2</v>
      </c>
      <c r="O143" s="30">
        <f t="shared" si="80"/>
        <v>26.004480000000004</v>
      </c>
      <c r="P143" s="30">
        <f t="shared" si="91"/>
        <v>4.76</v>
      </c>
      <c r="Q143" s="30">
        <f t="shared" si="82"/>
        <v>30.764480000000006</v>
      </c>
      <c r="R143" s="30">
        <f t="shared" si="92"/>
        <v>203.51</v>
      </c>
      <c r="S143" s="30">
        <f t="shared" si="84"/>
        <v>-172.74552</v>
      </c>
      <c r="T143" s="32"/>
      <c r="U143" s="28">
        <f>-IF(S143&gt;0,0,S143)</f>
        <v>172.74552</v>
      </c>
      <c r="V143" s="33">
        <f>IF(S143&lt;0,0,S143)</f>
        <v>0</v>
      </c>
      <c r="W143" s="34">
        <v>0</v>
      </c>
      <c r="X143" s="28">
        <f>SUM(V143:W143)</f>
        <v>0</v>
      </c>
      <c r="Y143" s="35">
        <f>H143+U143-X143</f>
        <v>827.10552000000007</v>
      </c>
    </row>
    <row r="144" spans="1:25" s="21" customFormat="1" x14ac:dyDescent="0.25">
      <c r="A144" s="22">
        <v>101</v>
      </c>
      <c r="B144" s="23" t="s">
        <v>241</v>
      </c>
      <c r="C144" s="23" t="s">
        <v>72</v>
      </c>
      <c r="D144" s="24"/>
      <c r="E144" s="25"/>
      <c r="F144" s="26">
        <v>1717.56</v>
      </c>
      <c r="G144" s="27">
        <v>0</v>
      </c>
      <c r="H144" s="28">
        <f>SUM(F144:G144)</f>
        <v>1717.56</v>
      </c>
      <c r="I144" s="29"/>
      <c r="J144" s="30">
        <v>0</v>
      </c>
      <c r="K144" s="30">
        <f t="shared" si="76"/>
        <v>1717.56</v>
      </c>
      <c r="L144" s="30">
        <f t="shared" si="89"/>
        <v>248.04</v>
      </c>
      <c r="M144" s="30">
        <f t="shared" si="78"/>
        <v>1469.52</v>
      </c>
      <c r="N144" s="31">
        <f t="shared" si="90"/>
        <v>6.4000000000000001E-2</v>
      </c>
      <c r="O144" s="30">
        <f t="shared" si="80"/>
        <v>94.049279999999996</v>
      </c>
      <c r="P144" s="30">
        <f t="shared" si="91"/>
        <v>4.76</v>
      </c>
      <c r="Q144" s="30">
        <f t="shared" si="82"/>
        <v>98.809280000000001</v>
      </c>
      <c r="R144" s="30">
        <f t="shared" si="92"/>
        <v>203.31</v>
      </c>
      <c r="S144" s="30">
        <f t="shared" si="84"/>
        <v>-104.50072</v>
      </c>
      <c r="T144" s="32"/>
      <c r="U144" s="28">
        <f>-IF(S144&gt;0,0,S144)</f>
        <v>104.50072</v>
      </c>
      <c r="V144" s="33">
        <f>IF(S144&lt;0,0,S144)</f>
        <v>0</v>
      </c>
      <c r="W144" s="34">
        <v>0</v>
      </c>
      <c r="X144" s="28">
        <f>SUM(V144:W144)</f>
        <v>0</v>
      </c>
      <c r="Y144" s="35">
        <f>H144+U144-X144</f>
        <v>1822.0607199999999</v>
      </c>
    </row>
    <row r="145" spans="1:25" s="21" customFormat="1" x14ac:dyDescent="0.25">
      <c r="A145" s="22"/>
      <c r="B145" s="60" t="s">
        <v>242</v>
      </c>
      <c r="C145" s="23"/>
      <c r="D145" s="24"/>
      <c r="E145" s="25"/>
      <c r="F145" s="26"/>
      <c r="G145" s="27"/>
      <c r="H145" s="28"/>
      <c r="I145" s="29"/>
      <c r="J145" s="30"/>
      <c r="K145" s="30"/>
      <c r="L145" s="30"/>
      <c r="M145" s="30"/>
      <c r="N145" s="31"/>
      <c r="O145" s="30"/>
      <c r="P145" s="30"/>
      <c r="Q145" s="30"/>
      <c r="R145" s="30"/>
      <c r="S145" s="30"/>
      <c r="T145" s="32"/>
      <c r="U145" s="28"/>
      <c r="V145" s="33">
        <f>IF(S145&lt;0,0,S145)</f>
        <v>0</v>
      </c>
      <c r="W145" s="34"/>
      <c r="X145" s="28"/>
      <c r="Y145" s="35"/>
    </row>
    <row r="146" spans="1:25" s="21" customFormat="1" x14ac:dyDescent="0.25">
      <c r="A146" s="22">
        <v>102</v>
      </c>
      <c r="B146" s="23" t="s">
        <v>243</v>
      </c>
      <c r="C146" s="23" t="s">
        <v>244</v>
      </c>
      <c r="D146" s="24"/>
      <c r="E146" s="25"/>
      <c r="F146" s="26">
        <v>1486.11</v>
      </c>
      <c r="G146" s="27">
        <v>0</v>
      </c>
      <c r="H146" s="28">
        <f>SUM(F146:G146)</f>
        <v>1486.11</v>
      </c>
      <c r="I146" s="29"/>
      <c r="J146" s="30">
        <v>0</v>
      </c>
      <c r="K146" s="30">
        <f>F146+J146</f>
        <v>1486.11</v>
      </c>
      <c r="L146" s="30">
        <f>VLOOKUP(K146,Tarifa1,1)</f>
        <v>248.04</v>
      </c>
      <c r="M146" s="30">
        <f>K146-L146</f>
        <v>1238.07</v>
      </c>
      <c r="N146" s="31">
        <f>VLOOKUP(K146,Tarifa1,3)</f>
        <v>6.4000000000000001E-2</v>
      </c>
      <c r="O146" s="30">
        <f>M146*N146</f>
        <v>79.23648</v>
      </c>
      <c r="P146" s="30">
        <f>VLOOKUP(K146,Tarifa1,2)</f>
        <v>4.76</v>
      </c>
      <c r="Q146" s="30">
        <f>O146+P146</f>
        <v>83.996480000000005</v>
      </c>
      <c r="R146" s="30">
        <f>VLOOKUP(K146,Credito1,2)</f>
        <v>203.31</v>
      </c>
      <c r="S146" s="30">
        <f>Q146-R146</f>
        <v>-119.31352</v>
      </c>
      <c r="T146" s="32"/>
      <c r="U146" s="28">
        <f>-IF(S146&gt;0,0,S146)</f>
        <v>119.31352</v>
      </c>
      <c r="V146" s="33">
        <f>IF(S146&lt;0,0,S146)</f>
        <v>0</v>
      </c>
      <c r="W146" s="34">
        <v>0</v>
      </c>
      <c r="X146" s="28">
        <f>SUM(V146:W146)</f>
        <v>0</v>
      </c>
      <c r="Y146" s="35">
        <f>H146+U146-X146</f>
        <v>1605.4235199999998</v>
      </c>
    </row>
    <row r="147" spans="1:25" s="21" customFormat="1" x14ac:dyDescent="0.25">
      <c r="A147" s="22"/>
      <c r="B147" s="60" t="s">
        <v>245</v>
      </c>
      <c r="C147" s="23"/>
      <c r="D147" s="24"/>
      <c r="E147" s="25"/>
      <c r="F147" s="26"/>
      <c r="G147" s="27"/>
      <c r="H147" s="28"/>
      <c r="I147" s="29"/>
      <c r="J147" s="30"/>
      <c r="K147" s="30"/>
      <c r="L147" s="30"/>
      <c r="M147" s="30"/>
      <c r="N147" s="31"/>
      <c r="O147" s="30"/>
      <c r="P147" s="30"/>
      <c r="Q147" s="30"/>
      <c r="R147" s="30"/>
      <c r="S147" s="30"/>
      <c r="T147" s="32"/>
      <c r="U147" s="28"/>
      <c r="V147" s="33"/>
      <c r="W147" s="34"/>
      <c r="X147" s="28"/>
      <c r="Y147" s="35"/>
    </row>
    <row r="148" spans="1:25" s="21" customFormat="1" x14ac:dyDescent="0.25">
      <c r="A148" s="72"/>
      <c r="B148" s="73" t="s">
        <v>246</v>
      </c>
      <c r="C148" s="73" t="s">
        <v>49</v>
      </c>
      <c r="D148" s="74"/>
      <c r="E148" s="74"/>
      <c r="F148" s="74"/>
      <c r="G148" s="74"/>
      <c r="H148" s="74"/>
      <c r="I148" s="75"/>
      <c r="J148" s="74"/>
      <c r="K148" s="74"/>
      <c r="L148" s="74"/>
      <c r="M148" s="74"/>
      <c r="N148" s="74"/>
      <c r="O148" s="74"/>
      <c r="P148" s="74"/>
      <c r="Q148" s="74"/>
      <c r="R148" s="74"/>
      <c r="S148" s="75"/>
      <c r="T148" s="75"/>
      <c r="U148" s="74"/>
      <c r="V148" s="74"/>
      <c r="W148" s="74"/>
      <c r="X148" s="74"/>
      <c r="Y148" s="74"/>
    </row>
    <row r="149" spans="1:25" s="21" customFormat="1" x14ac:dyDescent="0.25">
      <c r="A149" s="22">
        <v>103</v>
      </c>
      <c r="B149" s="23" t="s">
        <v>246</v>
      </c>
      <c r="C149" s="103" t="s">
        <v>247</v>
      </c>
      <c r="D149" s="104"/>
      <c r="E149" s="105"/>
      <c r="F149" s="106">
        <v>5460</v>
      </c>
      <c r="G149" s="107">
        <v>0</v>
      </c>
      <c r="H149" s="108">
        <v>3307.2</v>
      </c>
      <c r="I149" s="109"/>
      <c r="J149" s="110">
        <v>0</v>
      </c>
      <c r="K149" s="110">
        <f t="shared" ref="K149:K168" si="98">F149+J149</f>
        <v>5460</v>
      </c>
      <c r="L149" s="110">
        <f t="shared" ref="L149:L151" si="99">VLOOKUP(K149,Tarifa1,1)</f>
        <v>5149.18</v>
      </c>
      <c r="M149" s="110">
        <f t="shared" ref="M149:M168" si="100">K149-L149</f>
        <v>310.81999999999971</v>
      </c>
      <c r="N149" s="111">
        <f t="shared" ref="N149:N151" si="101">VLOOKUP(K149,Tarifa1,3)</f>
        <v>0.21360000000000001</v>
      </c>
      <c r="O149" s="110">
        <f t="shared" ref="O149:O168" si="102">M149*N149</f>
        <v>66.391151999999948</v>
      </c>
      <c r="P149" s="110">
        <f t="shared" ref="P149:P151" si="103">VLOOKUP(K149,Tarifa1,2)</f>
        <v>545.30999999999995</v>
      </c>
      <c r="Q149" s="110">
        <f t="shared" ref="Q149:Q168" si="104">O149+P149</f>
        <v>611.70115199999987</v>
      </c>
      <c r="R149" s="110">
        <f t="shared" ref="R149:R151" si="105">VLOOKUP(K149,Credito1,2)</f>
        <v>0</v>
      </c>
      <c r="S149" s="110">
        <f t="shared" ref="S149:S168" si="106">Q149-R149</f>
        <v>611.70115199999987</v>
      </c>
      <c r="T149" s="112"/>
      <c r="U149" s="108">
        <f>-IF(S149&gt;0,0,S149)</f>
        <v>0</v>
      </c>
      <c r="V149" s="113">
        <v>127.62</v>
      </c>
      <c r="W149" s="114">
        <v>0</v>
      </c>
      <c r="X149" s="108"/>
      <c r="Y149" s="115">
        <f t="shared" ref="Y149:Y164" si="107">H149+U149-X149</f>
        <v>3307.2</v>
      </c>
    </row>
    <row r="150" spans="1:25" s="21" customFormat="1" x14ac:dyDescent="0.25">
      <c r="A150" s="22">
        <v>104</v>
      </c>
      <c r="B150" s="23" t="s">
        <v>246</v>
      </c>
      <c r="C150" s="103" t="s">
        <v>247</v>
      </c>
      <c r="D150" s="104"/>
      <c r="E150" s="105"/>
      <c r="F150" s="106">
        <v>3180</v>
      </c>
      <c r="G150" s="107">
        <v>0</v>
      </c>
      <c r="H150" s="108">
        <v>3307.2</v>
      </c>
      <c r="I150" s="109"/>
      <c r="J150" s="110">
        <v>0</v>
      </c>
      <c r="K150" s="110">
        <f t="shared" si="98"/>
        <v>3180</v>
      </c>
      <c r="L150" s="110">
        <f t="shared" si="99"/>
        <v>2105.21</v>
      </c>
      <c r="M150" s="110">
        <f t="shared" si="100"/>
        <v>1074.79</v>
      </c>
      <c r="N150" s="111">
        <f t="shared" si="101"/>
        <v>0.10879999999999999</v>
      </c>
      <c r="O150" s="110">
        <f t="shared" si="102"/>
        <v>116.93715199999998</v>
      </c>
      <c r="P150" s="110">
        <f t="shared" si="103"/>
        <v>123.61499999999999</v>
      </c>
      <c r="Q150" s="110">
        <f t="shared" si="104"/>
        <v>240.55215199999998</v>
      </c>
      <c r="R150" s="110">
        <f t="shared" si="105"/>
        <v>126.77</v>
      </c>
      <c r="S150" s="110">
        <f t="shared" si="106"/>
        <v>113.78215199999998</v>
      </c>
      <c r="T150" s="112"/>
      <c r="U150" s="108">
        <v>0</v>
      </c>
      <c r="V150" s="113">
        <v>127.62</v>
      </c>
      <c r="W150" s="114">
        <v>0</v>
      </c>
      <c r="X150" s="108"/>
      <c r="Y150" s="115">
        <f t="shared" si="107"/>
        <v>3307.2</v>
      </c>
    </row>
    <row r="151" spans="1:25" s="21" customFormat="1" x14ac:dyDescent="0.25">
      <c r="A151" s="22">
        <f t="shared" ref="A151:A168" si="108">A150+1</f>
        <v>105</v>
      </c>
      <c r="B151" s="23" t="s">
        <v>246</v>
      </c>
      <c r="C151" s="103" t="s">
        <v>248</v>
      </c>
      <c r="D151" s="104"/>
      <c r="E151" s="105"/>
      <c r="F151" s="106">
        <v>3501</v>
      </c>
      <c r="G151" s="107">
        <v>0</v>
      </c>
      <c r="H151" s="108">
        <v>5678.4</v>
      </c>
      <c r="I151" s="109"/>
      <c r="J151" s="110">
        <v>0</v>
      </c>
      <c r="K151" s="110">
        <f t="shared" si="98"/>
        <v>3501</v>
      </c>
      <c r="L151" s="110">
        <f t="shared" si="99"/>
        <v>2105.21</v>
      </c>
      <c r="M151" s="110">
        <f t="shared" si="100"/>
        <v>1395.79</v>
      </c>
      <c r="N151" s="111">
        <f t="shared" si="101"/>
        <v>0.10879999999999999</v>
      </c>
      <c r="O151" s="110">
        <f t="shared" si="102"/>
        <v>151.86195199999997</v>
      </c>
      <c r="P151" s="110">
        <f t="shared" si="103"/>
        <v>123.61499999999999</v>
      </c>
      <c r="Q151" s="110">
        <f t="shared" si="104"/>
        <v>275.47695199999998</v>
      </c>
      <c r="R151" s="110">
        <f t="shared" si="105"/>
        <v>126.77</v>
      </c>
      <c r="S151" s="110">
        <f t="shared" si="106"/>
        <v>148.706952</v>
      </c>
      <c r="T151" s="112"/>
      <c r="U151" s="108">
        <f>-IF(S151&gt;0,0,S151)</f>
        <v>0</v>
      </c>
      <c r="V151" s="113">
        <v>658.85</v>
      </c>
      <c r="W151" s="114">
        <v>0</v>
      </c>
      <c r="X151" s="108"/>
      <c r="Y151" s="115">
        <f t="shared" si="107"/>
        <v>5678.4</v>
      </c>
    </row>
    <row r="152" spans="1:25" s="21" customFormat="1" x14ac:dyDescent="0.25">
      <c r="A152" s="22">
        <f t="shared" si="108"/>
        <v>106</v>
      </c>
      <c r="B152" s="23" t="s">
        <v>246</v>
      </c>
      <c r="C152" s="103" t="s">
        <v>247</v>
      </c>
      <c r="D152" s="104"/>
      <c r="E152" s="105"/>
      <c r="F152" s="106">
        <v>3180</v>
      </c>
      <c r="G152" s="107">
        <v>0</v>
      </c>
      <c r="H152" s="108">
        <v>3307.2</v>
      </c>
      <c r="I152" s="109"/>
      <c r="J152" s="110">
        <v>0</v>
      </c>
      <c r="K152" s="110">
        <f t="shared" si="98"/>
        <v>3180</v>
      </c>
      <c r="L152" s="110">
        <f t="shared" ref="L152:L157" si="109">VLOOKUP(K152,Tarifa1,1)</f>
        <v>2105.21</v>
      </c>
      <c r="M152" s="110">
        <f t="shared" si="100"/>
        <v>1074.79</v>
      </c>
      <c r="N152" s="111">
        <f t="shared" ref="N152:N157" si="110">VLOOKUP(K152,Tarifa1,3)</f>
        <v>0.10879999999999999</v>
      </c>
      <c r="O152" s="110">
        <f t="shared" si="102"/>
        <v>116.93715199999998</v>
      </c>
      <c r="P152" s="110">
        <f t="shared" ref="P152:P157" si="111">VLOOKUP(K152,Tarifa1,2)</f>
        <v>123.61499999999999</v>
      </c>
      <c r="Q152" s="110">
        <f t="shared" si="104"/>
        <v>240.55215199999998</v>
      </c>
      <c r="R152" s="110">
        <f t="shared" ref="R152:R157" si="112">VLOOKUP(K152,Credito1,2)</f>
        <v>126.77</v>
      </c>
      <c r="S152" s="110">
        <f t="shared" si="106"/>
        <v>113.78215199999998</v>
      </c>
      <c r="T152" s="112"/>
      <c r="U152" s="108">
        <v>0</v>
      </c>
      <c r="V152" s="113">
        <v>127.62</v>
      </c>
      <c r="W152" s="114">
        <v>0</v>
      </c>
      <c r="X152" s="108"/>
      <c r="Y152" s="115">
        <f t="shared" si="107"/>
        <v>3307.2</v>
      </c>
    </row>
    <row r="153" spans="1:25" s="21" customFormat="1" x14ac:dyDescent="0.25">
      <c r="A153" s="22">
        <f t="shared" si="108"/>
        <v>107</v>
      </c>
      <c r="B153" s="23" t="s">
        <v>246</v>
      </c>
      <c r="C153" s="103" t="s">
        <v>247</v>
      </c>
      <c r="D153" s="104"/>
      <c r="E153" s="105"/>
      <c r="F153" s="106">
        <v>3180</v>
      </c>
      <c r="G153" s="107">
        <v>0</v>
      </c>
      <c r="H153" s="108">
        <v>3307.2</v>
      </c>
      <c r="I153" s="109"/>
      <c r="J153" s="110">
        <v>0</v>
      </c>
      <c r="K153" s="110">
        <f t="shared" si="98"/>
        <v>3180</v>
      </c>
      <c r="L153" s="110">
        <f t="shared" si="109"/>
        <v>2105.21</v>
      </c>
      <c r="M153" s="110">
        <f t="shared" si="100"/>
        <v>1074.79</v>
      </c>
      <c r="N153" s="111">
        <f t="shared" si="110"/>
        <v>0.10879999999999999</v>
      </c>
      <c r="O153" s="110">
        <f t="shared" si="102"/>
        <v>116.93715199999998</v>
      </c>
      <c r="P153" s="110">
        <f t="shared" si="111"/>
        <v>123.61499999999999</v>
      </c>
      <c r="Q153" s="110">
        <f t="shared" si="104"/>
        <v>240.55215199999998</v>
      </c>
      <c r="R153" s="110">
        <f t="shared" si="112"/>
        <v>126.77</v>
      </c>
      <c r="S153" s="110">
        <f t="shared" si="106"/>
        <v>113.78215199999998</v>
      </c>
      <c r="T153" s="112"/>
      <c r="U153" s="108">
        <v>0</v>
      </c>
      <c r="V153" s="113">
        <v>127.62</v>
      </c>
      <c r="W153" s="114">
        <v>0</v>
      </c>
      <c r="X153" s="108"/>
      <c r="Y153" s="115">
        <f t="shared" si="107"/>
        <v>3307.2</v>
      </c>
    </row>
    <row r="154" spans="1:25" s="21" customFormat="1" x14ac:dyDescent="0.25">
      <c r="A154" s="22">
        <f t="shared" si="108"/>
        <v>108</v>
      </c>
      <c r="B154" s="23" t="s">
        <v>246</v>
      </c>
      <c r="C154" s="116" t="s">
        <v>247</v>
      </c>
      <c r="D154" s="117"/>
      <c r="E154" s="118"/>
      <c r="F154" s="106">
        <v>3180</v>
      </c>
      <c r="G154" s="119">
        <v>0</v>
      </c>
      <c r="H154" s="108">
        <v>3307.2</v>
      </c>
      <c r="I154" s="109"/>
      <c r="J154" s="110">
        <v>0</v>
      </c>
      <c r="K154" s="110">
        <f t="shared" si="98"/>
        <v>3180</v>
      </c>
      <c r="L154" s="110">
        <f t="shared" si="109"/>
        <v>2105.21</v>
      </c>
      <c r="M154" s="110">
        <f t="shared" si="100"/>
        <v>1074.79</v>
      </c>
      <c r="N154" s="111">
        <f t="shared" si="110"/>
        <v>0.10879999999999999</v>
      </c>
      <c r="O154" s="110">
        <f t="shared" si="102"/>
        <v>116.93715199999998</v>
      </c>
      <c r="P154" s="110">
        <f t="shared" si="111"/>
        <v>123.61499999999999</v>
      </c>
      <c r="Q154" s="110">
        <f t="shared" si="104"/>
        <v>240.55215199999998</v>
      </c>
      <c r="R154" s="110">
        <f t="shared" si="112"/>
        <v>126.77</v>
      </c>
      <c r="S154" s="110">
        <f t="shared" si="106"/>
        <v>113.78215199999998</v>
      </c>
      <c r="T154" s="112"/>
      <c r="U154" s="108">
        <v>0</v>
      </c>
      <c r="V154" s="113">
        <v>127.62</v>
      </c>
      <c r="W154" s="114">
        <v>0</v>
      </c>
      <c r="X154" s="106"/>
      <c r="Y154" s="120">
        <f t="shared" si="107"/>
        <v>3307.2</v>
      </c>
    </row>
    <row r="155" spans="1:25" s="21" customFormat="1" x14ac:dyDescent="0.25">
      <c r="A155" s="22">
        <f t="shared" si="108"/>
        <v>109</v>
      </c>
      <c r="B155" s="23" t="s">
        <v>246</v>
      </c>
      <c r="C155" s="103" t="s">
        <v>247</v>
      </c>
      <c r="D155" s="104"/>
      <c r="E155" s="105"/>
      <c r="F155" s="106">
        <v>3180</v>
      </c>
      <c r="G155" s="107">
        <v>0</v>
      </c>
      <c r="H155" s="108">
        <v>3307.2</v>
      </c>
      <c r="I155" s="109"/>
      <c r="J155" s="110">
        <v>0</v>
      </c>
      <c r="K155" s="110">
        <f t="shared" si="98"/>
        <v>3180</v>
      </c>
      <c r="L155" s="110">
        <f t="shared" si="109"/>
        <v>2105.21</v>
      </c>
      <c r="M155" s="110">
        <f t="shared" si="100"/>
        <v>1074.79</v>
      </c>
      <c r="N155" s="111">
        <f t="shared" si="110"/>
        <v>0.10879999999999999</v>
      </c>
      <c r="O155" s="110">
        <f t="shared" si="102"/>
        <v>116.93715199999998</v>
      </c>
      <c r="P155" s="110">
        <f t="shared" si="111"/>
        <v>123.61499999999999</v>
      </c>
      <c r="Q155" s="110">
        <f t="shared" si="104"/>
        <v>240.55215199999998</v>
      </c>
      <c r="R155" s="110">
        <f t="shared" si="112"/>
        <v>126.77</v>
      </c>
      <c r="S155" s="110">
        <f t="shared" si="106"/>
        <v>113.78215199999998</v>
      </c>
      <c r="T155" s="112"/>
      <c r="U155" s="108">
        <v>0</v>
      </c>
      <c r="V155" s="113">
        <v>127.62</v>
      </c>
      <c r="W155" s="114">
        <v>0</v>
      </c>
      <c r="X155" s="108"/>
      <c r="Y155" s="115">
        <f t="shared" si="107"/>
        <v>3307.2</v>
      </c>
    </row>
    <row r="156" spans="1:25" s="21" customFormat="1" x14ac:dyDescent="0.25">
      <c r="A156" s="22">
        <f t="shared" si="108"/>
        <v>110</v>
      </c>
      <c r="B156" s="23" t="s">
        <v>246</v>
      </c>
      <c r="C156" s="103" t="s">
        <v>247</v>
      </c>
      <c r="D156" s="104"/>
      <c r="E156" s="105"/>
      <c r="F156" s="106">
        <v>3180</v>
      </c>
      <c r="G156" s="107">
        <v>0</v>
      </c>
      <c r="H156" s="108">
        <v>3307.2</v>
      </c>
      <c r="I156" s="109"/>
      <c r="J156" s="110">
        <v>0</v>
      </c>
      <c r="K156" s="110">
        <f t="shared" si="98"/>
        <v>3180</v>
      </c>
      <c r="L156" s="110">
        <f t="shared" si="109"/>
        <v>2105.21</v>
      </c>
      <c r="M156" s="110">
        <f t="shared" si="100"/>
        <v>1074.79</v>
      </c>
      <c r="N156" s="111">
        <f t="shared" si="110"/>
        <v>0.10879999999999999</v>
      </c>
      <c r="O156" s="110">
        <f t="shared" si="102"/>
        <v>116.93715199999998</v>
      </c>
      <c r="P156" s="110">
        <f t="shared" si="111"/>
        <v>123.61499999999999</v>
      </c>
      <c r="Q156" s="110">
        <f t="shared" si="104"/>
        <v>240.55215199999998</v>
      </c>
      <c r="R156" s="110">
        <f t="shared" si="112"/>
        <v>126.77</v>
      </c>
      <c r="S156" s="110">
        <f t="shared" si="106"/>
        <v>113.78215199999998</v>
      </c>
      <c r="T156" s="112"/>
      <c r="U156" s="108">
        <v>0</v>
      </c>
      <c r="V156" s="113">
        <v>127.62</v>
      </c>
      <c r="W156" s="114">
        <v>0</v>
      </c>
      <c r="X156" s="108"/>
      <c r="Y156" s="115">
        <f t="shared" si="107"/>
        <v>3307.2</v>
      </c>
    </row>
    <row r="157" spans="1:25" s="21" customFormat="1" x14ac:dyDescent="0.25">
      <c r="A157" s="22">
        <f t="shared" si="108"/>
        <v>111</v>
      </c>
      <c r="B157" s="23" t="s">
        <v>246</v>
      </c>
      <c r="C157" s="103" t="s">
        <v>247</v>
      </c>
      <c r="D157" s="104"/>
      <c r="E157" s="105"/>
      <c r="F157" s="106">
        <v>3180</v>
      </c>
      <c r="G157" s="107">
        <v>0</v>
      </c>
      <c r="H157" s="108">
        <v>3307.2</v>
      </c>
      <c r="I157" s="109"/>
      <c r="J157" s="110">
        <v>0</v>
      </c>
      <c r="K157" s="110">
        <f t="shared" si="98"/>
        <v>3180</v>
      </c>
      <c r="L157" s="110">
        <f t="shared" si="109"/>
        <v>2105.21</v>
      </c>
      <c r="M157" s="110">
        <f t="shared" si="100"/>
        <v>1074.79</v>
      </c>
      <c r="N157" s="111">
        <f t="shared" si="110"/>
        <v>0.10879999999999999</v>
      </c>
      <c r="O157" s="110">
        <f t="shared" si="102"/>
        <v>116.93715199999998</v>
      </c>
      <c r="P157" s="110">
        <f t="shared" si="111"/>
        <v>123.61499999999999</v>
      </c>
      <c r="Q157" s="110">
        <f t="shared" si="104"/>
        <v>240.55215199999998</v>
      </c>
      <c r="R157" s="110">
        <f t="shared" si="112"/>
        <v>126.77</v>
      </c>
      <c r="S157" s="110">
        <f t="shared" si="106"/>
        <v>113.78215199999998</v>
      </c>
      <c r="T157" s="112"/>
      <c r="U157" s="108">
        <v>0</v>
      </c>
      <c r="V157" s="113">
        <v>127.62</v>
      </c>
      <c r="W157" s="114">
        <v>0</v>
      </c>
      <c r="X157" s="108"/>
      <c r="Y157" s="115">
        <f t="shared" si="107"/>
        <v>3307.2</v>
      </c>
    </row>
    <row r="158" spans="1:25" s="21" customFormat="1" x14ac:dyDescent="0.25">
      <c r="A158" s="22">
        <f t="shared" si="108"/>
        <v>112</v>
      </c>
      <c r="B158" s="23" t="s">
        <v>246</v>
      </c>
      <c r="C158" s="103" t="s">
        <v>247</v>
      </c>
      <c r="D158" s="104"/>
      <c r="E158" s="105"/>
      <c r="F158" s="106">
        <v>3180</v>
      </c>
      <c r="G158" s="107">
        <v>0</v>
      </c>
      <c r="H158" s="108">
        <v>3307.2</v>
      </c>
      <c r="I158" s="109"/>
      <c r="J158" s="110">
        <v>0</v>
      </c>
      <c r="K158" s="110">
        <f t="shared" si="98"/>
        <v>3180</v>
      </c>
      <c r="L158" s="110">
        <f t="shared" ref="L158" si="113">VLOOKUP(K158,Tarifa1,1)</f>
        <v>2105.21</v>
      </c>
      <c r="M158" s="110">
        <f t="shared" si="100"/>
        <v>1074.79</v>
      </c>
      <c r="N158" s="111">
        <f t="shared" ref="N158" si="114">VLOOKUP(K158,Tarifa1,3)</f>
        <v>0.10879999999999999</v>
      </c>
      <c r="O158" s="110">
        <f t="shared" si="102"/>
        <v>116.93715199999998</v>
      </c>
      <c r="P158" s="110">
        <f t="shared" ref="P158" si="115">VLOOKUP(K158,Tarifa1,2)</f>
        <v>123.61499999999999</v>
      </c>
      <c r="Q158" s="110">
        <f t="shared" si="104"/>
        <v>240.55215199999998</v>
      </c>
      <c r="R158" s="110">
        <f t="shared" ref="R158" si="116">VLOOKUP(K158,Credito1,2)</f>
        <v>126.77</v>
      </c>
      <c r="S158" s="110">
        <f t="shared" si="106"/>
        <v>113.78215199999998</v>
      </c>
      <c r="T158" s="112"/>
      <c r="U158" s="108">
        <v>0</v>
      </c>
      <c r="V158" s="113">
        <v>127.62</v>
      </c>
      <c r="W158" s="114">
        <v>0</v>
      </c>
      <c r="X158" s="108"/>
      <c r="Y158" s="115">
        <f t="shared" si="107"/>
        <v>3307.2</v>
      </c>
    </row>
    <row r="159" spans="1:25" s="21" customFormat="1" x14ac:dyDescent="0.25">
      <c r="A159" s="22">
        <f t="shared" si="108"/>
        <v>113</v>
      </c>
      <c r="B159" s="23" t="s">
        <v>246</v>
      </c>
      <c r="C159" s="103" t="s">
        <v>247</v>
      </c>
      <c r="D159" s="104"/>
      <c r="E159" s="105"/>
      <c r="F159" s="106">
        <v>3180</v>
      </c>
      <c r="G159" s="107">
        <v>0</v>
      </c>
      <c r="H159" s="108">
        <v>3307.2</v>
      </c>
      <c r="I159" s="109"/>
      <c r="J159" s="110">
        <v>0</v>
      </c>
      <c r="K159" s="110">
        <f t="shared" si="98"/>
        <v>3180</v>
      </c>
      <c r="L159" s="110">
        <f t="shared" ref="L159" si="117">VLOOKUP(K159,Tarifa1,1)</f>
        <v>2105.21</v>
      </c>
      <c r="M159" s="110">
        <f t="shared" si="100"/>
        <v>1074.79</v>
      </c>
      <c r="N159" s="111">
        <f t="shared" ref="N159" si="118">VLOOKUP(K159,Tarifa1,3)</f>
        <v>0.10879999999999999</v>
      </c>
      <c r="O159" s="110">
        <f t="shared" si="102"/>
        <v>116.93715199999998</v>
      </c>
      <c r="P159" s="110">
        <f t="shared" ref="P159" si="119">VLOOKUP(K159,Tarifa1,2)</f>
        <v>123.61499999999999</v>
      </c>
      <c r="Q159" s="110">
        <f t="shared" si="104"/>
        <v>240.55215199999998</v>
      </c>
      <c r="R159" s="110">
        <f t="shared" ref="R159" si="120">VLOOKUP(K159,Credito1,2)</f>
        <v>126.77</v>
      </c>
      <c r="S159" s="110">
        <f t="shared" si="106"/>
        <v>113.78215199999998</v>
      </c>
      <c r="T159" s="112"/>
      <c r="U159" s="108">
        <v>0</v>
      </c>
      <c r="V159" s="113">
        <v>127.62</v>
      </c>
      <c r="W159" s="114">
        <v>0</v>
      </c>
      <c r="X159" s="108"/>
      <c r="Y159" s="115">
        <f t="shared" si="107"/>
        <v>3307.2</v>
      </c>
    </row>
    <row r="160" spans="1:25" s="21" customFormat="1" x14ac:dyDescent="0.25">
      <c r="A160" s="22">
        <f t="shared" si="108"/>
        <v>114</v>
      </c>
      <c r="B160" s="23" t="s">
        <v>246</v>
      </c>
      <c r="C160" s="103" t="s">
        <v>247</v>
      </c>
      <c r="D160" s="104"/>
      <c r="E160" s="105"/>
      <c r="F160" s="106">
        <v>3180</v>
      </c>
      <c r="G160" s="107">
        <v>0</v>
      </c>
      <c r="H160" s="108">
        <v>3307.2</v>
      </c>
      <c r="I160" s="109"/>
      <c r="J160" s="110">
        <v>0</v>
      </c>
      <c r="K160" s="110">
        <f t="shared" si="98"/>
        <v>3180</v>
      </c>
      <c r="L160" s="110">
        <f t="shared" ref="L160" si="121">VLOOKUP(K160,Tarifa1,1)</f>
        <v>2105.21</v>
      </c>
      <c r="M160" s="110">
        <f t="shared" si="100"/>
        <v>1074.79</v>
      </c>
      <c r="N160" s="111">
        <f t="shared" ref="N160" si="122">VLOOKUP(K160,Tarifa1,3)</f>
        <v>0.10879999999999999</v>
      </c>
      <c r="O160" s="110">
        <f t="shared" si="102"/>
        <v>116.93715199999998</v>
      </c>
      <c r="P160" s="110">
        <f t="shared" ref="P160" si="123">VLOOKUP(K160,Tarifa1,2)</f>
        <v>123.61499999999999</v>
      </c>
      <c r="Q160" s="110">
        <f t="shared" si="104"/>
        <v>240.55215199999998</v>
      </c>
      <c r="R160" s="110">
        <f t="shared" ref="R160" si="124">VLOOKUP(K160,Credito1,2)</f>
        <v>126.77</v>
      </c>
      <c r="S160" s="110">
        <f t="shared" si="106"/>
        <v>113.78215199999998</v>
      </c>
      <c r="T160" s="112"/>
      <c r="U160" s="108">
        <v>0</v>
      </c>
      <c r="V160" s="113">
        <v>127.62</v>
      </c>
      <c r="W160" s="114">
        <v>0</v>
      </c>
      <c r="X160" s="108"/>
      <c r="Y160" s="115">
        <f t="shared" si="107"/>
        <v>3307.2</v>
      </c>
    </row>
    <row r="161" spans="1:25" s="21" customFormat="1" x14ac:dyDescent="0.25">
      <c r="A161" s="22">
        <f t="shared" si="108"/>
        <v>115</v>
      </c>
      <c r="B161" s="23" t="s">
        <v>246</v>
      </c>
      <c r="C161" s="103" t="s">
        <v>249</v>
      </c>
      <c r="D161" s="104"/>
      <c r="E161" s="105"/>
      <c r="F161" s="106">
        <v>3180</v>
      </c>
      <c r="G161" s="107">
        <v>0</v>
      </c>
      <c r="H161" s="108">
        <v>3500</v>
      </c>
      <c r="I161" s="109"/>
      <c r="J161" s="110">
        <v>0</v>
      </c>
      <c r="K161" s="110">
        <f t="shared" si="98"/>
        <v>3180</v>
      </c>
      <c r="L161" s="110">
        <f t="shared" ref="L161:L162" si="125">VLOOKUP(K161,Tarifa1,1)</f>
        <v>2105.21</v>
      </c>
      <c r="M161" s="110">
        <f t="shared" si="100"/>
        <v>1074.79</v>
      </c>
      <c r="N161" s="111">
        <f t="shared" ref="N161:N162" si="126">VLOOKUP(K161,Tarifa1,3)</f>
        <v>0.10879999999999999</v>
      </c>
      <c r="O161" s="110">
        <f t="shared" si="102"/>
        <v>116.93715199999998</v>
      </c>
      <c r="P161" s="110">
        <f t="shared" ref="P161:P162" si="127">VLOOKUP(K161,Tarifa1,2)</f>
        <v>123.61499999999999</v>
      </c>
      <c r="Q161" s="110">
        <f t="shared" si="104"/>
        <v>240.55215199999998</v>
      </c>
      <c r="R161" s="110">
        <f t="shared" ref="R161:R162" si="128">VLOOKUP(K161,Credito1,2)</f>
        <v>126.77</v>
      </c>
      <c r="S161" s="110">
        <f t="shared" si="106"/>
        <v>113.78215199999998</v>
      </c>
      <c r="T161" s="112"/>
      <c r="U161" s="108">
        <v>0</v>
      </c>
      <c r="V161" s="113">
        <v>127.62</v>
      </c>
      <c r="W161" s="114">
        <v>0</v>
      </c>
      <c r="X161" s="108"/>
      <c r="Y161" s="115">
        <f t="shared" si="107"/>
        <v>3500</v>
      </c>
    </row>
    <row r="162" spans="1:25" s="21" customFormat="1" x14ac:dyDescent="0.25">
      <c r="A162" s="22">
        <f t="shared" si="108"/>
        <v>116</v>
      </c>
      <c r="B162" s="23" t="s">
        <v>246</v>
      </c>
      <c r="C162" s="103" t="s">
        <v>247</v>
      </c>
      <c r="D162" s="104"/>
      <c r="E162" s="105"/>
      <c r="F162" s="106">
        <v>3180</v>
      </c>
      <c r="G162" s="107">
        <v>0</v>
      </c>
      <c r="H162" s="108">
        <v>3307.2</v>
      </c>
      <c r="I162" s="109"/>
      <c r="J162" s="110">
        <v>0</v>
      </c>
      <c r="K162" s="110">
        <f t="shared" si="98"/>
        <v>3180</v>
      </c>
      <c r="L162" s="110">
        <f t="shared" si="125"/>
        <v>2105.21</v>
      </c>
      <c r="M162" s="110">
        <f t="shared" si="100"/>
        <v>1074.79</v>
      </c>
      <c r="N162" s="111">
        <f t="shared" si="126"/>
        <v>0.10879999999999999</v>
      </c>
      <c r="O162" s="110">
        <f t="shared" si="102"/>
        <v>116.93715199999998</v>
      </c>
      <c r="P162" s="110">
        <f t="shared" si="127"/>
        <v>123.61499999999999</v>
      </c>
      <c r="Q162" s="110">
        <f t="shared" si="104"/>
        <v>240.55215199999998</v>
      </c>
      <c r="R162" s="110">
        <f t="shared" si="128"/>
        <v>126.77</v>
      </c>
      <c r="S162" s="110">
        <f t="shared" si="106"/>
        <v>113.78215199999998</v>
      </c>
      <c r="T162" s="112"/>
      <c r="U162" s="108">
        <v>0</v>
      </c>
      <c r="V162" s="113">
        <v>127.62</v>
      </c>
      <c r="W162" s="114">
        <v>0</v>
      </c>
      <c r="X162" s="108"/>
      <c r="Y162" s="115">
        <f t="shared" si="107"/>
        <v>3307.2</v>
      </c>
    </row>
    <row r="163" spans="1:25" s="21" customFormat="1" x14ac:dyDescent="0.25">
      <c r="A163" s="22">
        <f t="shared" si="108"/>
        <v>117</v>
      </c>
      <c r="B163" s="23" t="s">
        <v>246</v>
      </c>
      <c r="C163" s="103" t="s">
        <v>247</v>
      </c>
      <c r="D163" s="104"/>
      <c r="E163" s="105"/>
      <c r="F163" s="106">
        <v>3180</v>
      </c>
      <c r="G163" s="107">
        <v>0</v>
      </c>
      <c r="H163" s="108">
        <v>3307.2</v>
      </c>
      <c r="I163" s="109"/>
      <c r="J163" s="110">
        <v>0</v>
      </c>
      <c r="K163" s="110">
        <f t="shared" si="98"/>
        <v>3180</v>
      </c>
      <c r="L163" s="110">
        <f t="shared" ref="L163" si="129">VLOOKUP(K163,Tarifa1,1)</f>
        <v>2105.21</v>
      </c>
      <c r="M163" s="110">
        <f t="shared" si="100"/>
        <v>1074.79</v>
      </c>
      <c r="N163" s="111">
        <f t="shared" ref="N163" si="130">VLOOKUP(K163,Tarifa1,3)</f>
        <v>0.10879999999999999</v>
      </c>
      <c r="O163" s="110">
        <f t="shared" si="102"/>
        <v>116.93715199999998</v>
      </c>
      <c r="P163" s="110">
        <f t="shared" ref="P163" si="131">VLOOKUP(K163,Tarifa1,2)</f>
        <v>123.61499999999999</v>
      </c>
      <c r="Q163" s="110">
        <f t="shared" si="104"/>
        <v>240.55215199999998</v>
      </c>
      <c r="R163" s="110">
        <f t="shared" ref="R163" si="132">VLOOKUP(K163,Credito1,2)</f>
        <v>126.77</v>
      </c>
      <c r="S163" s="110">
        <f t="shared" si="106"/>
        <v>113.78215199999998</v>
      </c>
      <c r="T163" s="112"/>
      <c r="U163" s="108">
        <v>0</v>
      </c>
      <c r="V163" s="113">
        <v>127.62</v>
      </c>
      <c r="W163" s="114">
        <v>0</v>
      </c>
      <c r="X163" s="108"/>
      <c r="Y163" s="115">
        <f t="shared" si="107"/>
        <v>3307.2</v>
      </c>
    </row>
    <row r="164" spans="1:25" s="21" customFormat="1" x14ac:dyDescent="0.25">
      <c r="A164" s="22">
        <f t="shared" si="108"/>
        <v>118</v>
      </c>
      <c r="B164" s="23" t="s">
        <v>246</v>
      </c>
      <c r="C164" s="103" t="s">
        <v>247</v>
      </c>
      <c r="D164" s="104"/>
      <c r="E164" s="105"/>
      <c r="F164" s="106">
        <v>3180</v>
      </c>
      <c r="G164" s="107">
        <v>0</v>
      </c>
      <c r="H164" s="108">
        <v>3307.2</v>
      </c>
      <c r="I164" s="109"/>
      <c r="J164" s="110">
        <v>0</v>
      </c>
      <c r="K164" s="110">
        <f t="shared" si="98"/>
        <v>3180</v>
      </c>
      <c r="L164" s="110">
        <f t="shared" ref="L164" si="133">VLOOKUP(K164,Tarifa1,1)</f>
        <v>2105.21</v>
      </c>
      <c r="M164" s="110">
        <f t="shared" si="100"/>
        <v>1074.79</v>
      </c>
      <c r="N164" s="111">
        <f t="shared" ref="N164" si="134">VLOOKUP(K164,Tarifa1,3)</f>
        <v>0.10879999999999999</v>
      </c>
      <c r="O164" s="110">
        <f t="shared" si="102"/>
        <v>116.93715199999998</v>
      </c>
      <c r="P164" s="110">
        <f t="shared" ref="P164" si="135">VLOOKUP(K164,Tarifa1,2)</f>
        <v>123.61499999999999</v>
      </c>
      <c r="Q164" s="110">
        <f t="shared" si="104"/>
        <v>240.55215199999998</v>
      </c>
      <c r="R164" s="110">
        <f t="shared" ref="R164" si="136">VLOOKUP(K164,Credito1,2)</f>
        <v>126.77</v>
      </c>
      <c r="S164" s="110">
        <f t="shared" si="106"/>
        <v>113.78215199999998</v>
      </c>
      <c r="T164" s="112"/>
      <c r="U164" s="108">
        <v>0</v>
      </c>
      <c r="V164" s="113">
        <v>127.62</v>
      </c>
      <c r="W164" s="114">
        <v>0</v>
      </c>
      <c r="X164" s="108"/>
      <c r="Y164" s="115">
        <f t="shared" si="107"/>
        <v>3307.2</v>
      </c>
    </row>
    <row r="165" spans="1:25" s="21" customFormat="1" x14ac:dyDescent="0.25">
      <c r="A165" s="22">
        <f t="shared" si="108"/>
        <v>119</v>
      </c>
      <c r="B165" s="23" t="s">
        <v>246</v>
      </c>
      <c r="C165" s="103" t="s">
        <v>247</v>
      </c>
      <c r="D165" s="104"/>
      <c r="E165" s="105"/>
      <c r="F165" s="106">
        <v>3180</v>
      </c>
      <c r="G165" s="107">
        <v>0</v>
      </c>
      <c r="H165" s="108">
        <v>3307.2</v>
      </c>
      <c r="I165" s="109"/>
      <c r="J165" s="110">
        <v>0</v>
      </c>
      <c r="K165" s="110">
        <f t="shared" si="98"/>
        <v>3180</v>
      </c>
      <c r="L165" s="110">
        <f t="shared" ref="L165:L166" si="137">VLOOKUP(K165,Tarifa1,1)</f>
        <v>2105.21</v>
      </c>
      <c r="M165" s="110">
        <f t="shared" si="100"/>
        <v>1074.79</v>
      </c>
      <c r="N165" s="111">
        <f t="shared" ref="N165:N166" si="138">VLOOKUP(K165,Tarifa1,3)</f>
        <v>0.10879999999999999</v>
      </c>
      <c r="O165" s="110">
        <f t="shared" si="102"/>
        <v>116.93715199999998</v>
      </c>
      <c r="P165" s="110">
        <f t="shared" ref="P165:P166" si="139">VLOOKUP(K165,Tarifa1,2)</f>
        <v>123.61499999999999</v>
      </c>
      <c r="Q165" s="110">
        <f t="shared" si="104"/>
        <v>240.55215199999998</v>
      </c>
      <c r="R165" s="110">
        <f t="shared" ref="R165:R166" si="140">VLOOKUP(K165,Credito1,2)</f>
        <v>126.77</v>
      </c>
      <c r="S165" s="110">
        <f t="shared" si="106"/>
        <v>113.78215199999998</v>
      </c>
      <c r="T165" s="112"/>
      <c r="U165" s="108">
        <v>0</v>
      </c>
      <c r="V165" s="113">
        <v>127.62</v>
      </c>
      <c r="W165" s="114">
        <v>0</v>
      </c>
      <c r="X165" s="108"/>
      <c r="Y165" s="115">
        <v>3179.58</v>
      </c>
    </row>
    <row r="166" spans="1:25" s="21" customFormat="1" x14ac:dyDescent="0.25">
      <c r="A166" s="22">
        <f t="shared" si="108"/>
        <v>120</v>
      </c>
      <c r="B166" s="23" t="s">
        <v>246</v>
      </c>
      <c r="C166" s="103" t="s">
        <v>247</v>
      </c>
      <c r="D166" s="104"/>
      <c r="E166" s="105"/>
      <c r="F166" s="106">
        <v>3180</v>
      </c>
      <c r="G166" s="107">
        <v>0</v>
      </c>
      <c r="H166" s="108">
        <v>3307.2</v>
      </c>
      <c r="I166" s="109"/>
      <c r="J166" s="110">
        <v>0</v>
      </c>
      <c r="K166" s="110">
        <f t="shared" si="98"/>
        <v>3180</v>
      </c>
      <c r="L166" s="110">
        <f t="shared" si="137"/>
        <v>2105.21</v>
      </c>
      <c r="M166" s="110">
        <f t="shared" si="100"/>
        <v>1074.79</v>
      </c>
      <c r="N166" s="111">
        <f t="shared" si="138"/>
        <v>0.10879999999999999</v>
      </c>
      <c r="O166" s="110">
        <f t="shared" si="102"/>
        <v>116.93715199999998</v>
      </c>
      <c r="P166" s="110">
        <f t="shared" si="139"/>
        <v>123.61499999999999</v>
      </c>
      <c r="Q166" s="110">
        <f t="shared" si="104"/>
        <v>240.55215199999998</v>
      </c>
      <c r="R166" s="110">
        <f t="shared" si="140"/>
        <v>126.77</v>
      </c>
      <c r="S166" s="110">
        <f t="shared" si="106"/>
        <v>113.78215199999998</v>
      </c>
      <c r="T166" s="112"/>
      <c r="U166" s="108">
        <v>0</v>
      </c>
      <c r="V166" s="113">
        <v>127.62</v>
      </c>
      <c r="W166" s="114">
        <v>0</v>
      </c>
      <c r="X166" s="108"/>
      <c r="Y166" s="115">
        <v>3179.58</v>
      </c>
    </row>
    <row r="167" spans="1:25" s="21" customFormat="1" x14ac:dyDescent="0.25">
      <c r="A167" s="22">
        <f t="shared" si="108"/>
        <v>121</v>
      </c>
      <c r="B167" s="23" t="s">
        <v>246</v>
      </c>
      <c r="C167" s="121" t="s">
        <v>247</v>
      </c>
      <c r="D167" s="122"/>
      <c r="E167" s="123"/>
      <c r="F167" s="106">
        <v>3180</v>
      </c>
      <c r="G167" s="107">
        <v>0</v>
      </c>
      <c r="H167" s="108">
        <v>3307.2</v>
      </c>
      <c r="I167" s="109"/>
      <c r="J167" s="110">
        <v>0</v>
      </c>
      <c r="K167" s="110">
        <f t="shared" si="98"/>
        <v>3180</v>
      </c>
      <c r="L167" s="110">
        <f t="shared" ref="L167" si="141">VLOOKUP(K167,Tarifa1,1)</f>
        <v>2105.21</v>
      </c>
      <c r="M167" s="110">
        <f t="shared" si="100"/>
        <v>1074.79</v>
      </c>
      <c r="N167" s="111">
        <f t="shared" ref="N167" si="142">VLOOKUP(K167,Tarifa1,3)</f>
        <v>0.10879999999999999</v>
      </c>
      <c r="O167" s="110">
        <f t="shared" si="102"/>
        <v>116.93715199999998</v>
      </c>
      <c r="P167" s="110">
        <f t="shared" ref="P167" si="143">VLOOKUP(K167,Tarifa1,2)</f>
        <v>123.61499999999999</v>
      </c>
      <c r="Q167" s="110">
        <f t="shared" si="104"/>
        <v>240.55215199999998</v>
      </c>
      <c r="R167" s="110">
        <f t="shared" ref="R167" si="144">VLOOKUP(K167,Credito1,2)</f>
        <v>126.77</v>
      </c>
      <c r="S167" s="110">
        <f t="shared" si="106"/>
        <v>113.78215199999998</v>
      </c>
      <c r="T167" s="112"/>
      <c r="U167" s="108">
        <v>0</v>
      </c>
      <c r="V167" s="113">
        <v>127.62</v>
      </c>
      <c r="W167" s="114">
        <v>0</v>
      </c>
      <c r="X167" s="108"/>
      <c r="Y167" s="115">
        <v>3179.58</v>
      </c>
    </row>
    <row r="168" spans="1:25" s="21" customFormat="1" x14ac:dyDescent="0.25">
      <c r="A168" s="22">
        <f t="shared" si="108"/>
        <v>122</v>
      </c>
      <c r="B168" s="23" t="s">
        <v>246</v>
      </c>
      <c r="C168" s="121" t="s">
        <v>247</v>
      </c>
      <c r="D168" s="122"/>
      <c r="E168" s="123"/>
      <c r="F168" s="106">
        <v>3180</v>
      </c>
      <c r="G168" s="107">
        <v>0</v>
      </c>
      <c r="H168" s="108">
        <v>3307.2</v>
      </c>
      <c r="I168" s="109"/>
      <c r="J168" s="110">
        <v>0</v>
      </c>
      <c r="K168" s="110">
        <f t="shared" si="98"/>
        <v>3180</v>
      </c>
      <c r="L168" s="110">
        <f t="shared" ref="L168" si="145">VLOOKUP(K168,Tarifa1,1)</f>
        <v>2105.21</v>
      </c>
      <c r="M168" s="110">
        <f t="shared" si="100"/>
        <v>1074.79</v>
      </c>
      <c r="N168" s="111">
        <f t="shared" ref="N168" si="146">VLOOKUP(K168,Tarifa1,3)</f>
        <v>0.10879999999999999</v>
      </c>
      <c r="O168" s="110">
        <f t="shared" si="102"/>
        <v>116.93715199999998</v>
      </c>
      <c r="P168" s="110">
        <f t="shared" ref="P168" si="147">VLOOKUP(K168,Tarifa1,2)</f>
        <v>123.61499999999999</v>
      </c>
      <c r="Q168" s="110">
        <f t="shared" si="104"/>
        <v>240.55215199999998</v>
      </c>
      <c r="R168" s="110">
        <f t="shared" ref="R168" si="148">VLOOKUP(K168,Credito1,2)</f>
        <v>126.77</v>
      </c>
      <c r="S168" s="110">
        <f t="shared" si="106"/>
        <v>113.78215199999998</v>
      </c>
      <c r="T168" s="112"/>
      <c r="U168" s="108">
        <v>0</v>
      </c>
      <c r="V168" s="113">
        <v>127.62</v>
      </c>
      <c r="W168" s="114">
        <v>0</v>
      </c>
      <c r="X168" s="108"/>
      <c r="Y168" s="115">
        <v>3179.58</v>
      </c>
    </row>
    <row r="169" spans="1:25" s="21" customFormat="1" x14ac:dyDescent="0.25">
      <c r="A169" s="72"/>
      <c r="B169" s="73" t="s">
        <v>250</v>
      </c>
      <c r="C169" s="73" t="s">
        <v>49</v>
      </c>
      <c r="D169" s="74"/>
      <c r="E169" s="74"/>
      <c r="F169" s="74"/>
      <c r="G169" s="74"/>
      <c r="H169" s="74"/>
      <c r="I169" s="75"/>
      <c r="J169" s="74"/>
      <c r="K169" s="74"/>
      <c r="L169" s="74"/>
      <c r="M169" s="74"/>
      <c r="N169" s="74"/>
      <c r="O169" s="74"/>
      <c r="P169" s="74"/>
      <c r="Q169" s="74"/>
      <c r="R169" s="74"/>
      <c r="S169" s="75"/>
      <c r="T169" s="75"/>
      <c r="U169" s="74"/>
      <c r="V169" s="74"/>
      <c r="W169" s="74"/>
      <c r="X169" s="74"/>
      <c r="Y169" s="74"/>
    </row>
    <row r="170" spans="1:25" s="21" customFormat="1" ht="26.25" x14ac:dyDescent="0.25">
      <c r="A170" s="22">
        <v>123</v>
      </c>
      <c r="B170" s="23" t="s">
        <v>251</v>
      </c>
      <c r="C170" s="23" t="s">
        <v>252</v>
      </c>
      <c r="D170" s="24"/>
      <c r="E170" s="25"/>
      <c r="F170" s="26">
        <v>3039</v>
      </c>
      <c r="G170" s="27">
        <v>0</v>
      </c>
      <c r="H170" s="28">
        <v>3160.56</v>
      </c>
      <c r="I170" s="29"/>
      <c r="J170" s="30">
        <v>0</v>
      </c>
      <c r="K170" s="30">
        <f>F170+J170</f>
        <v>3039</v>
      </c>
      <c r="L170" s="30">
        <f>VLOOKUP(K170,Tarifa1,1)</f>
        <v>2105.21</v>
      </c>
      <c r="M170" s="30">
        <f>K170-L170</f>
        <v>933.79</v>
      </c>
      <c r="N170" s="31">
        <f>VLOOKUP(K170,Tarifa1,3)</f>
        <v>0.10879999999999999</v>
      </c>
      <c r="O170" s="30">
        <f>M170*N170</f>
        <v>101.596352</v>
      </c>
      <c r="P170" s="30">
        <f>VLOOKUP(K170,Tarifa1,2)</f>
        <v>123.61499999999999</v>
      </c>
      <c r="Q170" s="30">
        <f>O170+P170</f>
        <v>225.21135199999998</v>
      </c>
      <c r="R170" s="30">
        <f>VLOOKUP(K170,Credito1,2)</f>
        <v>147.315</v>
      </c>
      <c r="S170" s="30">
        <f>Q170-R170</f>
        <v>77.896351999999979</v>
      </c>
      <c r="T170" s="32"/>
      <c r="U170" s="28">
        <f>-IF(S170&gt;0,0,S170)</f>
        <v>0</v>
      </c>
      <c r="V170" s="33">
        <v>111.66</v>
      </c>
      <c r="W170" s="34">
        <v>0</v>
      </c>
      <c r="X170" s="28">
        <f>SUM(V170:W170)</f>
        <v>111.66</v>
      </c>
      <c r="Y170" s="35">
        <f>H170+U170-X170</f>
        <v>3048.9</v>
      </c>
    </row>
    <row r="171" spans="1:25" s="21" customFormat="1" ht="26.25" x14ac:dyDescent="0.25">
      <c r="A171" s="22">
        <v>124</v>
      </c>
      <c r="B171" s="23" t="s">
        <v>253</v>
      </c>
      <c r="C171" s="23" t="s">
        <v>254</v>
      </c>
      <c r="D171" s="24"/>
      <c r="E171" s="25"/>
      <c r="F171" s="26">
        <v>3039</v>
      </c>
      <c r="G171" s="27">
        <v>0</v>
      </c>
      <c r="H171" s="28">
        <v>3160.56</v>
      </c>
      <c r="I171" s="29"/>
      <c r="J171" s="30">
        <v>0</v>
      </c>
      <c r="K171" s="30">
        <f>F171+J171</f>
        <v>3039</v>
      </c>
      <c r="L171" s="30">
        <f>VLOOKUP(K171,Tarifa1,1)</f>
        <v>2105.21</v>
      </c>
      <c r="M171" s="30">
        <f>K171-L171</f>
        <v>933.79</v>
      </c>
      <c r="N171" s="31">
        <f>VLOOKUP(K171,Tarifa1,3)</f>
        <v>0.10879999999999999</v>
      </c>
      <c r="O171" s="30">
        <f>M171*N171</f>
        <v>101.596352</v>
      </c>
      <c r="P171" s="30">
        <f>VLOOKUP(K171,Tarifa1,2)</f>
        <v>123.61499999999999</v>
      </c>
      <c r="Q171" s="30">
        <f>O171+P171</f>
        <v>225.21135199999998</v>
      </c>
      <c r="R171" s="30">
        <f>VLOOKUP(K171,Credito1,2)</f>
        <v>147.315</v>
      </c>
      <c r="S171" s="30">
        <f>Q171-R171</f>
        <v>77.896351999999979</v>
      </c>
      <c r="T171" s="32"/>
      <c r="U171" s="28">
        <f>-IF(S171&gt;0,0,S171)</f>
        <v>0</v>
      </c>
      <c r="V171" s="33">
        <v>111.66</v>
      </c>
      <c r="W171" s="34">
        <v>0</v>
      </c>
      <c r="X171" s="28">
        <f>SUM(V171:W171)</f>
        <v>111.66</v>
      </c>
      <c r="Y171" s="35">
        <f>H171+U171-X171</f>
        <v>3048.9</v>
      </c>
    </row>
    <row r="172" spans="1:25" s="21" customFormat="1" ht="26.25" x14ac:dyDescent="0.25">
      <c r="A172" s="76">
        <v>125</v>
      </c>
      <c r="B172" s="77" t="s">
        <v>255</v>
      </c>
      <c r="C172" s="77" t="s">
        <v>256</v>
      </c>
      <c r="D172" s="78"/>
      <c r="E172" s="79"/>
      <c r="F172" s="80">
        <v>1872</v>
      </c>
      <c r="G172" s="81">
        <v>0</v>
      </c>
      <c r="H172" s="82">
        <v>1946.88</v>
      </c>
      <c r="I172" s="29"/>
      <c r="J172" s="83">
        <v>0</v>
      </c>
      <c r="K172" s="83">
        <f>F172+J172</f>
        <v>1872</v>
      </c>
      <c r="L172" s="83">
        <f>VLOOKUP(K172,Tarifa1,1)</f>
        <v>248.04</v>
      </c>
      <c r="M172" s="83">
        <f>K172-L172</f>
        <v>1623.96</v>
      </c>
      <c r="N172" s="84">
        <f>VLOOKUP(K172,Tarifa1,3)</f>
        <v>6.4000000000000001E-2</v>
      </c>
      <c r="O172" s="83">
        <f>M172*N172</f>
        <v>103.93344</v>
      </c>
      <c r="P172" s="83">
        <f>VLOOKUP(K172,Tarifa1,2)</f>
        <v>4.76</v>
      </c>
      <c r="Q172" s="83">
        <f>O172+P172</f>
        <v>108.69344000000001</v>
      </c>
      <c r="R172" s="83">
        <f>VLOOKUP(K172,Credito1,2)</f>
        <v>191.23</v>
      </c>
      <c r="S172" s="83">
        <f>Q172-R172</f>
        <v>-82.53655999999998</v>
      </c>
      <c r="T172" s="32"/>
      <c r="U172" s="82">
        <v>61.87</v>
      </c>
      <c r="V172" s="85">
        <f>IF(S172&lt;0,0,S172)</f>
        <v>0</v>
      </c>
      <c r="W172" s="86">
        <v>0</v>
      </c>
      <c r="X172" s="82">
        <f>SUM(V172:W172)</f>
        <v>0</v>
      </c>
      <c r="Y172" s="87">
        <f>H172+U172-X172</f>
        <v>2008.75</v>
      </c>
    </row>
    <row r="173" spans="1:25" s="21" customFormat="1" x14ac:dyDescent="0.25">
      <c r="A173" s="88"/>
      <c r="B173" s="73" t="s">
        <v>257</v>
      </c>
      <c r="C173" s="73" t="s">
        <v>49</v>
      </c>
      <c r="D173" s="74"/>
      <c r="E173" s="74"/>
      <c r="F173" s="74"/>
      <c r="G173" s="74"/>
      <c r="H173" s="74"/>
      <c r="I173" s="75"/>
      <c r="J173" s="74"/>
      <c r="K173" s="74"/>
      <c r="L173" s="74"/>
      <c r="M173" s="74"/>
      <c r="N173" s="74"/>
      <c r="O173" s="74"/>
      <c r="P173" s="74"/>
      <c r="Q173" s="74"/>
      <c r="R173" s="74"/>
      <c r="S173" s="75"/>
      <c r="T173" s="75"/>
      <c r="U173" s="74"/>
      <c r="V173" s="74"/>
      <c r="W173" s="74"/>
      <c r="X173" s="74"/>
      <c r="Y173" s="74"/>
    </row>
    <row r="174" spans="1:25" s="21" customFormat="1" x14ac:dyDescent="0.25">
      <c r="A174" s="22">
        <v>126</v>
      </c>
      <c r="B174" s="23" t="s">
        <v>258</v>
      </c>
      <c r="C174" s="23" t="s">
        <v>259</v>
      </c>
      <c r="D174" s="24"/>
      <c r="E174" s="25"/>
      <c r="F174" s="26">
        <v>819.32</v>
      </c>
      <c r="G174" s="27">
        <v>0</v>
      </c>
      <c r="H174" s="28">
        <f>SUM(F174:G174)</f>
        <v>819.32</v>
      </c>
      <c r="I174" s="29"/>
      <c r="J174" s="30">
        <v>0</v>
      </c>
      <c r="K174" s="30">
        <f>F174+J174</f>
        <v>819.32</v>
      </c>
      <c r="L174" s="30">
        <f>VLOOKUP(K174,Tarifa1,1)</f>
        <v>248.04</v>
      </c>
      <c r="M174" s="30">
        <f>K174-L174</f>
        <v>571.28000000000009</v>
      </c>
      <c r="N174" s="31">
        <f>VLOOKUP(K174,Tarifa1,3)</f>
        <v>6.4000000000000001E-2</v>
      </c>
      <c r="O174" s="30">
        <f>M174*N174</f>
        <v>36.561920000000008</v>
      </c>
      <c r="P174" s="30">
        <f>VLOOKUP(K174,Tarifa1,2)</f>
        <v>4.76</v>
      </c>
      <c r="Q174" s="30">
        <f>O174+P174</f>
        <v>41.321920000000006</v>
      </c>
      <c r="R174" s="30">
        <f>VLOOKUP(K174,Credito1,2)</f>
        <v>203.51</v>
      </c>
      <c r="S174" s="30">
        <f>Q174-R174</f>
        <v>-162.18807999999999</v>
      </c>
      <c r="T174" s="32"/>
      <c r="U174" s="28">
        <v>0</v>
      </c>
      <c r="V174" s="33">
        <f>IF(S174&lt;0,0,S174)</f>
        <v>0</v>
      </c>
      <c r="W174" s="34">
        <v>0</v>
      </c>
      <c r="X174" s="28">
        <f>SUM(V174:W174)</f>
        <v>0</v>
      </c>
      <c r="Y174" s="35">
        <f>H174+U174-X174</f>
        <v>819.32</v>
      </c>
    </row>
    <row r="175" spans="1:25" s="21" customFormat="1" x14ac:dyDescent="0.25">
      <c r="A175" s="22">
        <v>127</v>
      </c>
      <c r="B175" s="23" t="s">
        <v>260</v>
      </c>
      <c r="C175" s="23" t="s">
        <v>261</v>
      </c>
      <c r="D175" s="24"/>
      <c r="E175" s="25"/>
      <c r="F175" s="26">
        <v>1719.21</v>
      </c>
      <c r="G175" s="27">
        <v>0</v>
      </c>
      <c r="H175" s="28">
        <f>SUM(F175:G175)</f>
        <v>1719.21</v>
      </c>
      <c r="I175" s="29"/>
      <c r="J175" s="30">
        <v>0</v>
      </c>
      <c r="K175" s="30">
        <f>F175+J175</f>
        <v>1719.21</v>
      </c>
      <c r="L175" s="30">
        <f>VLOOKUP(K175,Tarifa1,1)</f>
        <v>248.04</v>
      </c>
      <c r="M175" s="30">
        <f>K175-L175</f>
        <v>1471.17</v>
      </c>
      <c r="N175" s="31">
        <f>VLOOKUP(K175,Tarifa1,3)</f>
        <v>6.4000000000000001E-2</v>
      </c>
      <c r="O175" s="30">
        <f>M175*N175</f>
        <v>94.154880000000006</v>
      </c>
      <c r="P175" s="30">
        <f>VLOOKUP(K175,Tarifa1,2)</f>
        <v>4.76</v>
      </c>
      <c r="Q175" s="30">
        <f>O175+P175</f>
        <v>98.914880000000011</v>
      </c>
      <c r="R175" s="30">
        <f>VLOOKUP(K175,Credito1,2)</f>
        <v>203.31</v>
      </c>
      <c r="S175" s="30">
        <f>Q175-R175</f>
        <v>-104.39511999999999</v>
      </c>
      <c r="T175" s="32"/>
      <c r="U175" s="28">
        <v>0</v>
      </c>
      <c r="V175" s="33">
        <f>IF(S175&lt;0,0,S175)</f>
        <v>0</v>
      </c>
      <c r="W175" s="34">
        <v>0</v>
      </c>
      <c r="X175" s="28">
        <f>SUM(V175:W175)</f>
        <v>0</v>
      </c>
      <c r="Y175" s="35">
        <f>H175+U175-X175</f>
        <v>1719.21</v>
      </c>
    </row>
    <row r="176" spans="1:25" s="21" customFormat="1" x14ac:dyDescent="0.25">
      <c r="A176" s="22">
        <v>128</v>
      </c>
      <c r="B176" s="23" t="s">
        <v>262</v>
      </c>
      <c r="C176" s="23" t="s">
        <v>128</v>
      </c>
      <c r="D176" s="24"/>
      <c r="E176" s="25"/>
      <c r="F176" s="26">
        <v>1964.73</v>
      </c>
      <c r="G176" s="27">
        <v>0</v>
      </c>
      <c r="H176" s="28">
        <f>SUM(F176:G176)</f>
        <v>1964.73</v>
      </c>
      <c r="I176" s="29"/>
      <c r="J176" s="30">
        <v>0</v>
      </c>
      <c r="K176" s="30">
        <f>F176+J176</f>
        <v>1964.73</v>
      </c>
      <c r="L176" s="30">
        <f>VLOOKUP(K176,Tarifa1,1)</f>
        <v>248.04</v>
      </c>
      <c r="M176" s="30">
        <f>K176-L176</f>
        <v>1716.69</v>
      </c>
      <c r="N176" s="31">
        <f>VLOOKUP(K176,Tarifa1,3)</f>
        <v>6.4000000000000001E-2</v>
      </c>
      <c r="O176" s="30">
        <f>M176*N176</f>
        <v>109.86816</v>
      </c>
      <c r="P176" s="30">
        <f>VLOOKUP(K176,Tarifa1,2)</f>
        <v>4.76</v>
      </c>
      <c r="Q176" s="30">
        <f>O176+P176</f>
        <v>114.62816000000001</v>
      </c>
      <c r="R176" s="30">
        <f>VLOOKUP(K176,Credito1,2)</f>
        <v>191.23</v>
      </c>
      <c r="S176" s="30">
        <f>Q176-R176</f>
        <v>-76.601839999999982</v>
      </c>
      <c r="T176" s="32"/>
      <c r="U176" s="28">
        <v>0</v>
      </c>
      <c r="V176" s="33">
        <f>IF(S176&lt;0,0,S176)</f>
        <v>0</v>
      </c>
      <c r="W176" s="34">
        <v>0</v>
      </c>
      <c r="X176" s="28">
        <f>SUM(V176:W176)</f>
        <v>0</v>
      </c>
      <c r="Y176" s="35">
        <f>H176+U176-X176</f>
        <v>1964.73</v>
      </c>
    </row>
    <row r="177" spans="1:25" s="21" customFormat="1" x14ac:dyDescent="0.25">
      <c r="A177" s="89">
        <v>129</v>
      </c>
      <c r="B177" s="90" t="s">
        <v>263</v>
      </c>
      <c r="C177" s="90" t="s">
        <v>264</v>
      </c>
      <c r="D177" s="91"/>
      <c r="E177" s="92"/>
      <c r="F177" s="93">
        <v>2098.85</v>
      </c>
      <c r="G177" s="94">
        <v>0</v>
      </c>
      <c r="H177" s="95">
        <f>SUM(F177:G177)</f>
        <v>2098.85</v>
      </c>
      <c r="I177" s="96"/>
      <c r="J177" s="97">
        <v>0</v>
      </c>
      <c r="K177" s="97">
        <f>F177+J177</f>
        <v>2098.85</v>
      </c>
      <c r="L177" s="97">
        <f>VLOOKUP(K177,Tarifa1,1)</f>
        <v>248.04</v>
      </c>
      <c r="M177" s="97">
        <f>K177-L177</f>
        <v>1850.81</v>
      </c>
      <c r="N177" s="98">
        <f>VLOOKUP(K177,Tarifa1,3)</f>
        <v>6.4000000000000001E-2</v>
      </c>
      <c r="O177" s="97">
        <f>M177*N177</f>
        <v>118.45184</v>
      </c>
      <c r="P177" s="97">
        <f>VLOOKUP(K177,Tarifa1,2)</f>
        <v>4.76</v>
      </c>
      <c r="Q177" s="97">
        <f>O177+P177</f>
        <v>123.21184000000001</v>
      </c>
      <c r="R177" s="97">
        <f>VLOOKUP(K177,Credito1,2)</f>
        <v>191.23</v>
      </c>
      <c r="S177" s="97">
        <f>Q177-R177</f>
        <v>-68.01815999999998</v>
      </c>
      <c r="T177" s="99"/>
      <c r="U177" s="95">
        <v>0</v>
      </c>
      <c r="V177" s="100">
        <f>IF(S177&lt;0,0,S177)</f>
        <v>0</v>
      </c>
      <c r="W177" s="101">
        <v>0</v>
      </c>
      <c r="X177" s="95">
        <f>SUM(V177:W177)</f>
        <v>0</v>
      </c>
      <c r="Y177" s="102">
        <f>H177+U177-X177</f>
        <v>2098.85</v>
      </c>
    </row>
  </sheetData>
  <sheetProtection algorithmName="SHA-512" hashValue="K1/s9eCa0AEt6oxlGH6ZE0anpl+yROFlwcXlEgYHe/9M+8mHJlWb4PoQx+Akjh2eqFBbKNwFSyi3eaENJKAHeQ==" saltValue="UOKY8VJkZAAHjlssVyu7Zw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SEPTIEMBRE DEL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2016-02-04T16:52:53Z</cp:lastPrinted>
  <dcterms:created xsi:type="dcterms:W3CDTF">2016-01-10T03:19:00Z</dcterms:created>
  <dcterms:modified xsi:type="dcterms:W3CDTF">2016-02-04T17:05:25Z</dcterms:modified>
</cp:coreProperties>
</file>