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695"/>
  </bookViews>
  <sheets>
    <sheet name="Prpto. Ingresos " sheetId="1" r:id="rId1"/>
    <sheet name="Prepto. Egresos" sheetId="99" r:id="rId2"/>
    <sheet name="Consideraciones Generales" sheetId="98" r:id="rId3"/>
  </sheets>
  <externalReferences>
    <externalReference r:id="rId4"/>
  </externalReferences>
  <definedNames>
    <definedName name="_xlnm.Print_Area" localSheetId="2">'Consideraciones Generales'!$A$1:$J$52</definedName>
    <definedName name="_xlnm.Print_Area" localSheetId="1">'Prepto. Egresos'!$B$2:$R$128</definedName>
    <definedName name="_xlnm.Print_Area" localSheetId="0">'Prpto. Ingresos '!$A$1:$N$45</definedName>
  </definedNames>
  <calcPr calcId="145621" iterateDelta="1E-4"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1" l="1"/>
  <c r="E127" i="99"/>
  <c r="F51" i="98"/>
  <c r="E125" i="99"/>
  <c r="F50" i="98"/>
  <c r="E111" i="99"/>
  <c r="F49" i="98"/>
  <c r="E106" i="99"/>
  <c r="F48" i="98"/>
  <c r="E29" i="99"/>
  <c r="E30" i="99"/>
  <c r="E32" i="99"/>
  <c r="E33" i="99"/>
  <c r="E36" i="99"/>
  <c r="E39" i="99"/>
  <c r="E40" i="99"/>
  <c r="E43" i="99"/>
  <c r="E50" i="99"/>
  <c r="E54" i="99"/>
  <c r="E63" i="99"/>
  <c r="F47" i="98"/>
  <c r="E22" i="99"/>
  <c r="E23" i="99"/>
  <c r="E28" i="99"/>
  <c r="F46" i="98"/>
  <c r="E46" i="98"/>
  <c r="E128" i="99"/>
  <c r="E129" i="99"/>
  <c r="E130" i="99"/>
  <c r="R28" i="99"/>
  <c r="R63" i="99"/>
  <c r="R106" i="99"/>
  <c r="R111" i="99"/>
  <c r="R125" i="99"/>
  <c r="R127" i="99"/>
  <c r="R128" i="99"/>
  <c r="Q28" i="99"/>
  <c r="Q63" i="99"/>
  <c r="Q106" i="99"/>
  <c r="Q111" i="99"/>
  <c r="Q125" i="99"/>
  <c r="Q127" i="99"/>
  <c r="Q128" i="99"/>
  <c r="P28" i="99"/>
  <c r="P63" i="99"/>
  <c r="P106" i="99"/>
  <c r="P111" i="99"/>
  <c r="P125" i="99"/>
  <c r="P127" i="99"/>
  <c r="P128" i="99"/>
  <c r="O28" i="99"/>
  <c r="O63" i="99"/>
  <c r="O106" i="99"/>
  <c r="O111" i="99"/>
  <c r="O125" i="99"/>
  <c r="O127" i="99"/>
  <c r="O128" i="99"/>
  <c r="N28" i="99"/>
  <c r="N63" i="99"/>
  <c r="N106" i="99"/>
  <c r="N111" i="99"/>
  <c r="N125" i="99"/>
  <c r="N127" i="99"/>
  <c r="N128" i="99"/>
  <c r="M28" i="99"/>
  <c r="M63" i="99"/>
  <c r="M106" i="99"/>
  <c r="M111" i="99"/>
  <c r="M125" i="99"/>
  <c r="M127" i="99"/>
  <c r="M128" i="99"/>
  <c r="L28" i="99"/>
  <c r="L63" i="99"/>
  <c r="L106" i="99"/>
  <c r="L111" i="99"/>
  <c r="L125" i="99"/>
  <c r="L127" i="99"/>
  <c r="L128" i="99"/>
  <c r="K28" i="99"/>
  <c r="K63" i="99"/>
  <c r="K106" i="99"/>
  <c r="K111" i="99"/>
  <c r="K125" i="99"/>
  <c r="K127" i="99"/>
  <c r="K128" i="99"/>
  <c r="J28" i="99"/>
  <c r="J63" i="99"/>
  <c r="J106" i="99"/>
  <c r="J111" i="99"/>
  <c r="J125" i="99"/>
  <c r="J127" i="99"/>
  <c r="J128" i="99"/>
  <c r="I28" i="99"/>
  <c r="I63" i="99"/>
  <c r="I106" i="99"/>
  <c r="I111" i="99"/>
  <c r="I125" i="99"/>
  <c r="I127" i="99"/>
  <c r="I128" i="99"/>
  <c r="H28" i="99"/>
  <c r="H63" i="99"/>
  <c r="H106" i="99"/>
  <c r="H111" i="99"/>
  <c r="H125" i="99"/>
  <c r="H127" i="99"/>
  <c r="H128" i="99"/>
  <c r="G28" i="99"/>
  <c r="G63" i="99"/>
  <c r="G106" i="99"/>
  <c r="G111" i="99"/>
  <c r="G125" i="99"/>
  <c r="G127" i="99"/>
  <c r="G128" i="99"/>
  <c r="D14" i="99"/>
  <c r="D22" i="99"/>
  <c r="D26" i="99"/>
  <c r="D28" i="99"/>
  <c r="F28" i="99"/>
  <c r="D63" i="99"/>
  <c r="F63" i="99"/>
  <c r="F64" i="99"/>
  <c r="F65" i="99"/>
  <c r="F66" i="99"/>
  <c r="F67" i="99"/>
  <c r="F68" i="99"/>
  <c r="F69" i="99"/>
  <c r="F70" i="99"/>
  <c r="F71" i="99"/>
  <c r="F72" i="99"/>
  <c r="F73" i="99"/>
  <c r="F74" i="99"/>
  <c r="F75" i="99"/>
  <c r="F76" i="99"/>
  <c r="F77" i="99"/>
  <c r="F78" i="99"/>
  <c r="F79" i="99"/>
  <c r="F80" i="99"/>
  <c r="F81" i="99"/>
  <c r="F82" i="99"/>
  <c r="F83" i="99"/>
  <c r="F84" i="99"/>
  <c r="F85" i="99"/>
  <c r="F86" i="99"/>
  <c r="F87" i="99"/>
  <c r="F88" i="99"/>
  <c r="F89" i="99"/>
  <c r="F90" i="99"/>
  <c r="F91" i="99"/>
  <c r="F92" i="99"/>
  <c r="F93" i="99"/>
  <c r="F94" i="99"/>
  <c r="F95" i="99"/>
  <c r="F96" i="99"/>
  <c r="F97" i="99"/>
  <c r="F98" i="99"/>
  <c r="F99" i="99"/>
  <c r="F100" i="99"/>
  <c r="F101" i="99"/>
  <c r="F102" i="99"/>
  <c r="F103" i="99"/>
  <c r="F104" i="99"/>
  <c r="F105" i="99"/>
  <c r="F106" i="99"/>
  <c r="F107" i="99"/>
  <c r="F108" i="99"/>
  <c r="F109" i="99"/>
  <c r="F110" i="99"/>
  <c r="F111" i="99"/>
  <c r="D125" i="99"/>
  <c r="F125" i="99"/>
  <c r="F126" i="99"/>
  <c r="F127" i="99"/>
  <c r="F128" i="99"/>
  <c r="D106" i="99"/>
  <c r="D111" i="99"/>
  <c r="D127" i="99"/>
  <c r="D128" i="99"/>
  <c r="F124" i="99"/>
  <c r="F123" i="99"/>
  <c r="F122" i="99"/>
  <c r="F121" i="99"/>
  <c r="F120" i="99"/>
  <c r="F119" i="99"/>
  <c r="F118" i="99"/>
  <c r="F117" i="99"/>
  <c r="F116" i="99"/>
  <c r="F115" i="99"/>
  <c r="F114" i="99"/>
  <c r="F113" i="99"/>
  <c r="F112" i="99"/>
  <c r="F62" i="99"/>
  <c r="F61" i="99"/>
  <c r="F60" i="99"/>
  <c r="F59" i="99"/>
  <c r="F58" i="99"/>
  <c r="F57" i="99"/>
  <c r="F56" i="99"/>
  <c r="F55" i="99"/>
  <c r="F54" i="99"/>
  <c r="F53" i="99"/>
  <c r="F52" i="99"/>
  <c r="F51" i="99"/>
  <c r="F50" i="99"/>
  <c r="F49" i="99"/>
  <c r="F48" i="99"/>
  <c r="F47" i="99"/>
  <c r="F46" i="99"/>
  <c r="F45" i="99"/>
  <c r="F44" i="99"/>
  <c r="F43" i="99"/>
  <c r="F42" i="99"/>
  <c r="F41" i="99"/>
  <c r="F40" i="99"/>
  <c r="F39" i="99"/>
  <c r="F38" i="99"/>
  <c r="F37" i="99"/>
  <c r="F36" i="99"/>
  <c r="F35" i="99"/>
  <c r="F34" i="99"/>
  <c r="F33" i="99"/>
  <c r="F32" i="99"/>
  <c r="F31" i="99"/>
  <c r="F30" i="99"/>
  <c r="F29" i="99"/>
  <c r="F27" i="99"/>
  <c r="F26" i="99"/>
  <c r="F25" i="99"/>
  <c r="F24" i="99"/>
  <c r="F23" i="99"/>
  <c r="F22" i="99"/>
  <c r="F21" i="99"/>
  <c r="F20" i="99"/>
  <c r="F19" i="99"/>
  <c r="F18" i="99"/>
  <c r="F17" i="99"/>
  <c r="F16" i="99"/>
  <c r="F15" i="99"/>
  <c r="F14" i="99"/>
  <c r="F13" i="99"/>
  <c r="F12" i="99"/>
  <c r="F11" i="99"/>
  <c r="F10" i="99"/>
  <c r="G46" i="98"/>
  <c r="G48" i="98"/>
  <c r="G49" i="98"/>
  <c r="G50" i="98"/>
  <c r="G51" i="98"/>
  <c r="G47" i="98"/>
  <c r="F52" i="98"/>
  <c r="E52" i="98"/>
  <c r="I31" i="1"/>
  <c r="M24" i="1"/>
  <c r="D12" i="1"/>
  <c r="E12" i="1"/>
  <c r="F12" i="1"/>
  <c r="J12" i="1"/>
  <c r="N12" i="1"/>
  <c r="E13" i="1"/>
  <c r="F13" i="1"/>
  <c r="J13" i="1"/>
  <c r="N13" i="1"/>
  <c r="E14" i="1"/>
  <c r="F14" i="1"/>
  <c r="J14" i="1"/>
  <c r="N14" i="1"/>
  <c r="E15" i="1"/>
  <c r="F15" i="1"/>
  <c r="J15" i="1"/>
  <c r="N15" i="1"/>
  <c r="E16" i="1"/>
  <c r="F16" i="1"/>
  <c r="J16" i="1"/>
  <c r="N16" i="1"/>
  <c r="E17" i="1"/>
  <c r="F17" i="1"/>
  <c r="J17" i="1"/>
  <c r="N17" i="1"/>
  <c r="E18" i="1"/>
  <c r="F18" i="1"/>
  <c r="J18" i="1"/>
  <c r="N18" i="1"/>
  <c r="E19" i="1"/>
  <c r="F19" i="1"/>
  <c r="J19" i="1"/>
  <c r="N19" i="1"/>
  <c r="E20" i="1"/>
  <c r="F20" i="1"/>
  <c r="J20" i="1"/>
  <c r="N20" i="1"/>
  <c r="E21" i="1"/>
  <c r="J21" i="1"/>
  <c r="N21" i="1"/>
  <c r="E22" i="1"/>
  <c r="F22" i="1"/>
  <c r="J22" i="1"/>
  <c r="N22" i="1"/>
  <c r="E23" i="1"/>
  <c r="F23" i="1"/>
  <c r="J23" i="1"/>
  <c r="N23" i="1"/>
  <c r="N24" i="1"/>
  <c r="M26" i="1"/>
  <c r="L24" i="1"/>
  <c r="K24" i="1"/>
  <c r="H24" i="1"/>
  <c r="G24" i="1"/>
  <c r="E24" i="1"/>
  <c r="O24" i="1"/>
  <c r="G26" i="1"/>
  <c r="E26" i="1"/>
  <c r="I26" i="1"/>
  <c r="C26" i="1"/>
  <c r="L26" i="1"/>
  <c r="J26" i="1"/>
  <c r="H26" i="1"/>
  <c r="F26" i="1"/>
  <c r="D26" i="1"/>
  <c r="K26" i="1"/>
  <c r="N26" i="1"/>
  <c r="G52" i="98"/>
</calcChain>
</file>

<file path=xl/sharedStrings.xml><?xml version="1.0" encoding="utf-8"?>
<sst xmlns="http://schemas.openxmlformats.org/spreadsheetml/2006/main" count="268" uniqueCount="239">
  <si>
    <t>93 SUBSIDIOS Y SUBVENCIONES</t>
  </si>
  <si>
    <t>94 AYUDAS SOCIALES</t>
  </si>
  <si>
    <t>ACUMULADO</t>
  </si>
  <si>
    <t>CONCEPTOS</t>
  </si>
  <si>
    <t>MES</t>
  </si>
  <si>
    <t>ENERO</t>
  </si>
  <si>
    <t>FEB</t>
  </si>
  <si>
    <t>MARZO</t>
  </si>
  <si>
    <t>ABRIL</t>
  </si>
  <si>
    <t>MAYO</t>
  </si>
  <si>
    <t>JUNIO</t>
  </si>
  <si>
    <t>JULIO</t>
  </si>
  <si>
    <t>AGOSTO</t>
  </si>
  <si>
    <t>SEPT.</t>
  </si>
  <si>
    <t>OCT</t>
  </si>
  <si>
    <t>NOV.</t>
  </si>
  <si>
    <t>DIC</t>
  </si>
  <si>
    <t>TOTALES</t>
  </si>
  <si>
    <t>NOTA NO.</t>
  </si>
  <si>
    <t>TOTAL ANUAL</t>
  </si>
  <si>
    <t>PORCENTAJE</t>
  </si>
  <si>
    <t>HOGAR CABAÑAS.</t>
  </si>
  <si>
    <t>MUEBLES DE OFICINA Y ESTANTERIA</t>
  </si>
  <si>
    <t>MUEBLES EXCEPTO DE OFICINA Y ESTANTERIA</t>
  </si>
  <si>
    <t>EQUIPO DE COMPUTO Y DE TECNOLOGIA DE LA INFORMACION</t>
  </si>
  <si>
    <t>OTROS MOBILIARIOS Y EQUIPOS DE ADMINISTRACION</t>
  </si>
  <si>
    <t>EQUIPOS Y APARATOS AUDIOVISUALES</t>
  </si>
  <si>
    <t>MAQUINARIA Y EQUIPO INDUSTRIAL</t>
  </si>
  <si>
    <t>SOFTWARE</t>
  </si>
  <si>
    <t>LICENCIAS INFORMATICAS E INTELECTUALES</t>
  </si>
  <si>
    <t>PART</t>
  </si>
  <si>
    <t>DESCRIPCIÓN</t>
  </si>
  <si>
    <t>TOTAL</t>
  </si>
  <si>
    <t>SUELDO BASE</t>
  </si>
  <si>
    <t>PRIMA QUINQUENAL POR AÑOS DE SERVICIOS EFECTIVOS PRESTADOS</t>
  </si>
  <si>
    <t>PRIMA VACACIONAL Y DOMINICAL</t>
  </si>
  <si>
    <t>AGUINALDO</t>
  </si>
  <si>
    <t>CUOTAS PARA LA VIVIENDA</t>
  </si>
  <si>
    <t>CUOTAS A PENSIONES</t>
  </si>
  <si>
    <t>CUOTAS PARA EL SEGURO DE VIDA DEL PERSONAL</t>
  </si>
  <si>
    <t>INDEMNIZACIONES POR SEPARACION</t>
  </si>
  <si>
    <t>ESTIMULOS AL PERSONAL</t>
  </si>
  <si>
    <t>IMPACTO AL SALARIO EN EL TRANSCURSO DEL AÑO</t>
  </si>
  <si>
    <t>AYUDA PARA DESPENSA</t>
  </si>
  <si>
    <t>AYUDA PARA PASAJES</t>
  </si>
  <si>
    <t>ESTIMULO POR EL DIA DEL SERVIDOR PUBLICO</t>
  </si>
  <si>
    <t>ESTIMULOS DE ANTIGÜEDAD</t>
  </si>
  <si>
    <t>TOTAL CAPÍTULO 1000</t>
  </si>
  <si>
    <t>MATERIALES UTILES Y EQUIPOS MENORES  DE OFICINA</t>
  </si>
  <si>
    <t>MATERIALES UTILES Y EQUIPOS MENORES DE TECNOLOGIAS DE LA INFORMACION Y COMUNICACIONES</t>
  </si>
  <si>
    <t>MATERIAL DE LIMPIEZA</t>
  </si>
  <si>
    <t>MATERIALES Y ÚTILES DE ENSEÑANZA</t>
  </si>
  <si>
    <t>PRODUCTOS ALIMENTICIOS PARA PERSONAS DERIVADO DE LA PRESTACIÓN DE SERVICIOS PÚBLICOS EN UNIDADES DE SALUD, EDUCATIVAS, DE READAPTACIÓN SOCIAL Y OTRAS</t>
  </si>
  <si>
    <t>PRODUCTOS ALIMENTICIOS PARA EL PERSONAL EN LAS INSTALACIONES DE LAS DEPENDENCIAS Y ENTIDADES</t>
  </si>
  <si>
    <t>UTENSILIOS PARA EL SERVICIO DE ALIMENTACION</t>
  </si>
  <si>
    <t>PRODUCTOS MINERALES NO METALICOS</t>
  </si>
  <si>
    <t>CEMENTO Y PRODUCTOS DE CONCRETO</t>
  </si>
  <si>
    <t>CAL, YESO Y PRODUCTOS DE YESO</t>
  </si>
  <si>
    <t>MADERA Y PRODUCTOS DE MADERA</t>
  </si>
  <si>
    <t>VIDRIO Y PRODUCTOS DE VIDRIO</t>
  </si>
  <si>
    <t>MATERIAL ELECTRICO Y ELECTRONICO</t>
  </si>
  <si>
    <t>ARTICULOS METALICOS PARA LA CONSTRUCCION</t>
  </si>
  <si>
    <t>MATERIALES COMPLEMENTARIOS</t>
  </si>
  <si>
    <t>OTROS MATERIALES Y ARTICULOS DE CONSTRUCCION Y REPARACION</t>
  </si>
  <si>
    <t>MEDICINAS Y PRODUCTOS FARMACEUTICOS</t>
  </si>
  <si>
    <t>MATERIALES, ACCESORIOS Y SUMINISTROS DE LABORATORIO</t>
  </si>
  <si>
    <t>COMBUSTIBLES, LUBRICANTES Y ADITIVOS PARA VEHICULOS DESTINADOS A SERVICIOS PÚBLICOS Y LA OPERACIÓN DE PROGRAMAS PÚBLICOS</t>
  </si>
  <si>
    <t>COMBUSTIBLES, LUBRICANTES Y ADITIVOS PARA MAQUINARIA Y EQUIPO DE PRODUCCION</t>
  </si>
  <si>
    <t>VESTUARIO Y UNIFORMES</t>
  </si>
  <si>
    <t>PRENDAS DE SEGURIDAD Y PROTECCION PERSONAL</t>
  </si>
  <si>
    <t>ARTICULOS DEPORTIVOS</t>
  </si>
  <si>
    <t>PRODUCTOS TEXTILES</t>
  </si>
  <si>
    <t>HERRAMIENTAS MENORES</t>
  </si>
  <si>
    <t>REFACCIONES Y ACCESORIOS MENORES DE EDIFICIOS</t>
  </si>
  <si>
    <t>REFACCIONES Y ACCESORIOS MENORES DE EQUIPO DE TRANSPORTE</t>
  </si>
  <si>
    <t>TOTAL CAPÍTULO 2000</t>
  </si>
  <si>
    <t>SERVICIO DE ENERGIA ELECTRICA</t>
  </si>
  <si>
    <t>SERVICIO DE GAS</t>
  </si>
  <si>
    <t>SERVICIO POSTAL</t>
  </si>
  <si>
    <t>ARRENDAMIENTO DE EQUIPO Y BIENES INFORMÁTICOS</t>
  </si>
  <si>
    <t>ARRENDAMIENTO DE MAQUINARIA, OTROS EQUIPOS Y HERRAMIENTAS</t>
  </si>
  <si>
    <t>CAPACITACION INSTITUCIONAL</t>
  </si>
  <si>
    <t>CAPACITACION ESPECIALIZADA</t>
  </si>
  <si>
    <t>SERVICIOS DE INVESTIGACIÓN CIENTÍFICA Y DESARROLLO</t>
  </si>
  <si>
    <t>SERVICIOS DE IMPRESIÓN DE MATERIAL INFORMATIVO DERIVADO DE LA OPERACIÓN Y ADMINISTRACIÓN</t>
  </si>
  <si>
    <t>SERVICIOS FINANCIEROS Y BANCARIOS</t>
  </si>
  <si>
    <t>FLETES Y MANIOBRAS</t>
  </si>
  <si>
    <t>COMISIONES POR VENTAS</t>
  </si>
  <si>
    <t>INSTALACIÓN, REPARACIÓN Y MANTENIMIENTO DE EQUIPO DE CÓMPUTO Y TECNOLOGÍAS DE LA INFORMACIÓN</t>
  </si>
  <si>
    <t>INSTALACIÓN, REPARACIÓN Y MANTENIMIENTO DE MAQUINARIA Y OTROS EQUIPOS</t>
  </si>
  <si>
    <t>PASAJES TERRESTRES</t>
  </si>
  <si>
    <t>VIATICOS EN EL PAIS</t>
  </si>
  <si>
    <t>OTROS SERVICIOS DE TRASLADO Y HOSPEDAJE</t>
  </si>
  <si>
    <t>GASTOS DE ORDEN SOCIAL</t>
  </si>
  <si>
    <t>GASTOS DE ORDEN CULTURAL</t>
  </si>
  <si>
    <t>IMPUESTOS Y DERECHOS</t>
  </si>
  <si>
    <t>LAUDOS LABORALES</t>
  </si>
  <si>
    <t>OTRAS EROGACIONES POR RESOLUCIONES POR AUTORIDAD COMPETENTE</t>
  </si>
  <si>
    <t>IMPUESTO SOBRE NÓMINAS Y OTROS QUE SE DERIVEN DE UNA RELACIÓN LABORAL</t>
  </si>
  <si>
    <t>GASTOS MENORES</t>
  </si>
  <si>
    <t>TOTAL CAPÍTULO 3000</t>
  </si>
  <si>
    <t>AYUDAS PARA GASTOS POR SERVICIOS DE TRASLADO DE PERSONAS</t>
  </si>
  <si>
    <t>AYUDA PARA LA ASISTENCIA SOCIAL EXTRAORDINARIA</t>
  </si>
  <si>
    <t>AYUDAS PARA CAPACITACION Y BECAS</t>
  </si>
  <si>
    <t>TOTAL CAPÍTULO 4000</t>
  </si>
  <si>
    <t>EQUIPO MEDICO Y DE LABORATORIO</t>
  </si>
  <si>
    <t>EQUIPO DE GENERACIÓN ELÉCTRICA, APARATOS Y ACCESORIOS ELÉCTRICOS</t>
  </si>
  <si>
    <t>TOTAL CAPÍTULO 5000</t>
  </si>
  <si>
    <t>TOTAL CAPÍTULO 7000</t>
  </si>
  <si>
    <t>SUMA GLOBAL</t>
  </si>
  <si>
    <t>PRESUPUESTADO</t>
  </si>
  <si>
    <t>INGRESOS PROPIOS</t>
  </si>
  <si>
    <t>FEBRERO</t>
  </si>
  <si>
    <t>SEPTIEMBRE</t>
  </si>
  <si>
    <t>OCTUBRE</t>
  </si>
  <si>
    <t>NOVIEMBRE</t>
  </si>
  <si>
    <t>DICIEMBRE</t>
  </si>
  <si>
    <t>FIBRAS SINTETICAS, HULES, PLASTICOS Y DERIVADOS</t>
  </si>
  <si>
    <t>SERVICIOS DE LA INDUSTRIA FILMICA, DEL SONIDO Y DEL VIDEO</t>
  </si>
  <si>
    <t>SUBCONTRATACION DE SERVICIOS CON TERCEROS</t>
  </si>
  <si>
    <t>AYUDAS SOCIALES A INSTITUCIONES SIN FINES DE LUCRO</t>
  </si>
  <si>
    <t>FTE FINACTO.</t>
  </si>
  <si>
    <t>RECURSOS FISCALES</t>
  </si>
  <si>
    <t>CUENTAS CONAC CRI</t>
  </si>
  <si>
    <t>71 INGRESOS POR VENTAS DE BIENES Y SERVICIOS DE ORGANISMOS DESCENTRALIZADOS.</t>
  </si>
  <si>
    <t>SUBTIPOS</t>
  </si>
  <si>
    <t>APORTACIÓN ADICIONAL AL PAGO DE REFRENDO VEHICULAR</t>
  </si>
  <si>
    <t>DONATIVOS EN EFECTIVO</t>
  </si>
  <si>
    <t>DONATIVOS EN ESPECIE</t>
  </si>
  <si>
    <t>REMANENTES DE EJERCICIOS FISCALES ANTERIORES</t>
  </si>
  <si>
    <t>RENTA CASA HABITACION</t>
  </si>
  <si>
    <t>VENTA DE BIENES DONADOS</t>
  </si>
  <si>
    <t>RECUPERACION DE GASTOS</t>
  </si>
  <si>
    <t>VENTA DE DESECHOS</t>
  </si>
  <si>
    <t>PRODUCTOS FINANCIEROS</t>
  </si>
  <si>
    <t>INGRESOS GESTIONADOS POR JUNTA DE GOBIERNO</t>
  </si>
  <si>
    <t>TOTAL MENSUAL</t>
  </si>
  <si>
    <t>Total presupuestado 2018</t>
  </si>
  <si>
    <t>SE CONSIDERO EL PROMEDIO ANUAL 2017 COMO ESTIMACION PARA EL EJERCICIO FISCAL DE 2018.</t>
  </si>
  <si>
    <t>SE CONSIDERAN LOS INGRESOS POR VENTA DE CARTON O DESECHOS POR EL EJERCICIO DE 2018.</t>
  </si>
  <si>
    <t>SE CONSIDERA EL ESTIMADO DE INGRESO POR INTERESES OBTENIDOS DE LAS INVERSIONES PARA EL 2018.</t>
  </si>
  <si>
    <t>RECURSOS FISCALES PARA PAGO DE SERVICIOS PERSONALES</t>
  </si>
  <si>
    <t>PROYECTO DE PRESUPUESTO DE EGRESOS 2018</t>
  </si>
  <si>
    <t>HONORARIOS ASIMILADOS A SALARIOS</t>
  </si>
  <si>
    <t>REFACCIONES Y ACCESORIOS MENORES DE MAQUINARIA Y OTROS EQUIPOS.</t>
  </si>
  <si>
    <t>a)</t>
  </si>
  <si>
    <t>e)</t>
  </si>
  <si>
    <t>f)</t>
  </si>
  <si>
    <t>g)</t>
  </si>
  <si>
    <t>CONSIDERACIONES AL PROYECTO DE PRESUPUESTO DE INGRESOS 2018.</t>
  </si>
  <si>
    <t>SE ESTIMA OBTENER DURANTE EL EJERCICIO DE 2018 LA CANTIDAD DE CERO PESOS, DERIVADO DEL AVANCE EN LITIGIO POR SUCESION TESTAMENTARIA EN PROCESO, MÁS ES IMPORTANTE SEÑALARLO YA QUE EXISTE COMO FUENTE POTENCIAL DE INGRESO.</t>
  </si>
  <si>
    <t>Suma de recursos fiscales</t>
  </si>
  <si>
    <t>Suma de ingresos propios</t>
  </si>
  <si>
    <t>RESUMEN GENERAL</t>
  </si>
  <si>
    <t>1.-</t>
  </si>
  <si>
    <t>2.-</t>
  </si>
  <si>
    <t>3.-</t>
  </si>
  <si>
    <t>4.-</t>
  </si>
  <si>
    <t>5.-</t>
  </si>
  <si>
    <t>CAPITULO 1000</t>
  </si>
  <si>
    <t xml:space="preserve">Se aplicó al salario diario el factor de 30.4 días por mes, con lo que se genera un ahorro de $569,000.00 al año. </t>
  </si>
  <si>
    <t xml:space="preserve">Se consideró, a cargo de los Ingresos Propios, los pagos de 4 cuidadoras y 1 psicóloga del albergue filtro. </t>
  </si>
  <si>
    <t>Se eliminaron los "Honorarios asimiliados a salarios" de una rotatoria de vacaciones, un apoyo en Inventarios y dos apoyos del Departamento Jurídico.</t>
  </si>
  <si>
    <t>6.-</t>
  </si>
  <si>
    <t xml:space="preserve">Se redujeron, al mínimo indispensable, las horas extras, descansos trabajados y estímulos varios </t>
  </si>
  <si>
    <t>CAPITULO 2000</t>
  </si>
  <si>
    <t>Las erogaciones del capítulo de "Materiales y suministros" son consideradas a cargo de los Ingresos propios.</t>
  </si>
  <si>
    <t>CAPITULO 3000</t>
  </si>
  <si>
    <t>Las erogaciones del capítulo de "Servicios Generales" son presupuestadas con Ingresos propios.</t>
  </si>
  <si>
    <t>CAPITULO 5000</t>
  </si>
  <si>
    <t>CAPITULO 7000</t>
  </si>
  <si>
    <t>CAPITULO</t>
  </si>
  <si>
    <t>El total de los Ingresos por concepto de "Aportación Adicional al pago de Refrendo" se consideró a cargo del Capítulo 7000 "Inversiones Financieras y Otras Provisiones" en espera de la definición y autorización de los Proyectos Estratégicos a ejecutarse en 2018.</t>
  </si>
  <si>
    <t>Se considera con "Ingresos propios" la  cantidad de: $ 6,810,364.61  para la ejercicio del capítulo 1000 en 2018.</t>
  </si>
  <si>
    <t xml:space="preserve">1.- </t>
  </si>
  <si>
    <t xml:space="preserve">2.- </t>
  </si>
  <si>
    <t>Se calculó el presupuesto sobre la base aprobada para 2017, más un incremento del 15% en partidas básicas por conceptos irreductibes (Alimentos, medicamentos, material de curación...)</t>
  </si>
  <si>
    <t>2 Auxiliares Contables</t>
  </si>
  <si>
    <t xml:space="preserve">b) </t>
  </si>
  <si>
    <t xml:space="preserve">c) </t>
  </si>
  <si>
    <t xml:space="preserve">d) </t>
  </si>
  <si>
    <t>Asesoría jurídica en materia laboral</t>
  </si>
  <si>
    <t>Control de Archivo</t>
  </si>
  <si>
    <t>Control de activos fijos (Inventarista)</t>
  </si>
  <si>
    <t>Supervisor de Obra</t>
  </si>
  <si>
    <t>h)</t>
  </si>
  <si>
    <t>Auxiliar de supervisor de obra</t>
  </si>
  <si>
    <t>Talleristas (música, teatro, costura)</t>
  </si>
  <si>
    <t>Maestros (lenguaje, estimulación sensoriomotriz, deportes)</t>
  </si>
  <si>
    <t>Las erogaciones del capítulo de "Bienes Muebles, Inmuebles e intangibles" son presupuestadas con Ingresos propios.</t>
  </si>
  <si>
    <t xml:space="preserve">3.- </t>
  </si>
  <si>
    <t>Se consideró la adquisición de un equipo profesional de Audio y video</t>
  </si>
  <si>
    <t xml:space="preserve">4.- </t>
  </si>
  <si>
    <t>Se consideró la adquisición de un camión de pasajeros y un vehículo compacto híbrido para el traslado de NNA (Compra sujeta a aprobación de la instancia de SEPAF correspondiente)</t>
  </si>
  <si>
    <t>CONSIDERACIONES GENERALES DEL PROYECTO DE PRESUPUESTO DE EGRESOS 2018:</t>
  </si>
  <si>
    <t>LOS INGRESOS POR CONCEPTO DE "APORTACIÓN ADICIONAL AL PAGO DE REFRENDO" SE CONSIDERARON COMO "INGRESOS PROPIOS".</t>
  </si>
  <si>
    <t>SE CONSIDERARON LOS RECURSOS OBTENIDOS POR RECUPERACION EN GASTOS DE ALIMENTACION  CONSIDERANDO UN COSTO POR VALE DE ALIMENTACION DE $18.00 ESTIMADOS AL 31 DE DICIEMBRE DE 2018.</t>
  </si>
  <si>
    <t>REMUNERACIONES POR HORASEXTRAORDINARIAS</t>
  </si>
  <si>
    <t>CUOTAS AL IMSS POR ENFERMEDADES Y MATERNIDAD</t>
  </si>
  <si>
    <t>CUOTAS PARA EL SISTEMA DE AHORRO PARA EL RETIRO</t>
  </si>
  <si>
    <t>FERTILIZANTES, PESTICIDAS Y OTROS AGROQUIMICOS</t>
  </si>
  <si>
    <t>MATERIALES, ACCESORIOS Y SUMINISTROS MEDICOS</t>
  </si>
  <si>
    <t>BLANCOS Y OTROS PRODUCTOS TEXTILES, EXCEPTO PRENDAS DE VESTIR</t>
  </si>
  <si>
    <t>REFACCIONES Y ACCESORIOS MENORES DE MOBILIARIO Y EQUIPO DE ADMINISTRACIÓN, EDUCACIONAL Y RECREATIVO</t>
  </si>
  <si>
    <t>REFACCIONES Y ACCESORIOS MENORES PARA EQUIPO DE CÓMPUTO Y TELECOMUNICACIONES</t>
  </si>
  <si>
    <t>SERVICIO DE AGUA</t>
  </si>
  <si>
    <t>SERVICIO TELEFÓNICO TRADICIONAL</t>
  </si>
  <si>
    <t>SERVICIOS DE ACCESO DE INTERNET, REDES Y PROCESAMIENTO DE INFORMACIÓN</t>
  </si>
  <si>
    <t>ARRENDAMIENTO DE MOBILIARIO Y EQUIPO DE ADMINISTRACIÓN,EDUCACIONAL Y RECREATIVO.</t>
  </si>
  <si>
    <t>SERVICIOS LEGALES, DE CONTABILIDAD, AUDITORÍA Y RELACIONADOS</t>
  </si>
  <si>
    <t>SERVICIOS DE DISEÑO, ARQUITECTURA, INGENIERIA Y ACTVIDADES RELACIONADAS</t>
  </si>
  <si>
    <t>SERVICIOS DE CONSULTORIA ADMINISTRATIVA E INFORMATICA</t>
  </si>
  <si>
    <t>SERVICIO DE IMPRESIÓN DE DOCUMENTOS Y PAPELERÍA OFICIAL</t>
  </si>
  <si>
    <t>SERVICIOS PROFESIONALES, CIENTIFICOS Y TECNICOS INTEGRALES</t>
  </si>
  <si>
    <t>SEGUROS DE BIENES PATRIMONIALES</t>
  </si>
  <si>
    <t>MANTENIMIENTO Y CONSERVACIÓN MENOR DE INMUEBLES PARA LA PRESTACIÓN DE SERVICIOS PÚBLICOS</t>
  </si>
  <si>
    <t>MANTENIMIENTO Y CONSERVACIÓN DE MOBILIARIO Y EQUIPO DE ADMINISTRACIÓN, EDUCACIONAL Y RECREATIVO</t>
  </si>
  <si>
    <t>MANTENIMIENTO Y CONSERVACIÓN DE VEHÍCULOS TERRESTRES, AÉREOS, MARÍTIMOS, LACUSTRES Y FLUVIALES</t>
  </si>
  <si>
    <t>MANTENIMIENTO Y CONSERVACIÓN DE MAQUINARIA Y EQUIPO DE TRABAJO ESPECÍFICO</t>
  </si>
  <si>
    <t>SERVICIOS DE LIMPIEZA Y MANEJO DE DESECHOS</t>
  </si>
  <si>
    <t>SERVICIOS DE JARDINERIA Y FUMIGACION</t>
  </si>
  <si>
    <t>OTRO MOBILIARIO Y EQUIPO EDUCACIONAL Y RECREATIVO</t>
  </si>
  <si>
    <t>VEHICULOS Y EQUIPO TERRRESTRE</t>
  </si>
  <si>
    <t>SISTEMAS DE AIRE ACONDICIONADO, CALEFACCIÓN Y DE REFRIGERACIÓN</t>
  </si>
  <si>
    <t>PROVISIONES PARA EROGACIONES ESPECIALES (PROYECTOS ESTRATÉGICOS 2018)</t>
  </si>
  <si>
    <t>Se consideró un aumento salarial  del 5% general a todos los niveles, sin embargo, únicamente se considerá a cargo de los recursos fiscales, el aumento correspondiente a los niveles del 1 al 13, el resto, se considera a cargo de los Ingresos Propios.</t>
  </si>
  <si>
    <t>Se consideró la adquisición de una lavadora y secadora industriales</t>
  </si>
  <si>
    <t xml:space="preserve">5.- </t>
  </si>
  <si>
    <t>Se considereró la adquisición de un sistema de calefacción para la alberca</t>
  </si>
  <si>
    <t>Se consideró la contratación de los Servicios Profesionales y Técnicos de:</t>
  </si>
  <si>
    <t>Se considera la reposición de algunos muebles de estantería, educaciona y recreativo, así como equipo de cómputo por término de vida útil.</t>
  </si>
  <si>
    <t>RESUMEN GENERAL DEL PROYECTO DE PRESUPUESTO DE EGRESOS 2018.</t>
  </si>
  <si>
    <t>ESTOS REMANENTES SON INGRESOS PROPIOS DE EJERCICIOS ANTERIORES DERIVADOS DE:
     A) RECURSO DE LA "INVERSIÓN" POR 13 MDP
     B) 5.4 MDP DERIVADOS DE LA AMPLIACIÓN PRESUPUESTAL A LOS INGRESOS OBTENIDOS POR LAS "APORTACIONES ADICIONALES AL PAGO DEL REFREDO 2017"
     C) ECONOMÍAS GENERADAS EN EL GASTO CORRIENTE (ALIMENTOS, MEDICAMENTOS Y PAPELERÍA) EN VIRTUD DE LOS ALTOS INGRESOS VÍA DONATIVOS EN ESPECIE POR ESTOS CONCEPTOS.
     D) 6.5 MDP DE PRESUPUESTO 2017 COMPROMETIDO, NO DEVENGADO.</t>
  </si>
  <si>
    <t>SE CONSIDERA LA REALIZACION DE 1 VENTA TRIMESTRAL EN BAZAR DE BIENES DONADOS NO UTILIZADOS EN LA INSTITUCION.</t>
  </si>
  <si>
    <t>ASIGNACION  ESTATAL INICIAL</t>
  </si>
  <si>
    <t>PRESUPUESTO TOTAL APROBADO</t>
  </si>
  <si>
    <t>Se calculó el presupuesto sobre la base aprobada para 2017, más un incremento del 15% en partidas básicas por conceptos irreductibes (Servicios Básicos:Agua potable,energía eléctrica, combustibles, telefonía, internet, etc.)</t>
  </si>
  <si>
    <t>SE CONSIDERA LA ASIGNACION REALIZADA POR EL CONGRESO DEL ESTADO DE JALISCO, PUBLICADA EN EL PERIÓDICO OFICIAL DEL ESTADO DE JALISCO EL JUEVES 28 DE DICIEMRE DE 2017. PARA ESTE EJERCICIO FISCAL, SE APROBARON $1,410,000.00 ADICIONALES PARA EL PAGO DE SERVICIOS PERSONALES, REPRESENTANTO DICHO AUMENTO UN 3% RESPECTO DEL PRESUPUESTO 2017</t>
  </si>
  <si>
    <t>PRESUPUESTO DE INGRESOS POR EL EJERCICIO DEL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</si>
</sst>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7" formatCode="&quot;$&quot;#,##0.00;\-&quot;$&quot;#,##0.00"/>
    <numFmt numFmtId="44" formatCode="_-&quot;$&quot;* #,##0.00_-;\-&quot;$&quot;* #,##0.00_-;_-&quot;$&quot;* &quot;-&quot;??_-;_-@_-"/>
    <numFmt numFmtId="43" formatCode="_-* #,##0.00_-;\-* #,##0.00_-;_-* &quot;-&quot;??_-;_-@_-"/>
    <numFmt numFmtId="164" formatCode="_-* #,##0_-;\-* #,##0_-;_-* &quot;-&quot;??_-;_-@_-"/>
    <numFmt numFmtId="165" formatCode="#,##0.00;[Red]#,##0.00"/>
    <numFmt numFmtId="166" formatCode="_-&quot;$&quot;* #,##0_-;\-&quot;$&quot;* #,##0_-;_-&quot;$&quot;* &quot;-&quot;??_-;_-@_-"/>
    <numFmt numFmtId="167" formatCode="0000"/>
    <numFmt numFmtId="168" formatCode="General_)"/>
  </numFmts>
  <fonts count="18" x14ac:knownFonts="1">
    <font>
      <sz val="11"/>
      <color theme="1"/>
      <name val="Calibri"/>
      <family val="2"/>
      <scheme val="minor"/>
    </font>
    <font>
      <sz val="11"/>
      <color theme="1"/>
      <name val="Calibri"/>
      <family val="2"/>
      <scheme val="minor"/>
    </font>
    <font>
      <sz val="8"/>
      <name val="Arial"/>
      <family val="2"/>
    </font>
    <font>
      <b/>
      <sz val="8"/>
      <name val="Arial"/>
      <family val="2"/>
    </font>
    <font>
      <sz val="10"/>
      <name val="Arial"/>
      <family val="2"/>
    </font>
    <font>
      <b/>
      <sz val="12"/>
      <name val="Arial"/>
      <family val="2"/>
    </font>
    <font>
      <b/>
      <u val="singleAccounting"/>
      <sz val="8"/>
      <name val="Arial"/>
      <family val="2"/>
    </font>
    <font>
      <b/>
      <sz val="6"/>
      <name val="Arial"/>
      <family val="2"/>
    </font>
    <font>
      <b/>
      <sz val="10"/>
      <color indexed="9"/>
      <name val="Arial"/>
      <family val="2"/>
    </font>
    <font>
      <b/>
      <sz val="8"/>
      <color theme="0"/>
      <name val="Arial"/>
      <family val="2"/>
    </font>
    <font>
      <b/>
      <sz val="10"/>
      <name val="Arial"/>
      <family val="2"/>
    </font>
    <font>
      <b/>
      <sz val="8"/>
      <color indexed="9"/>
      <name val="Arial"/>
      <family val="2"/>
    </font>
    <font>
      <sz val="12"/>
      <color theme="1"/>
      <name val="Calibri"/>
      <family val="2"/>
      <scheme val="minor"/>
    </font>
    <font>
      <i/>
      <sz val="10"/>
      <color rgb="FF000000"/>
      <name val="Arial"/>
      <family val="2"/>
    </font>
    <font>
      <b/>
      <sz val="10"/>
      <color theme="0"/>
      <name val="Arial"/>
      <family val="2"/>
    </font>
    <font>
      <sz val="10"/>
      <color theme="1"/>
      <name val="Arial"/>
      <family val="2"/>
    </font>
    <font>
      <sz val="11"/>
      <name val="Arial"/>
      <family val="2"/>
    </font>
    <font>
      <b/>
      <sz val="11"/>
      <name val="Arial"/>
      <family val="2"/>
    </font>
  </fonts>
  <fills count="11">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18"/>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rgb="FFC00000"/>
        <bgColor indexed="64"/>
      </patternFill>
    </fill>
  </fills>
  <borders count="1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xf numFmtId="168" fontId="4" fillId="0" borderId="0"/>
    <xf numFmtId="43" fontId="1"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1" fillId="0" borderId="0"/>
  </cellStyleXfs>
  <cellXfs count="236">
    <xf numFmtId="0" fontId="0" fillId="0" borderId="0" xfId="0"/>
    <xf numFmtId="0" fontId="2" fillId="0" borderId="0" xfId="0" applyFont="1"/>
    <xf numFmtId="0" fontId="3" fillId="0" borderId="0" xfId="0" applyFont="1"/>
    <xf numFmtId="43" fontId="5" fillId="0" borderId="0" xfId="1" applyFont="1"/>
    <xf numFmtId="43" fontId="2" fillId="0" borderId="0" xfId="1" applyFont="1"/>
    <xf numFmtId="3" fontId="2" fillId="0" borderId="2" xfId="1" applyNumberFormat="1" applyFont="1" applyBorder="1"/>
    <xf numFmtId="43" fontId="2" fillId="0" borderId="0" xfId="0" applyNumberFormat="1" applyFont="1"/>
    <xf numFmtId="0" fontId="3" fillId="3" borderId="2" xfId="0" applyFont="1" applyFill="1" applyBorder="1" applyAlignment="1">
      <alignment horizontal="center"/>
    </xf>
    <xf numFmtId="0" fontId="7" fillId="0" borderId="2" xfId="0" applyFont="1" applyBorder="1" applyAlignment="1">
      <alignment horizontal="center"/>
    </xf>
    <xf numFmtId="0" fontId="3" fillId="0" borderId="0" xfId="0" applyFont="1" applyAlignment="1"/>
    <xf numFmtId="43" fontId="2" fillId="0" borderId="0" xfId="1" applyFont="1" applyAlignment="1">
      <alignment horizontal="center"/>
    </xf>
    <xf numFmtId="0" fontId="3" fillId="0" borderId="0" xfId="0" applyFont="1" applyFill="1"/>
    <xf numFmtId="0" fontId="2" fillId="0" borderId="0" xfId="0" applyFont="1" applyFill="1"/>
    <xf numFmtId="0" fontId="2" fillId="0" borderId="0" xfId="0" applyFont="1" applyBorder="1"/>
    <xf numFmtId="43" fontId="2" fillId="0" borderId="0" xfId="1" applyFont="1" applyBorder="1"/>
    <xf numFmtId="165" fontId="2" fillId="0" borderId="0" xfId="1" applyNumberFormat="1" applyFont="1" applyBorder="1"/>
    <xf numFmtId="0" fontId="3" fillId="0" borderId="0" xfId="0" applyFont="1" applyBorder="1" applyAlignment="1">
      <alignment horizontal="left"/>
    </xf>
    <xf numFmtId="43" fontId="3" fillId="0" borderId="0" xfId="1" applyFont="1" applyBorder="1"/>
    <xf numFmtId="43" fontId="2" fillId="0" borderId="0" xfId="0" applyNumberFormat="1" applyFont="1" applyBorder="1"/>
    <xf numFmtId="43" fontId="3" fillId="0" borderId="0" xfId="1" applyFont="1" applyBorder="1" applyAlignment="1">
      <alignment horizontal="left"/>
    </xf>
    <xf numFmtId="43" fontId="3" fillId="0" borderId="0" xfId="0" applyNumberFormat="1" applyFont="1" applyBorder="1"/>
    <xf numFmtId="164" fontId="4" fillId="0" borderId="2" xfId="1" applyNumberFormat="1" applyFont="1" applyFill="1" applyBorder="1" applyProtection="1">
      <protection locked="0" hidden="1"/>
    </xf>
    <xf numFmtId="0" fontId="4" fillId="0" borderId="2" xfId="0" applyFont="1" applyFill="1" applyBorder="1" applyAlignment="1" applyProtection="1">
      <alignment horizontal="center" vertical="center"/>
      <protection locked="0" hidden="1"/>
    </xf>
    <xf numFmtId="164" fontId="4" fillId="0" borderId="2" xfId="1" applyNumberFormat="1" applyFont="1" applyFill="1" applyBorder="1" applyAlignment="1" applyProtection="1">
      <alignment horizontal="right" vertical="center"/>
      <protection locked="0" hidden="1"/>
    </xf>
    <xf numFmtId="0" fontId="4" fillId="0" borderId="2" xfId="0" applyFont="1" applyFill="1" applyBorder="1" applyAlignment="1" applyProtection="1">
      <alignment horizontal="center"/>
      <protection locked="0" hidden="1"/>
    </xf>
    <xf numFmtId="164" fontId="4" fillId="0" borderId="2" xfId="1" applyNumberFormat="1" applyFont="1" applyFill="1" applyBorder="1" applyAlignment="1" applyProtection="1">
      <alignment horizontal="right"/>
      <protection locked="0" hidden="1"/>
    </xf>
    <xf numFmtId="164" fontId="4" fillId="0" borderId="2" xfId="0" applyNumberFormat="1" applyFont="1" applyFill="1" applyBorder="1" applyProtection="1">
      <protection locked="0" hidden="1"/>
    </xf>
    <xf numFmtId="0" fontId="4" fillId="0" borderId="2" xfId="0" applyFont="1" applyFill="1" applyBorder="1" applyProtection="1">
      <protection locked="0" hidden="1"/>
    </xf>
    <xf numFmtId="164" fontId="4" fillId="0" borderId="2" xfId="3" applyNumberFormat="1" applyFont="1" applyFill="1" applyBorder="1" applyProtection="1">
      <protection locked="0" hidden="1"/>
    </xf>
    <xf numFmtId="164" fontId="4" fillId="0" borderId="2" xfId="3" applyNumberFormat="1" applyFont="1" applyFill="1" applyBorder="1" applyAlignment="1" applyProtection="1">
      <alignment horizontal="center"/>
      <protection locked="0" hidden="1"/>
    </xf>
    <xf numFmtId="164" fontId="4" fillId="0" borderId="2" xfId="1" applyNumberFormat="1" applyFont="1" applyFill="1" applyBorder="1" applyAlignment="1" applyProtection="1">
      <alignment horizontal="center"/>
      <protection locked="0" hidden="1"/>
    </xf>
    <xf numFmtId="167" fontId="4" fillId="0" borderId="2" xfId="0" applyNumberFormat="1" applyFont="1" applyFill="1" applyBorder="1" applyAlignment="1" applyProtection="1">
      <alignment horizontal="center" vertical="center" wrapText="1"/>
      <protection locked="0" hidden="1"/>
    </xf>
    <xf numFmtId="0" fontId="4" fillId="0" borderId="2" xfId="0" applyFont="1" applyFill="1" applyBorder="1" applyAlignment="1" applyProtection="1">
      <alignment vertical="center" wrapText="1"/>
      <protection locked="0" hidden="1"/>
    </xf>
    <xf numFmtId="164" fontId="4" fillId="0" borderId="2" xfId="0" applyNumberFormat="1" applyFont="1" applyFill="1" applyBorder="1" applyAlignment="1" applyProtection="1">
      <alignment horizontal="right"/>
      <protection locked="0" hidden="1"/>
    </xf>
    <xf numFmtId="167" fontId="4" fillId="0" borderId="2" xfId="0" applyNumberFormat="1" applyFont="1" applyBorder="1" applyAlignment="1" applyProtection="1">
      <alignment horizontal="center" vertical="center" wrapText="1"/>
      <protection locked="0" hidden="1"/>
    </xf>
    <xf numFmtId="0" fontId="4" fillId="0" borderId="2" xfId="0" applyFont="1" applyBorder="1" applyAlignment="1" applyProtection="1">
      <alignment vertical="center" wrapText="1"/>
      <protection locked="0" hidden="1"/>
    </xf>
    <xf numFmtId="164" fontId="4" fillId="0" borderId="2" xfId="0" applyNumberFormat="1" applyFont="1" applyBorder="1" applyAlignment="1" applyProtection="1">
      <alignment horizontal="right"/>
      <protection locked="0" hidden="1"/>
    </xf>
    <xf numFmtId="164" fontId="4" fillId="0" borderId="2" xfId="0" applyNumberFormat="1" applyFont="1" applyBorder="1" applyProtection="1">
      <protection locked="0" hidden="1"/>
    </xf>
    <xf numFmtId="0" fontId="4" fillId="0" borderId="2" xfId="0" applyFont="1" applyBorder="1" applyAlignment="1">
      <alignment wrapText="1"/>
    </xf>
    <xf numFmtId="0" fontId="4" fillId="0" borderId="2" xfId="0" applyFont="1" applyBorder="1" applyAlignment="1" applyProtection="1">
      <alignment horizontal="center"/>
      <protection locked="0" hidden="1"/>
    </xf>
    <xf numFmtId="3" fontId="12" fillId="0" borderId="2" xfId="0" applyNumberFormat="1" applyFont="1" applyFill="1" applyBorder="1" applyProtection="1">
      <protection locked="0" hidden="1"/>
    </xf>
    <xf numFmtId="164" fontId="10" fillId="7" borderId="2" xfId="1" applyNumberFormat="1" applyFont="1" applyFill="1" applyBorder="1" applyAlignment="1" applyProtection="1">
      <alignment horizontal="center" vertical="center"/>
      <protection locked="0" hidden="1"/>
    </xf>
    <xf numFmtId="164" fontId="10" fillId="7" borderId="2" xfId="1" applyNumberFormat="1" applyFont="1" applyFill="1" applyBorder="1" applyAlignment="1" applyProtection="1">
      <alignment horizontal="center"/>
      <protection locked="0" hidden="1"/>
    </xf>
    <xf numFmtId="164" fontId="10" fillId="7" borderId="2" xfId="1" applyNumberFormat="1" applyFont="1" applyFill="1" applyBorder="1" applyAlignment="1" applyProtection="1">
      <alignment horizontal="right"/>
      <protection locked="0" hidden="1"/>
    </xf>
    <xf numFmtId="164" fontId="10" fillId="7" borderId="2" xfId="1" applyNumberFormat="1" applyFont="1" applyFill="1" applyBorder="1" applyProtection="1">
      <protection locked="0" hidden="1"/>
    </xf>
    <xf numFmtId="164" fontId="10" fillId="7" borderId="2" xfId="1" applyNumberFormat="1" applyFont="1" applyFill="1" applyBorder="1" applyAlignment="1" applyProtection="1">
      <alignment horizontal="center" vertical="center" wrapText="1"/>
      <protection locked="0" hidden="1"/>
    </xf>
    <xf numFmtId="167" fontId="10" fillId="7" borderId="2" xfId="0" applyNumberFormat="1" applyFont="1" applyFill="1" applyBorder="1" applyAlignment="1" applyProtection="1">
      <alignment horizontal="center" vertical="center" wrapText="1"/>
      <protection locked="0" hidden="1"/>
    </xf>
    <xf numFmtId="0" fontId="10" fillId="7" borderId="2" xfId="0" applyFont="1" applyFill="1" applyBorder="1" applyAlignment="1" applyProtection="1">
      <alignment horizontal="center" vertical="center" wrapText="1"/>
      <protection locked="0" hidden="1"/>
    </xf>
    <xf numFmtId="164" fontId="10" fillId="7" borderId="2" xfId="0" applyNumberFormat="1" applyFont="1" applyFill="1" applyBorder="1" applyProtection="1">
      <protection locked="0" hidden="1"/>
    </xf>
    <xf numFmtId="3" fontId="8" fillId="4" borderId="2" xfId="0" applyNumberFormat="1" applyFont="1" applyFill="1" applyBorder="1" applyAlignment="1">
      <alignment horizontal="right" vertical="center"/>
    </xf>
    <xf numFmtId="0" fontId="11" fillId="4" borderId="2" xfId="0" applyFont="1" applyFill="1" applyBorder="1" applyAlignment="1">
      <alignment horizontal="center" vertical="center" wrapText="1"/>
    </xf>
    <xf numFmtId="3" fontId="8" fillId="4" borderId="9" xfId="0" applyNumberFormat="1" applyFont="1" applyFill="1" applyBorder="1" applyAlignment="1">
      <alignment horizontal="center" vertical="center"/>
    </xf>
    <xf numFmtId="3" fontId="10" fillId="7" borderId="2" xfId="1" applyNumberFormat="1" applyFont="1" applyFill="1" applyBorder="1" applyProtection="1">
      <protection locked="0" hidden="1"/>
    </xf>
    <xf numFmtId="0" fontId="15" fillId="0" borderId="0" xfId="0" applyFont="1" applyProtection="1">
      <protection locked="0" hidden="1"/>
    </xf>
    <xf numFmtId="164" fontId="15" fillId="0" borderId="0" xfId="0" applyNumberFormat="1" applyFont="1" applyProtection="1">
      <protection locked="0" hidden="1"/>
    </xf>
    <xf numFmtId="3" fontId="15" fillId="0" borderId="2" xfId="0" applyNumberFormat="1" applyFont="1" applyFill="1" applyBorder="1" applyProtection="1">
      <protection locked="0" hidden="1"/>
    </xf>
    <xf numFmtId="0" fontId="15" fillId="0" borderId="0" xfId="0" applyFont="1" applyFill="1" applyProtection="1">
      <protection locked="0" hidden="1"/>
    </xf>
    <xf numFmtId="164" fontId="15" fillId="6" borderId="0" xfId="1" applyNumberFormat="1" applyFont="1" applyFill="1" applyProtection="1">
      <protection locked="0" hidden="1"/>
    </xf>
    <xf numFmtId="164" fontId="15" fillId="0" borderId="0" xfId="1" applyNumberFormat="1" applyFont="1" applyProtection="1">
      <protection locked="0" hidden="1"/>
    </xf>
    <xf numFmtId="3" fontId="15" fillId="0" borderId="2" xfId="0" applyNumberFormat="1" applyFont="1" applyBorder="1" applyProtection="1">
      <protection locked="0" hidden="1"/>
    </xf>
    <xf numFmtId="2" fontId="15" fillId="0" borderId="0" xfId="0" applyNumberFormat="1" applyFont="1" applyProtection="1">
      <protection locked="0" hidden="1"/>
    </xf>
    <xf numFmtId="0" fontId="4" fillId="0" borderId="2" xfId="0" applyFont="1" applyFill="1" applyBorder="1" applyAlignment="1" applyProtection="1">
      <alignment horizontal="left" vertical="center"/>
      <protection locked="0" hidden="1"/>
    </xf>
    <xf numFmtId="0" fontId="4" fillId="0" borderId="2" xfId="0" applyFont="1" applyFill="1" applyBorder="1" applyAlignment="1" applyProtection="1">
      <alignment horizontal="left" vertical="center" wrapText="1"/>
      <protection locked="0" hidden="1"/>
    </xf>
    <xf numFmtId="0" fontId="4" fillId="0" borderId="2" xfId="0" applyFont="1" applyFill="1" applyBorder="1" applyAlignment="1" applyProtection="1">
      <alignment horizontal="left"/>
      <protection locked="0" hidden="1"/>
    </xf>
    <xf numFmtId="0" fontId="15" fillId="0" borderId="2" xfId="0" applyFont="1" applyFill="1" applyBorder="1" applyProtection="1">
      <protection locked="0" hidden="1"/>
    </xf>
    <xf numFmtId="0" fontId="4" fillId="0" borderId="2" xfId="0" applyFont="1" applyFill="1" applyBorder="1" applyAlignment="1" applyProtection="1">
      <alignment wrapText="1"/>
      <protection locked="0" hidden="1"/>
    </xf>
    <xf numFmtId="164" fontId="10" fillId="5" borderId="2" xfId="1" applyNumberFormat="1" applyFont="1" applyFill="1" applyBorder="1" applyProtection="1">
      <protection locked="0" hidden="1"/>
    </xf>
    <xf numFmtId="3" fontId="10" fillId="5" borderId="2" xfId="1" applyNumberFormat="1" applyFont="1" applyFill="1" applyBorder="1" applyProtection="1">
      <protection locked="0" hidden="1"/>
    </xf>
    <xf numFmtId="164" fontId="10" fillId="5" borderId="2" xfId="1" applyNumberFormat="1" applyFont="1" applyFill="1" applyBorder="1" applyAlignment="1" applyProtection="1">
      <alignment horizontal="right"/>
      <protection locked="0" hidden="1"/>
    </xf>
    <xf numFmtId="3" fontId="15" fillId="0" borderId="0" xfId="0" applyNumberFormat="1" applyFont="1" applyProtection="1">
      <protection locked="0" hidden="1"/>
    </xf>
    <xf numFmtId="3" fontId="13" fillId="8" borderId="2" xfId="1" applyNumberFormat="1" applyFont="1" applyFill="1" applyBorder="1"/>
    <xf numFmtId="3" fontId="13" fillId="0" borderId="2" xfId="1" applyNumberFormat="1" applyFont="1" applyFill="1" applyBorder="1"/>
    <xf numFmtId="3" fontId="10" fillId="7" borderId="2" xfId="1" applyNumberFormat="1" applyFont="1" applyFill="1" applyBorder="1" applyAlignment="1" applyProtection="1">
      <alignment horizontal="right"/>
      <protection locked="0" hidden="1"/>
    </xf>
    <xf numFmtId="3" fontId="10" fillId="5" borderId="2" xfId="1" applyNumberFormat="1" applyFont="1" applyFill="1" applyBorder="1" applyAlignment="1" applyProtection="1">
      <alignment horizontal="right"/>
      <protection locked="0" hidden="1"/>
    </xf>
    <xf numFmtId="164" fontId="15" fillId="0" borderId="0" xfId="0" applyNumberFormat="1" applyFont="1" applyFill="1" applyProtection="1">
      <protection locked="0" hidden="1"/>
    </xf>
    <xf numFmtId="164" fontId="2" fillId="0" borderId="2" xfId="1" applyNumberFormat="1" applyFont="1" applyBorder="1"/>
    <xf numFmtId="39" fontId="2" fillId="0" borderId="2" xfId="1" applyNumberFormat="1" applyFont="1" applyBorder="1"/>
    <xf numFmtId="0" fontId="9" fillId="10" borderId="1" xfId="0" applyFont="1" applyFill="1" applyBorder="1" applyAlignment="1">
      <alignment horizontal="center"/>
    </xf>
    <xf numFmtId="0" fontId="11" fillId="10" borderId="2" xfId="0" applyFont="1" applyFill="1" applyBorder="1" applyAlignment="1">
      <alignment horizontal="center"/>
    </xf>
    <xf numFmtId="164" fontId="2" fillId="0" borderId="0" xfId="1" applyNumberFormat="1" applyFont="1" applyFill="1" applyBorder="1"/>
    <xf numFmtId="164" fontId="2" fillId="0" borderId="0" xfId="0" applyNumberFormat="1" applyFont="1"/>
    <xf numFmtId="0" fontId="2" fillId="9" borderId="0" xfId="0" applyFont="1" applyFill="1"/>
    <xf numFmtId="0" fontId="3" fillId="2" borderId="2" xfId="0" applyFont="1" applyFill="1" applyBorder="1" applyAlignment="1">
      <alignment horizontal="center"/>
    </xf>
    <xf numFmtId="164" fontId="3" fillId="2" borderId="2" xfId="1" applyNumberFormat="1" applyFont="1" applyFill="1" applyBorder="1"/>
    <xf numFmtId="166" fontId="3" fillId="2" borderId="2" xfId="2" applyNumberFormat="1" applyFont="1" applyFill="1" applyBorder="1"/>
    <xf numFmtId="43" fontId="2" fillId="9" borderId="0" xfId="0" applyNumberFormat="1" applyFont="1" applyFill="1"/>
    <xf numFmtId="43" fontId="3" fillId="3" borderId="2" xfId="1" applyFont="1" applyFill="1" applyBorder="1" applyAlignment="1">
      <alignment horizontal="center"/>
    </xf>
    <xf numFmtId="43" fontId="3" fillId="0" borderId="0" xfId="0" applyNumberFormat="1" applyFont="1"/>
    <xf numFmtId="44" fontId="6" fillId="0" borderId="0" xfId="0" applyNumberFormat="1" applyFont="1"/>
    <xf numFmtId="43" fontId="3" fillId="0" borderId="2" xfId="1" applyFont="1" applyBorder="1" applyAlignment="1">
      <alignment vertical="center" wrapText="1"/>
    </xf>
    <xf numFmtId="0" fontId="7" fillId="0" borderId="0" xfId="0" applyFont="1" applyBorder="1" applyAlignment="1">
      <alignment horizontal="center"/>
    </xf>
    <xf numFmtId="43" fontId="3" fillId="0" borderId="0" xfId="0" applyNumberFormat="1" applyFont="1" applyBorder="1" applyAlignment="1">
      <alignment horizontal="center" vertical="center" wrapText="1"/>
    </xf>
    <xf numFmtId="43" fontId="3" fillId="0" borderId="0" xfId="1" applyFont="1" applyBorder="1" applyAlignment="1">
      <alignment horizontal="center" vertical="center" wrapText="1"/>
    </xf>
    <xf numFmtId="166" fontId="3" fillId="0" borderId="0" xfId="2" applyNumberFormat="1" applyFont="1" applyBorder="1" applyAlignment="1">
      <alignment horizontal="center" vertical="center" wrapText="1"/>
    </xf>
    <xf numFmtId="164" fontId="3" fillId="0" borderId="0" xfId="0" applyNumberFormat="1" applyFont="1" applyBorder="1" applyAlignment="1">
      <alignment horizontal="center" vertical="center" wrapText="1"/>
    </xf>
    <xf numFmtId="43" fontId="2" fillId="0" borderId="0" xfId="1" applyFont="1" applyFill="1"/>
    <xf numFmtId="43" fontId="2" fillId="0" borderId="0" xfId="0" applyNumberFormat="1" applyFont="1" applyFill="1"/>
    <xf numFmtId="7" fontId="2" fillId="0" borderId="0" xfId="0" applyNumberFormat="1" applyFont="1" applyFill="1"/>
    <xf numFmtId="43" fontId="3" fillId="0" borderId="0" xfId="1" applyFont="1"/>
    <xf numFmtId="0" fontId="3" fillId="0" borderId="0" xfId="0" applyFont="1" applyAlignment="1">
      <alignment vertical="center"/>
    </xf>
    <xf numFmtId="0" fontId="3" fillId="0" borderId="0" xfId="0" applyFont="1" applyFill="1" applyBorder="1" applyAlignment="1">
      <alignment horizontal="center"/>
    </xf>
    <xf numFmtId="43" fontId="2" fillId="0" borderId="0" xfId="1" applyFont="1" applyFill="1" applyBorder="1"/>
    <xf numFmtId="0" fontId="2" fillId="0" borderId="0" xfId="0" applyFont="1" applyFill="1" applyBorder="1"/>
    <xf numFmtId="0" fontId="3" fillId="0" borderId="0" xfId="0" applyFont="1" applyBorder="1" applyAlignment="1">
      <alignment horizontal="center"/>
    </xf>
    <xf numFmtId="0" fontId="3" fillId="0" borderId="0" xfId="0" applyFont="1" applyBorder="1"/>
    <xf numFmtId="0" fontId="4" fillId="9" borderId="2" xfId="0" applyFont="1" applyFill="1" applyBorder="1" applyAlignment="1">
      <alignment horizontal="left" vertical="center"/>
    </xf>
    <xf numFmtId="164" fontId="4" fillId="9" borderId="1" xfId="1" applyNumberFormat="1" applyFont="1" applyFill="1" applyBorder="1" applyAlignment="1" applyProtection="1">
      <alignment horizontal="right" vertical="center"/>
      <protection locked="0" hidden="1"/>
    </xf>
    <xf numFmtId="164" fontId="4" fillId="9" borderId="2" xfId="1" applyNumberFormat="1" applyFont="1" applyFill="1" applyBorder="1" applyProtection="1">
      <protection locked="0" hidden="1"/>
    </xf>
    <xf numFmtId="0" fontId="4" fillId="0" borderId="4" xfId="0" applyFont="1" applyFill="1" applyBorder="1" applyAlignment="1" applyProtection="1">
      <alignment wrapText="1"/>
      <protection locked="0" hidden="1"/>
    </xf>
    <xf numFmtId="0" fontId="4" fillId="0" borderId="4" xfId="0" applyFont="1" applyBorder="1" applyAlignment="1" applyProtection="1">
      <alignment wrapText="1"/>
      <protection locked="0" hidden="1"/>
    </xf>
    <xf numFmtId="0" fontId="4" fillId="9" borderId="2" xfId="0" applyFont="1" applyFill="1" applyBorder="1" applyAlignment="1" applyProtection="1">
      <alignment horizontal="center"/>
      <protection locked="0" hidden="1"/>
    </xf>
    <xf numFmtId="0" fontId="4" fillId="9" borderId="4" xfId="0" applyFont="1" applyFill="1" applyBorder="1" applyProtection="1">
      <protection locked="0" hidden="1"/>
    </xf>
    <xf numFmtId="43" fontId="3" fillId="0" borderId="2" xfId="1" applyFont="1" applyBorder="1" applyAlignment="1">
      <alignment horizontal="center" vertical="center" wrapText="1"/>
    </xf>
    <xf numFmtId="0" fontId="3" fillId="0" borderId="0" xfId="0" applyFont="1" applyBorder="1" applyAlignment="1">
      <alignment horizontal="center"/>
    </xf>
    <xf numFmtId="0" fontId="8" fillId="4" borderId="2" xfId="0" applyFont="1" applyFill="1" applyBorder="1" applyAlignment="1">
      <alignment horizontal="center" vertical="center"/>
    </xf>
    <xf numFmtId="3" fontId="11" fillId="4" borderId="2" xfId="0" applyNumberFormat="1" applyFont="1" applyFill="1" applyBorder="1" applyAlignment="1">
      <alignment horizontal="center" vertical="center" wrapText="1"/>
    </xf>
    <xf numFmtId="164" fontId="4" fillId="0" borderId="1" xfId="1" applyNumberFormat="1" applyFont="1" applyFill="1" applyBorder="1" applyAlignment="1" applyProtection="1">
      <alignment horizontal="right" vertical="center"/>
      <protection locked="0" hidden="1"/>
    </xf>
    <xf numFmtId="164" fontId="4" fillId="0" borderId="1" xfId="1" applyNumberFormat="1" applyFont="1" applyFill="1" applyBorder="1" applyProtection="1">
      <protection locked="0" hidden="1"/>
    </xf>
    <xf numFmtId="164" fontId="2" fillId="0" borderId="0" xfId="1" applyNumberFormat="1" applyFont="1" applyBorder="1"/>
    <xf numFmtId="39" fontId="3" fillId="0" borderId="2" xfId="1" applyNumberFormat="1" applyFont="1" applyBorder="1" applyAlignment="1">
      <alignment horizontal="center" vertical="center" wrapText="1"/>
    </xf>
    <xf numFmtId="0" fontId="3" fillId="0" borderId="0" xfId="0" applyFont="1" applyAlignment="1">
      <alignment horizontal="center"/>
    </xf>
    <xf numFmtId="39" fontId="3" fillId="0" borderId="0" xfId="1" applyNumberFormat="1" applyFont="1" applyBorder="1" applyAlignment="1">
      <alignment horizontal="center" vertical="center" wrapText="1"/>
    </xf>
    <xf numFmtId="43" fontId="3" fillId="0" borderId="0" xfId="1" applyFont="1" applyBorder="1" applyAlignment="1">
      <alignment vertical="center" wrapText="1"/>
    </xf>
    <xf numFmtId="164" fontId="3" fillId="2" borderId="2" xfId="1" applyNumberFormat="1" applyFont="1" applyFill="1" applyBorder="1" applyAlignment="1"/>
    <xf numFmtId="0" fontId="3" fillId="3" borderId="2" xfId="0" applyFont="1" applyFill="1" applyBorder="1" applyAlignment="1"/>
    <xf numFmtId="0" fontId="2" fillId="0" borderId="0" xfId="0" applyFont="1" applyAlignment="1"/>
    <xf numFmtId="0" fontId="2" fillId="0" borderId="0" xfId="0" applyFont="1" applyBorder="1" applyAlignment="1"/>
    <xf numFmtId="0" fontId="3" fillId="0" borderId="0" xfId="0" applyFont="1" applyBorder="1" applyAlignment="1"/>
    <xf numFmtId="3" fontId="2" fillId="0" borderId="3" xfId="0" applyNumberFormat="1" applyFont="1" applyBorder="1" applyAlignment="1">
      <alignment horizontal="center"/>
    </xf>
    <xf numFmtId="164" fontId="3" fillId="2" borderId="2" xfId="1" applyNumberFormat="1" applyFont="1" applyFill="1" applyBorder="1" applyAlignment="1">
      <alignment horizontal="center"/>
    </xf>
    <xf numFmtId="0" fontId="2" fillId="0" borderId="0" xfId="0" applyFont="1" applyFill="1" applyAlignment="1">
      <alignment horizontal="center"/>
    </xf>
    <xf numFmtId="0" fontId="2" fillId="0" borderId="0" xfId="0" applyFont="1" applyAlignment="1">
      <alignment horizontal="center"/>
    </xf>
    <xf numFmtId="0" fontId="2" fillId="0" borderId="0" xfId="0" applyFont="1" applyBorder="1" applyAlignment="1">
      <alignment horizontal="center"/>
    </xf>
    <xf numFmtId="39" fontId="2" fillId="0" borderId="2" xfId="1" applyNumberFormat="1" applyFont="1" applyBorder="1" applyAlignment="1">
      <alignment horizontal="center"/>
    </xf>
    <xf numFmtId="43" fontId="2" fillId="0" borderId="0" xfId="0" applyNumberFormat="1" applyFont="1" applyAlignment="1">
      <alignment horizontal="center"/>
    </xf>
    <xf numFmtId="7" fontId="2" fillId="0" borderId="0" xfId="0" applyNumberFormat="1" applyFont="1" applyFill="1" applyAlignment="1">
      <alignment horizontal="center"/>
    </xf>
    <xf numFmtId="43" fontId="2" fillId="0" borderId="0" xfId="1" applyFont="1" applyBorder="1" applyAlignment="1">
      <alignment horizontal="center"/>
    </xf>
    <xf numFmtId="165" fontId="2" fillId="0" borderId="0" xfId="1" applyNumberFormat="1" applyFont="1" applyBorder="1" applyAlignment="1">
      <alignment horizontal="center"/>
    </xf>
    <xf numFmtId="43" fontId="3" fillId="0" borderId="0" xfId="1" applyFont="1" applyBorder="1" applyAlignment="1">
      <alignment horizontal="center"/>
    </xf>
    <xf numFmtId="164" fontId="2" fillId="0" borderId="2" xfId="1" applyNumberFormat="1" applyFont="1" applyBorder="1" applyAlignment="1"/>
    <xf numFmtId="39" fontId="2" fillId="0" borderId="2" xfId="1" applyNumberFormat="1" applyFont="1" applyBorder="1" applyAlignment="1"/>
    <xf numFmtId="43" fontId="2" fillId="0" borderId="0" xfId="1" applyFont="1" applyBorder="1" applyAlignment="1"/>
    <xf numFmtId="165" fontId="2" fillId="0" borderId="0" xfId="1" applyNumberFormat="1" applyFont="1" applyBorder="1" applyAlignment="1"/>
    <xf numFmtId="43" fontId="3" fillId="0" borderId="0" xfId="1" applyFont="1" applyBorder="1" applyAlignment="1"/>
    <xf numFmtId="164" fontId="2" fillId="0" borderId="0" xfId="0" applyNumberFormat="1" applyFont="1" applyFill="1" applyAlignment="1">
      <alignment horizontal="center"/>
    </xf>
    <xf numFmtId="166" fontId="3" fillId="0" borderId="0" xfId="2" applyNumberFormat="1" applyFont="1" applyAlignment="1"/>
    <xf numFmtId="164" fontId="3" fillId="0" borderId="7" xfId="0" applyNumberFormat="1" applyFont="1" applyBorder="1" applyAlignment="1">
      <alignment vertical="center" wrapText="1"/>
    </xf>
    <xf numFmtId="166" fontId="3" fillId="0" borderId="0" xfId="2" applyNumberFormat="1" applyFont="1" applyBorder="1" applyAlignment="1">
      <alignment vertical="center" wrapText="1"/>
    </xf>
    <xf numFmtId="2" fontId="2" fillId="0" borderId="0" xfId="0" applyNumberFormat="1" applyFont="1" applyAlignment="1"/>
    <xf numFmtId="43" fontId="2" fillId="0" borderId="0" xfId="0" applyNumberFormat="1" applyFont="1" applyFill="1" applyAlignment="1"/>
    <xf numFmtId="0" fontId="3" fillId="0" borderId="0" xfId="0" applyFont="1" applyFill="1" applyBorder="1" applyAlignment="1"/>
    <xf numFmtId="39" fontId="2" fillId="0" borderId="2" xfId="1" applyNumberFormat="1" applyFont="1" applyBorder="1" applyAlignment="1">
      <alignment horizontal="right"/>
    </xf>
    <xf numFmtId="164" fontId="4" fillId="9" borderId="1" xfId="1" applyNumberFormat="1" applyFont="1" applyFill="1" applyBorder="1" applyAlignment="1" applyProtection="1">
      <alignment horizontal="right"/>
      <protection locked="0" hidden="1"/>
    </xf>
    <xf numFmtId="39" fontId="4" fillId="0" borderId="2" xfId="1" applyNumberFormat="1" applyFont="1" applyFill="1" applyBorder="1" applyProtection="1">
      <protection locked="0" hidden="1"/>
    </xf>
    <xf numFmtId="39" fontId="4" fillId="9" borderId="1" xfId="1" applyNumberFormat="1" applyFont="1" applyFill="1" applyBorder="1" applyAlignment="1" applyProtection="1">
      <alignment horizontal="right" vertical="center"/>
      <protection locked="0" hidden="1"/>
    </xf>
    <xf numFmtId="167" fontId="4" fillId="0" borderId="2" xfId="0" applyNumberFormat="1" applyFont="1" applyBorder="1" applyAlignment="1" applyProtection="1">
      <alignment horizontal="center" wrapText="1"/>
      <protection locked="0" hidden="1"/>
    </xf>
    <xf numFmtId="0" fontId="4" fillId="0" borderId="0" xfId="3" applyAlignment="1">
      <alignment horizontal="right"/>
    </xf>
    <xf numFmtId="0" fontId="4" fillId="0" borderId="0" xfId="3"/>
    <xf numFmtId="0" fontId="10" fillId="0" borderId="0" xfId="3" applyFont="1"/>
    <xf numFmtId="0" fontId="16" fillId="0" borderId="0" xfId="3" applyFont="1" applyAlignment="1">
      <alignment horizontal="right"/>
    </xf>
    <xf numFmtId="0" fontId="16" fillId="0" borderId="0" xfId="3" applyFont="1"/>
    <xf numFmtId="0" fontId="17" fillId="0" borderId="0" xfId="3" applyFont="1"/>
    <xf numFmtId="0" fontId="4" fillId="0" borderId="0" xfId="3" applyFont="1" applyAlignment="1">
      <alignment horizontal="right"/>
    </xf>
    <xf numFmtId="0" fontId="4" fillId="0" borderId="0" xfId="3" applyFont="1"/>
    <xf numFmtId="0" fontId="10" fillId="5" borderId="2" xfId="3" applyFont="1" applyFill="1" applyBorder="1" applyAlignment="1">
      <alignment horizontal="center" vertical="center"/>
    </xf>
    <xf numFmtId="0" fontId="4" fillId="0" borderId="2" xfId="3" applyBorder="1" applyAlignment="1">
      <alignment horizontal="center"/>
    </xf>
    <xf numFmtId="4" fontId="4" fillId="9" borderId="2" xfId="6" applyNumberFormat="1" applyFont="1" applyFill="1" applyBorder="1" applyAlignment="1" applyProtection="1">
      <alignment horizontal="right"/>
      <protection locked="0" hidden="1"/>
    </xf>
    <xf numFmtId="4" fontId="0" fillId="9" borderId="2" xfId="6" applyNumberFormat="1" applyFont="1" applyFill="1" applyBorder="1"/>
    <xf numFmtId="4" fontId="4" fillId="9" borderId="2" xfId="3" applyNumberFormat="1" applyFill="1" applyBorder="1"/>
    <xf numFmtId="0" fontId="10" fillId="2" borderId="2" xfId="3" applyFont="1" applyFill="1" applyBorder="1" applyAlignment="1">
      <alignment horizontal="center"/>
    </xf>
    <xf numFmtId="0" fontId="16" fillId="0" borderId="0" xfId="3" applyFont="1" applyAlignment="1">
      <alignment horizontal="center" vertical="center"/>
    </xf>
    <xf numFmtId="0" fontId="16" fillId="0" borderId="0" xfId="3" applyFont="1" applyAlignment="1">
      <alignment horizontal="center"/>
    </xf>
    <xf numFmtId="0" fontId="3" fillId="0" borderId="0" xfId="0" applyFont="1" applyFill="1" applyAlignment="1">
      <alignment vertical="center"/>
    </xf>
    <xf numFmtId="43" fontId="15" fillId="0" borderId="0" xfId="1" applyFont="1" applyFill="1" applyProtection="1">
      <protection locked="0" hidden="1"/>
    </xf>
    <xf numFmtId="43" fontId="15" fillId="0" borderId="0" xfId="0" applyNumberFormat="1" applyFont="1" applyFill="1" applyProtection="1">
      <protection locked="0" hidden="1"/>
    </xf>
    <xf numFmtId="0" fontId="3" fillId="2" borderId="2" xfId="0" applyFont="1" applyFill="1" applyBorder="1"/>
    <xf numFmtId="0" fontId="2" fillId="2" borderId="2" xfId="0" applyFont="1" applyFill="1" applyBorder="1"/>
    <xf numFmtId="166" fontId="8" fillId="4" borderId="2" xfId="2" applyNumberFormat="1" applyFont="1" applyFill="1" applyBorder="1" applyAlignment="1">
      <alignment horizontal="right" vertical="center"/>
    </xf>
    <xf numFmtId="166" fontId="10" fillId="2" borderId="2" xfId="2" applyNumberFormat="1" applyFont="1" applyFill="1" applyBorder="1"/>
    <xf numFmtId="166" fontId="4" fillId="9" borderId="2" xfId="2" applyNumberFormat="1" applyFont="1" applyFill="1" applyBorder="1" applyAlignment="1" applyProtection="1">
      <alignment horizontal="right"/>
      <protection locked="0" hidden="1"/>
    </xf>
    <xf numFmtId="0" fontId="11" fillId="10" borderId="8" xfId="0" applyFont="1" applyFill="1" applyBorder="1" applyAlignment="1">
      <alignment horizontal="center" vertical="center" wrapText="1"/>
    </xf>
    <xf numFmtId="0" fontId="11" fillId="10" borderId="14" xfId="0" applyFont="1" applyFill="1" applyBorder="1" applyAlignment="1">
      <alignment horizontal="center" vertical="center" wrapText="1"/>
    </xf>
    <xf numFmtId="0" fontId="11" fillId="10" borderId="1" xfId="0" applyFont="1" applyFill="1" applyBorder="1" applyAlignment="1">
      <alignment horizontal="center" vertical="center" wrapText="1"/>
    </xf>
    <xf numFmtId="43" fontId="8" fillId="10" borderId="4" xfId="1" applyFont="1" applyFill="1" applyBorder="1" applyAlignment="1">
      <alignment horizontal="center"/>
    </xf>
    <xf numFmtId="43" fontId="8" fillId="10" borderId="9" xfId="1" applyFont="1" applyFill="1" applyBorder="1" applyAlignment="1">
      <alignment horizontal="center"/>
    </xf>
    <xf numFmtId="43" fontId="8" fillId="10" borderId="3" xfId="1" applyFont="1" applyFill="1" applyBorder="1" applyAlignment="1">
      <alignment horizontal="center"/>
    </xf>
    <xf numFmtId="0" fontId="2" fillId="0" borderId="0" xfId="0" applyFont="1" applyFill="1" applyAlignment="1">
      <alignment horizontal="left" vertical="top" wrapText="1"/>
    </xf>
    <xf numFmtId="0" fontId="3" fillId="0" borderId="0" xfId="0" applyFont="1" applyBorder="1" applyAlignment="1">
      <alignment horizontal="center"/>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11" fillId="10" borderId="8" xfId="0" applyFont="1" applyFill="1" applyBorder="1" applyAlignment="1">
      <alignment vertical="center" wrapText="1"/>
    </xf>
    <xf numFmtId="0" fontId="0" fillId="0" borderId="14" xfId="0" applyBorder="1" applyAlignment="1">
      <alignment vertical="center" wrapText="1"/>
    </xf>
    <xf numFmtId="0" fontId="0" fillId="0" borderId="1" xfId="0" applyBorder="1" applyAlignment="1">
      <alignment vertical="center" wrapText="1"/>
    </xf>
    <xf numFmtId="43" fontId="3" fillId="0" borderId="0" xfId="0" applyNumberFormat="1" applyFont="1" applyBorder="1" applyAlignment="1">
      <alignment horizontal="center" vertical="center" wrapText="1"/>
    </xf>
    <xf numFmtId="0" fontId="3" fillId="0" borderId="0" xfId="0" applyFont="1" applyAlignment="1">
      <alignment horizontal="center"/>
    </xf>
    <xf numFmtId="43" fontId="9" fillId="10" borderId="4" xfId="0" applyNumberFormat="1" applyFont="1" applyFill="1" applyBorder="1" applyAlignment="1">
      <alignment horizontal="center" vertical="center" wrapText="1"/>
    </xf>
    <xf numFmtId="43" fontId="9" fillId="10" borderId="9" xfId="0" applyNumberFormat="1" applyFont="1" applyFill="1" applyBorder="1" applyAlignment="1">
      <alignment horizontal="center" vertical="center" wrapText="1"/>
    </xf>
    <xf numFmtId="43" fontId="9" fillId="10" borderId="3" xfId="0" applyNumberFormat="1"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0" xfId="0" applyFont="1" applyFill="1" applyAlignment="1">
      <alignment horizontal="left" wrapText="1"/>
    </xf>
    <xf numFmtId="0" fontId="3" fillId="0" borderId="2" xfId="0" applyFont="1" applyBorder="1" applyAlignment="1">
      <alignment horizontal="center" vertical="center" wrapText="1"/>
    </xf>
    <xf numFmtId="43" fontId="3" fillId="0" borderId="2" xfId="1"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2" borderId="4" xfId="0" applyFont="1" applyFill="1" applyBorder="1" applyAlignment="1">
      <alignment horizontal="center"/>
    </xf>
    <xf numFmtId="0" fontId="3" fillId="2" borderId="9" xfId="0" applyFont="1" applyFill="1" applyBorder="1" applyAlignment="1">
      <alignment horizontal="center"/>
    </xf>
    <xf numFmtId="0" fontId="3" fillId="2" borderId="3" xfId="0" applyFont="1" applyFill="1" applyBorder="1" applyAlignment="1">
      <alignment horizontal="center"/>
    </xf>
    <xf numFmtId="0" fontId="11" fillId="10" borderId="14" xfId="0" applyFont="1" applyFill="1" applyBorder="1" applyAlignment="1">
      <alignment horizontal="center" wrapText="1"/>
    </xf>
    <xf numFmtId="0" fontId="11" fillId="10" borderId="1" xfId="0" applyFont="1" applyFill="1" applyBorder="1" applyAlignment="1">
      <alignment horizontal="center" wrapText="1"/>
    </xf>
    <xf numFmtId="43" fontId="11" fillId="10" borderId="8" xfId="1" applyFont="1" applyFill="1" applyBorder="1" applyAlignment="1">
      <alignment horizontal="center" vertical="center" wrapText="1"/>
    </xf>
    <xf numFmtId="43" fontId="11" fillId="10" borderId="14" xfId="1" applyFont="1" applyFill="1" applyBorder="1" applyAlignment="1">
      <alignment horizontal="center" vertical="center" wrapText="1"/>
    </xf>
    <xf numFmtId="43" fontId="11" fillId="10" borderId="1" xfId="1" applyFont="1" applyFill="1" applyBorder="1" applyAlignment="1">
      <alignment horizontal="center" vertical="center" wrapText="1"/>
    </xf>
    <xf numFmtId="0" fontId="14" fillId="10" borderId="5" xfId="0" applyFont="1" applyFill="1" applyBorder="1" applyAlignment="1" applyProtection="1">
      <alignment horizontal="center" vertical="center"/>
      <protection locked="0" hidden="1"/>
    </xf>
    <xf numFmtId="0" fontId="14" fillId="10" borderId="0" xfId="0" applyFont="1" applyFill="1" applyBorder="1" applyAlignment="1" applyProtection="1">
      <alignment horizontal="center" vertical="center"/>
      <protection locked="0" hidden="1"/>
    </xf>
    <xf numFmtId="0" fontId="8" fillId="10" borderId="8" xfId="0" applyFont="1" applyFill="1" applyBorder="1" applyAlignment="1">
      <alignment horizontal="center" vertical="center"/>
    </xf>
    <xf numFmtId="0" fontId="8" fillId="10" borderId="1" xfId="0" applyFont="1" applyFill="1" applyBorder="1" applyAlignment="1">
      <alignment horizontal="center" vertical="center"/>
    </xf>
    <xf numFmtId="0" fontId="8" fillId="10" borderId="2" xfId="0" applyFont="1" applyFill="1" applyBorder="1" applyAlignment="1">
      <alignment horizontal="center" vertical="center"/>
    </xf>
    <xf numFmtId="0" fontId="8" fillId="10" borderId="2"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8" fillId="10" borderId="11" xfId="0" applyFont="1" applyFill="1" applyBorder="1" applyAlignment="1">
      <alignment horizontal="center" vertical="center" wrapText="1"/>
    </xf>
    <xf numFmtId="0" fontId="0" fillId="0" borderId="6" xfId="0" applyBorder="1" applyAlignment="1">
      <alignment horizontal="center" vertical="center" wrapText="1"/>
    </xf>
    <xf numFmtId="0" fontId="16" fillId="0" borderId="0" xfId="3" applyFont="1" applyAlignment="1">
      <alignment horizontal="left" vertical="center" wrapText="1"/>
    </xf>
    <xf numFmtId="0" fontId="4" fillId="2" borderId="4" xfId="3" applyFont="1" applyFill="1" applyBorder="1" applyAlignment="1">
      <alignment horizontal="center"/>
    </xf>
    <xf numFmtId="0" fontId="4" fillId="2" borderId="9" xfId="3" applyFont="1" applyFill="1" applyBorder="1" applyAlignment="1">
      <alignment horizontal="center"/>
    </xf>
    <xf numFmtId="0" fontId="4" fillId="2" borderId="3" xfId="3" applyFont="1" applyFill="1" applyBorder="1" applyAlignment="1">
      <alignment horizontal="center"/>
    </xf>
    <xf numFmtId="0" fontId="16" fillId="0" borderId="0" xfId="3" applyFont="1" applyAlignment="1">
      <alignment horizontal="left" wrapText="1"/>
    </xf>
    <xf numFmtId="0" fontId="10" fillId="2" borderId="11" xfId="3" applyFont="1" applyFill="1" applyBorder="1" applyAlignment="1">
      <alignment horizontal="center"/>
    </xf>
    <xf numFmtId="0" fontId="10" fillId="2" borderId="12" xfId="3" applyFont="1" applyFill="1" applyBorder="1" applyAlignment="1">
      <alignment horizontal="center"/>
    </xf>
    <xf numFmtId="0" fontId="10" fillId="2" borderId="13" xfId="3" applyFont="1" applyFill="1" applyBorder="1" applyAlignment="1">
      <alignment horizontal="center"/>
    </xf>
    <xf numFmtId="0" fontId="10" fillId="2" borderId="4" xfId="3" applyFont="1" applyFill="1" applyBorder="1" applyAlignment="1">
      <alignment horizontal="center"/>
    </xf>
    <xf numFmtId="0" fontId="10" fillId="2" borderId="9" xfId="3" applyFont="1" applyFill="1" applyBorder="1" applyAlignment="1">
      <alignment horizontal="center"/>
    </xf>
    <xf numFmtId="0" fontId="10" fillId="2" borderId="3" xfId="3" applyFont="1" applyFill="1" applyBorder="1" applyAlignment="1">
      <alignment horizontal="center"/>
    </xf>
  </cellXfs>
  <cellStyles count="9">
    <cellStyle name="=C:\WINNT\SYSTEM32\COMMAND.COM" xfId="4"/>
    <cellStyle name="Millares" xfId="1" builtinId="3"/>
    <cellStyle name="Millares 2" xfId="5"/>
    <cellStyle name="Millares 3" xfId="6"/>
    <cellStyle name="Moneda" xfId="2" builtinId="4"/>
    <cellStyle name="Moneda 2" xfId="7"/>
    <cellStyle name="Normal" xfId="0" builtinId="0"/>
    <cellStyle name="Normal 2" xfId="3"/>
    <cellStyle name="Normal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213691</xdr:colOff>
      <xdr:row>0</xdr:row>
      <xdr:rowOff>0</xdr:rowOff>
    </xdr:from>
    <xdr:to>
      <xdr:col>3</xdr:col>
      <xdr:colOff>95250</xdr:colOff>
      <xdr:row>4</xdr:row>
      <xdr:rowOff>119135</xdr:rowOff>
    </xdr:to>
    <xdr:pic>
      <xdr:nvPicPr>
        <xdr:cNvPr id="3" name="Picture 1" descr="Logotipo_0">
          <a:extLst>
            <a:ext uri="{FF2B5EF4-FFF2-40B4-BE49-F238E27FC236}">
              <a16:creationId xmlns:a16="http://schemas.microsoft.com/office/drawing/2014/main" xmlns="" id="{7475FD44-F614-45AF-B13C-218DD3BB24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4666" y="0"/>
          <a:ext cx="1872284" cy="747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962025</xdr:colOff>
      <xdr:row>0</xdr:row>
      <xdr:rowOff>0</xdr:rowOff>
    </xdr:from>
    <xdr:ext cx="1247775" cy="597877"/>
    <xdr:pic>
      <xdr:nvPicPr>
        <xdr:cNvPr id="2" name="Picture 2" descr="Logotipo_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7850" y="0"/>
          <a:ext cx="1247775" cy="597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ERARD~1/AppData/Local/Temp/Presupuesto_Enero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pto. Ingresos "/>
      <sheetName val="Prepto. Egresos"/>
      <sheetName val="APUNTES"/>
      <sheetName val="Consideraciones Generales"/>
    </sheetNames>
    <sheetDataSet>
      <sheetData sheetId="0" refreshError="1">
        <row r="30">
          <cell r="I30">
            <v>84009669</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113"/>
  <sheetViews>
    <sheetView tabSelected="1" zoomScaleNormal="100" workbookViewId="0">
      <selection activeCell="G2" sqref="G2"/>
    </sheetView>
  </sheetViews>
  <sheetFormatPr baseColWidth="10" defaultRowHeight="11.25" x14ac:dyDescent="0.2"/>
  <cols>
    <col min="1" max="1" width="2.7109375" style="1" customWidth="1"/>
    <col min="2" max="2" width="11.5703125" style="1" customWidth="1"/>
    <col min="3" max="3" width="18.28515625" style="131" customWidth="1"/>
    <col min="4" max="4" width="18.85546875" style="131" customWidth="1"/>
    <col min="5" max="5" width="12.85546875" style="4" customWidth="1"/>
    <col min="6" max="6" width="11.7109375" style="1" customWidth="1"/>
    <col min="7" max="7" width="16.85546875" style="131" customWidth="1"/>
    <col min="8" max="8" width="11.7109375" style="131" customWidth="1"/>
    <col min="9" max="9" width="13.7109375" style="125" bestFit="1" customWidth="1"/>
    <col min="10" max="10" width="12.5703125" style="1" customWidth="1"/>
    <col min="11" max="11" width="10.140625" style="1" customWidth="1"/>
    <col min="12" max="12" width="11.5703125" style="1" customWidth="1"/>
    <col min="13" max="13" width="0.140625" style="4" customWidth="1"/>
    <col min="14" max="14" width="14.28515625" style="1" customWidth="1"/>
    <col min="15" max="15" width="18.85546875" style="1" customWidth="1"/>
    <col min="16" max="16" width="13" style="1" bestFit="1" customWidth="1"/>
    <col min="17" max="255" width="11.42578125" style="1"/>
    <col min="256" max="256" width="2.7109375" style="1" customWidth="1"/>
    <col min="257" max="257" width="9.85546875" style="1" customWidth="1"/>
    <col min="258" max="258" width="12.5703125" style="1" customWidth="1"/>
    <col min="259" max="259" width="12.85546875" style="1" customWidth="1"/>
    <col min="260" max="260" width="12.5703125" style="1" customWidth="1"/>
    <col min="261" max="261" width="10" style="1" customWidth="1"/>
    <col min="262" max="262" width="10.28515625" style="1" customWidth="1"/>
    <col min="263" max="263" width="10.42578125" style="1" customWidth="1"/>
    <col min="264" max="264" width="10.85546875" style="1" bestFit="1" customWidth="1"/>
    <col min="265" max="266" width="10.140625" style="1" customWidth="1"/>
    <col min="267" max="267" width="9.42578125" style="1" customWidth="1"/>
    <col min="268" max="268" width="12.140625" style="1" customWidth="1"/>
    <col min="269" max="269" width="11.85546875" style="1" customWidth="1"/>
    <col min="270" max="270" width="13" style="1" customWidth="1"/>
    <col min="271" max="271" width="18.85546875" style="1" customWidth="1"/>
    <col min="272" max="272" width="13" style="1" bestFit="1" customWidth="1"/>
    <col min="273" max="511" width="11.42578125" style="1"/>
    <col min="512" max="512" width="2.7109375" style="1" customWidth="1"/>
    <col min="513" max="513" width="9.85546875" style="1" customWidth="1"/>
    <col min="514" max="514" width="12.5703125" style="1" customWidth="1"/>
    <col min="515" max="515" width="12.85546875" style="1" customWidth="1"/>
    <col min="516" max="516" width="12.5703125" style="1" customWidth="1"/>
    <col min="517" max="517" width="10" style="1" customWidth="1"/>
    <col min="518" max="518" width="10.28515625" style="1" customWidth="1"/>
    <col min="519" max="519" width="10.42578125" style="1" customWidth="1"/>
    <col min="520" max="520" width="10.85546875" style="1" bestFit="1" customWidth="1"/>
    <col min="521" max="522" width="10.140625" style="1" customWidth="1"/>
    <col min="523" max="523" width="9.42578125" style="1" customWidth="1"/>
    <col min="524" max="524" width="12.140625" style="1" customWidth="1"/>
    <col min="525" max="525" width="11.85546875" style="1" customWidth="1"/>
    <col min="526" max="526" width="13" style="1" customWidth="1"/>
    <col min="527" max="527" width="18.85546875" style="1" customWidth="1"/>
    <col min="528" max="528" width="13" style="1" bestFit="1" customWidth="1"/>
    <col min="529" max="767" width="11.42578125" style="1"/>
    <col min="768" max="768" width="2.7109375" style="1" customWidth="1"/>
    <col min="769" max="769" width="9.85546875" style="1" customWidth="1"/>
    <col min="770" max="770" width="12.5703125" style="1" customWidth="1"/>
    <col min="771" max="771" width="12.85546875" style="1" customWidth="1"/>
    <col min="772" max="772" width="12.5703125" style="1" customWidth="1"/>
    <col min="773" max="773" width="10" style="1" customWidth="1"/>
    <col min="774" max="774" width="10.28515625" style="1" customWidth="1"/>
    <col min="775" max="775" width="10.42578125" style="1" customWidth="1"/>
    <col min="776" max="776" width="10.85546875" style="1" bestFit="1" customWidth="1"/>
    <col min="777" max="778" width="10.140625" style="1" customWidth="1"/>
    <col min="779" max="779" width="9.42578125" style="1" customWidth="1"/>
    <col min="780" max="780" width="12.140625" style="1" customWidth="1"/>
    <col min="781" max="781" width="11.85546875" style="1" customWidth="1"/>
    <col min="782" max="782" width="13" style="1" customWidth="1"/>
    <col min="783" max="783" width="18.85546875" style="1" customWidth="1"/>
    <col min="784" max="784" width="13" style="1" bestFit="1" customWidth="1"/>
    <col min="785" max="1023" width="11.42578125" style="1"/>
    <col min="1024" max="1024" width="2.7109375" style="1" customWidth="1"/>
    <col min="1025" max="1025" width="9.85546875" style="1" customWidth="1"/>
    <col min="1026" max="1026" width="12.5703125" style="1" customWidth="1"/>
    <col min="1027" max="1027" width="12.85546875" style="1" customWidth="1"/>
    <col min="1028" max="1028" width="12.5703125" style="1" customWidth="1"/>
    <col min="1029" max="1029" width="10" style="1" customWidth="1"/>
    <col min="1030" max="1030" width="10.28515625" style="1" customWidth="1"/>
    <col min="1031" max="1031" width="10.42578125" style="1" customWidth="1"/>
    <col min="1032" max="1032" width="10.85546875" style="1" bestFit="1" customWidth="1"/>
    <col min="1033" max="1034" width="10.140625" style="1" customWidth="1"/>
    <col min="1035" max="1035" width="9.42578125" style="1" customWidth="1"/>
    <col min="1036" max="1036" width="12.140625" style="1" customWidth="1"/>
    <col min="1037" max="1037" width="11.85546875" style="1" customWidth="1"/>
    <col min="1038" max="1038" width="13" style="1" customWidth="1"/>
    <col min="1039" max="1039" width="18.85546875" style="1" customWidth="1"/>
    <col min="1040" max="1040" width="13" style="1" bestFit="1" customWidth="1"/>
    <col min="1041" max="1279" width="11.42578125" style="1"/>
    <col min="1280" max="1280" width="2.7109375" style="1" customWidth="1"/>
    <col min="1281" max="1281" width="9.85546875" style="1" customWidth="1"/>
    <col min="1282" max="1282" width="12.5703125" style="1" customWidth="1"/>
    <col min="1283" max="1283" width="12.85546875" style="1" customWidth="1"/>
    <col min="1284" max="1284" width="12.5703125" style="1" customWidth="1"/>
    <col min="1285" max="1285" width="10" style="1" customWidth="1"/>
    <col min="1286" max="1286" width="10.28515625" style="1" customWidth="1"/>
    <col min="1287" max="1287" width="10.42578125" style="1" customWidth="1"/>
    <col min="1288" max="1288" width="10.85546875" style="1" bestFit="1" customWidth="1"/>
    <col min="1289" max="1290" width="10.140625" style="1" customWidth="1"/>
    <col min="1291" max="1291" width="9.42578125" style="1" customWidth="1"/>
    <col min="1292" max="1292" width="12.140625" style="1" customWidth="1"/>
    <col min="1293" max="1293" width="11.85546875" style="1" customWidth="1"/>
    <col min="1294" max="1294" width="13" style="1" customWidth="1"/>
    <col min="1295" max="1295" width="18.85546875" style="1" customWidth="1"/>
    <col min="1296" max="1296" width="13" style="1" bestFit="1" customWidth="1"/>
    <col min="1297" max="1535" width="11.42578125" style="1"/>
    <col min="1536" max="1536" width="2.7109375" style="1" customWidth="1"/>
    <col min="1537" max="1537" width="9.85546875" style="1" customWidth="1"/>
    <col min="1538" max="1538" width="12.5703125" style="1" customWidth="1"/>
    <col min="1539" max="1539" width="12.85546875" style="1" customWidth="1"/>
    <col min="1540" max="1540" width="12.5703125" style="1" customWidth="1"/>
    <col min="1541" max="1541" width="10" style="1" customWidth="1"/>
    <col min="1542" max="1542" width="10.28515625" style="1" customWidth="1"/>
    <col min="1543" max="1543" width="10.42578125" style="1" customWidth="1"/>
    <col min="1544" max="1544" width="10.85546875" style="1" bestFit="1" customWidth="1"/>
    <col min="1545" max="1546" width="10.140625" style="1" customWidth="1"/>
    <col min="1547" max="1547" width="9.42578125" style="1" customWidth="1"/>
    <col min="1548" max="1548" width="12.140625" style="1" customWidth="1"/>
    <col min="1549" max="1549" width="11.85546875" style="1" customWidth="1"/>
    <col min="1550" max="1550" width="13" style="1" customWidth="1"/>
    <col min="1551" max="1551" width="18.85546875" style="1" customWidth="1"/>
    <col min="1552" max="1552" width="13" style="1" bestFit="1" customWidth="1"/>
    <col min="1553" max="1791" width="11.42578125" style="1"/>
    <col min="1792" max="1792" width="2.7109375" style="1" customWidth="1"/>
    <col min="1793" max="1793" width="9.85546875" style="1" customWidth="1"/>
    <col min="1794" max="1794" width="12.5703125" style="1" customWidth="1"/>
    <col min="1795" max="1795" width="12.85546875" style="1" customWidth="1"/>
    <col min="1796" max="1796" width="12.5703125" style="1" customWidth="1"/>
    <col min="1797" max="1797" width="10" style="1" customWidth="1"/>
    <col min="1798" max="1798" width="10.28515625" style="1" customWidth="1"/>
    <col min="1799" max="1799" width="10.42578125" style="1" customWidth="1"/>
    <col min="1800" max="1800" width="10.85546875" style="1" bestFit="1" customWidth="1"/>
    <col min="1801" max="1802" width="10.140625" style="1" customWidth="1"/>
    <col min="1803" max="1803" width="9.42578125" style="1" customWidth="1"/>
    <col min="1804" max="1804" width="12.140625" style="1" customWidth="1"/>
    <col min="1805" max="1805" width="11.85546875" style="1" customWidth="1"/>
    <col min="1806" max="1806" width="13" style="1" customWidth="1"/>
    <col min="1807" max="1807" width="18.85546875" style="1" customWidth="1"/>
    <col min="1808" max="1808" width="13" style="1" bestFit="1" customWidth="1"/>
    <col min="1809" max="2047" width="11.42578125" style="1"/>
    <col min="2048" max="2048" width="2.7109375" style="1" customWidth="1"/>
    <col min="2049" max="2049" width="9.85546875" style="1" customWidth="1"/>
    <col min="2050" max="2050" width="12.5703125" style="1" customWidth="1"/>
    <col min="2051" max="2051" width="12.85546875" style="1" customWidth="1"/>
    <col min="2052" max="2052" width="12.5703125" style="1" customWidth="1"/>
    <col min="2053" max="2053" width="10" style="1" customWidth="1"/>
    <col min="2054" max="2054" width="10.28515625" style="1" customWidth="1"/>
    <col min="2055" max="2055" width="10.42578125" style="1" customWidth="1"/>
    <col min="2056" max="2056" width="10.85546875" style="1" bestFit="1" customWidth="1"/>
    <col min="2057" max="2058" width="10.140625" style="1" customWidth="1"/>
    <col min="2059" max="2059" width="9.42578125" style="1" customWidth="1"/>
    <col min="2060" max="2060" width="12.140625" style="1" customWidth="1"/>
    <col min="2061" max="2061" width="11.85546875" style="1" customWidth="1"/>
    <col min="2062" max="2062" width="13" style="1" customWidth="1"/>
    <col min="2063" max="2063" width="18.85546875" style="1" customWidth="1"/>
    <col min="2064" max="2064" width="13" style="1" bestFit="1" customWidth="1"/>
    <col min="2065" max="2303" width="11.42578125" style="1"/>
    <col min="2304" max="2304" width="2.7109375" style="1" customWidth="1"/>
    <col min="2305" max="2305" width="9.85546875" style="1" customWidth="1"/>
    <col min="2306" max="2306" width="12.5703125" style="1" customWidth="1"/>
    <col min="2307" max="2307" width="12.85546875" style="1" customWidth="1"/>
    <col min="2308" max="2308" width="12.5703125" style="1" customWidth="1"/>
    <col min="2309" max="2309" width="10" style="1" customWidth="1"/>
    <col min="2310" max="2310" width="10.28515625" style="1" customWidth="1"/>
    <col min="2311" max="2311" width="10.42578125" style="1" customWidth="1"/>
    <col min="2312" max="2312" width="10.85546875" style="1" bestFit="1" customWidth="1"/>
    <col min="2313" max="2314" width="10.140625" style="1" customWidth="1"/>
    <col min="2315" max="2315" width="9.42578125" style="1" customWidth="1"/>
    <col min="2316" max="2316" width="12.140625" style="1" customWidth="1"/>
    <col min="2317" max="2317" width="11.85546875" style="1" customWidth="1"/>
    <col min="2318" max="2318" width="13" style="1" customWidth="1"/>
    <col min="2319" max="2319" width="18.85546875" style="1" customWidth="1"/>
    <col min="2320" max="2320" width="13" style="1" bestFit="1" customWidth="1"/>
    <col min="2321" max="2559" width="11.42578125" style="1"/>
    <col min="2560" max="2560" width="2.7109375" style="1" customWidth="1"/>
    <col min="2561" max="2561" width="9.85546875" style="1" customWidth="1"/>
    <col min="2562" max="2562" width="12.5703125" style="1" customWidth="1"/>
    <col min="2563" max="2563" width="12.85546875" style="1" customWidth="1"/>
    <col min="2564" max="2564" width="12.5703125" style="1" customWidth="1"/>
    <col min="2565" max="2565" width="10" style="1" customWidth="1"/>
    <col min="2566" max="2566" width="10.28515625" style="1" customWidth="1"/>
    <col min="2567" max="2567" width="10.42578125" style="1" customWidth="1"/>
    <col min="2568" max="2568" width="10.85546875" style="1" bestFit="1" customWidth="1"/>
    <col min="2569" max="2570" width="10.140625" style="1" customWidth="1"/>
    <col min="2571" max="2571" width="9.42578125" style="1" customWidth="1"/>
    <col min="2572" max="2572" width="12.140625" style="1" customWidth="1"/>
    <col min="2573" max="2573" width="11.85546875" style="1" customWidth="1"/>
    <col min="2574" max="2574" width="13" style="1" customWidth="1"/>
    <col min="2575" max="2575" width="18.85546875" style="1" customWidth="1"/>
    <col min="2576" max="2576" width="13" style="1" bestFit="1" customWidth="1"/>
    <col min="2577" max="2815" width="11.42578125" style="1"/>
    <col min="2816" max="2816" width="2.7109375" style="1" customWidth="1"/>
    <col min="2817" max="2817" width="9.85546875" style="1" customWidth="1"/>
    <col min="2818" max="2818" width="12.5703125" style="1" customWidth="1"/>
    <col min="2819" max="2819" width="12.85546875" style="1" customWidth="1"/>
    <col min="2820" max="2820" width="12.5703125" style="1" customWidth="1"/>
    <col min="2821" max="2821" width="10" style="1" customWidth="1"/>
    <col min="2822" max="2822" width="10.28515625" style="1" customWidth="1"/>
    <col min="2823" max="2823" width="10.42578125" style="1" customWidth="1"/>
    <col min="2824" max="2824" width="10.85546875" style="1" bestFit="1" customWidth="1"/>
    <col min="2825" max="2826" width="10.140625" style="1" customWidth="1"/>
    <col min="2827" max="2827" width="9.42578125" style="1" customWidth="1"/>
    <col min="2828" max="2828" width="12.140625" style="1" customWidth="1"/>
    <col min="2829" max="2829" width="11.85546875" style="1" customWidth="1"/>
    <col min="2830" max="2830" width="13" style="1" customWidth="1"/>
    <col min="2831" max="2831" width="18.85546875" style="1" customWidth="1"/>
    <col min="2832" max="2832" width="13" style="1" bestFit="1" customWidth="1"/>
    <col min="2833" max="3071" width="11.42578125" style="1"/>
    <col min="3072" max="3072" width="2.7109375" style="1" customWidth="1"/>
    <col min="3073" max="3073" width="9.85546875" style="1" customWidth="1"/>
    <col min="3074" max="3074" width="12.5703125" style="1" customWidth="1"/>
    <col min="3075" max="3075" width="12.85546875" style="1" customWidth="1"/>
    <col min="3076" max="3076" width="12.5703125" style="1" customWidth="1"/>
    <col min="3077" max="3077" width="10" style="1" customWidth="1"/>
    <col min="3078" max="3078" width="10.28515625" style="1" customWidth="1"/>
    <col min="3079" max="3079" width="10.42578125" style="1" customWidth="1"/>
    <col min="3080" max="3080" width="10.85546875" style="1" bestFit="1" customWidth="1"/>
    <col min="3081" max="3082" width="10.140625" style="1" customWidth="1"/>
    <col min="3083" max="3083" width="9.42578125" style="1" customWidth="1"/>
    <col min="3084" max="3084" width="12.140625" style="1" customWidth="1"/>
    <col min="3085" max="3085" width="11.85546875" style="1" customWidth="1"/>
    <col min="3086" max="3086" width="13" style="1" customWidth="1"/>
    <col min="3087" max="3087" width="18.85546875" style="1" customWidth="1"/>
    <col min="3088" max="3088" width="13" style="1" bestFit="1" customWidth="1"/>
    <col min="3089" max="3327" width="11.42578125" style="1"/>
    <col min="3328" max="3328" width="2.7109375" style="1" customWidth="1"/>
    <col min="3329" max="3329" width="9.85546875" style="1" customWidth="1"/>
    <col min="3330" max="3330" width="12.5703125" style="1" customWidth="1"/>
    <col min="3331" max="3331" width="12.85546875" style="1" customWidth="1"/>
    <col min="3332" max="3332" width="12.5703125" style="1" customWidth="1"/>
    <col min="3333" max="3333" width="10" style="1" customWidth="1"/>
    <col min="3334" max="3334" width="10.28515625" style="1" customWidth="1"/>
    <col min="3335" max="3335" width="10.42578125" style="1" customWidth="1"/>
    <col min="3336" max="3336" width="10.85546875" style="1" bestFit="1" customWidth="1"/>
    <col min="3337" max="3338" width="10.140625" style="1" customWidth="1"/>
    <col min="3339" max="3339" width="9.42578125" style="1" customWidth="1"/>
    <col min="3340" max="3340" width="12.140625" style="1" customWidth="1"/>
    <col min="3341" max="3341" width="11.85546875" style="1" customWidth="1"/>
    <col min="3342" max="3342" width="13" style="1" customWidth="1"/>
    <col min="3343" max="3343" width="18.85546875" style="1" customWidth="1"/>
    <col min="3344" max="3344" width="13" style="1" bestFit="1" customWidth="1"/>
    <col min="3345" max="3583" width="11.42578125" style="1"/>
    <col min="3584" max="3584" width="2.7109375" style="1" customWidth="1"/>
    <col min="3585" max="3585" width="9.85546875" style="1" customWidth="1"/>
    <col min="3586" max="3586" width="12.5703125" style="1" customWidth="1"/>
    <col min="3587" max="3587" width="12.85546875" style="1" customWidth="1"/>
    <col min="3588" max="3588" width="12.5703125" style="1" customWidth="1"/>
    <col min="3589" max="3589" width="10" style="1" customWidth="1"/>
    <col min="3590" max="3590" width="10.28515625" style="1" customWidth="1"/>
    <col min="3591" max="3591" width="10.42578125" style="1" customWidth="1"/>
    <col min="3592" max="3592" width="10.85546875" style="1" bestFit="1" customWidth="1"/>
    <col min="3593" max="3594" width="10.140625" style="1" customWidth="1"/>
    <col min="3595" max="3595" width="9.42578125" style="1" customWidth="1"/>
    <col min="3596" max="3596" width="12.140625" style="1" customWidth="1"/>
    <col min="3597" max="3597" width="11.85546875" style="1" customWidth="1"/>
    <col min="3598" max="3598" width="13" style="1" customWidth="1"/>
    <col min="3599" max="3599" width="18.85546875" style="1" customWidth="1"/>
    <col min="3600" max="3600" width="13" style="1" bestFit="1" customWidth="1"/>
    <col min="3601" max="3839" width="11.42578125" style="1"/>
    <col min="3840" max="3840" width="2.7109375" style="1" customWidth="1"/>
    <col min="3841" max="3841" width="9.85546875" style="1" customWidth="1"/>
    <col min="3842" max="3842" width="12.5703125" style="1" customWidth="1"/>
    <col min="3843" max="3843" width="12.85546875" style="1" customWidth="1"/>
    <col min="3844" max="3844" width="12.5703125" style="1" customWidth="1"/>
    <col min="3845" max="3845" width="10" style="1" customWidth="1"/>
    <col min="3846" max="3846" width="10.28515625" style="1" customWidth="1"/>
    <col min="3847" max="3847" width="10.42578125" style="1" customWidth="1"/>
    <col min="3848" max="3848" width="10.85546875" style="1" bestFit="1" customWidth="1"/>
    <col min="3849" max="3850" width="10.140625" style="1" customWidth="1"/>
    <col min="3851" max="3851" width="9.42578125" style="1" customWidth="1"/>
    <col min="3852" max="3852" width="12.140625" style="1" customWidth="1"/>
    <col min="3853" max="3853" width="11.85546875" style="1" customWidth="1"/>
    <col min="3854" max="3854" width="13" style="1" customWidth="1"/>
    <col min="3855" max="3855" width="18.85546875" style="1" customWidth="1"/>
    <col min="3856" max="3856" width="13" style="1" bestFit="1" customWidth="1"/>
    <col min="3857" max="4095" width="11.42578125" style="1"/>
    <col min="4096" max="4096" width="2.7109375" style="1" customWidth="1"/>
    <col min="4097" max="4097" width="9.85546875" style="1" customWidth="1"/>
    <col min="4098" max="4098" width="12.5703125" style="1" customWidth="1"/>
    <col min="4099" max="4099" width="12.85546875" style="1" customWidth="1"/>
    <col min="4100" max="4100" width="12.5703125" style="1" customWidth="1"/>
    <col min="4101" max="4101" width="10" style="1" customWidth="1"/>
    <col min="4102" max="4102" width="10.28515625" style="1" customWidth="1"/>
    <col min="4103" max="4103" width="10.42578125" style="1" customWidth="1"/>
    <col min="4104" max="4104" width="10.85546875" style="1" bestFit="1" customWidth="1"/>
    <col min="4105" max="4106" width="10.140625" style="1" customWidth="1"/>
    <col min="4107" max="4107" width="9.42578125" style="1" customWidth="1"/>
    <col min="4108" max="4108" width="12.140625" style="1" customWidth="1"/>
    <col min="4109" max="4109" width="11.85546875" style="1" customWidth="1"/>
    <col min="4110" max="4110" width="13" style="1" customWidth="1"/>
    <col min="4111" max="4111" width="18.85546875" style="1" customWidth="1"/>
    <col min="4112" max="4112" width="13" style="1" bestFit="1" customWidth="1"/>
    <col min="4113" max="4351" width="11.42578125" style="1"/>
    <col min="4352" max="4352" width="2.7109375" style="1" customWidth="1"/>
    <col min="4353" max="4353" width="9.85546875" style="1" customWidth="1"/>
    <col min="4354" max="4354" width="12.5703125" style="1" customWidth="1"/>
    <col min="4355" max="4355" width="12.85546875" style="1" customWidth="1"/>
    <col min="4356" max="4356" width="12.5703125" style="1" customWidth="1"/>
    <col min="4357" max="4357" width="10" style="1" customWidth="1"/>
    <col min="4358" max="4358" width="10.28515625" style="1" customWidth="1"/>
    <col min="4359" max="4359" width="10.42578125" style="1" customWidth="1"/>
    <col min="4360" max="4360" width="10.85546875" style="1" bestFit="1" customWidth="1"/>
    <col min="4361" max="4362" width="10.140625" style="1" customWidth="1"/>
    <col min="4363" max="4363" width="9.42578125" style="1" customWidth="1"/>
    <col min="4364" max="4364" width="12.140625" style="1" customWidth="1"/>
    <col min="4365" max="4365" width="11.85546875" style="1" customWidth="1"/>
    <col min="4366" max="4366" width="13" style="1" customWidth="1"/>
    <col min="4367" max="4367" width="18.85546875" style="1" customWidth="1"/>
    <col min="4368" max="4368" width="13" style="1" bestFit="1" customWidth="1"/>
    <col min="4369" max="4607" width="11.42578125" style="1"/>
    <col min="4608" max="4608" width="2.7109375" style="1" customWidth="1"/>
    <col min="4609" max="4609" width="9.85546875" style="1" customWidth="1"/>
    <col min="4610" max="4610" width="12.5703125" style="1" customWidth="1"/>
    <col min="4611" max="4611" width="12.85546875" style="1" customWidth="1"/>
    <col min="4612" max="4612" width="12.5703125" style="1" customWidth="1"/>
    <col min="4613" max="4613" width="10" style="1" customWidth="1"/>
    <col min="4614" max="4614" width="10.28515625" style="1" customWidth="1"/>
    <col min="4615" max="4615" width="10.42578125" style="1" customWidth="1"/>
    <col min="4616" max="4616" width="10.85546875" style="1" bestFit="1" customWidth="1"/>
    <col min="4617" max="4618" width="10.140625" style="1" customWidth="1"/>
    <col min="4619" max="4619" width="9.42578125" style="1" customWidth="1"/>
    <col min="4620" max="4620" width="12.140625" style="1" customWidth="1"/>
    <col min="4621" max="4621" width="11.85546875" style="1" customWidth="1"/>
    <col min="4622" max="4622" width="13" style="1" customWidth="1"/>
    <col min="4623" max="4623" width="18.85546875" style="1" customWidth="1"/>
    <col min="4624" max="4624" width="13" style="1" bestFit="1" customWidth="1"/>
    <col min="4625" max="4863" width="11.42578125" style="1"/>
    <col min="4864" max="4864" width="2.7109375" style="1" customWidth="1"/>
    <col min="4865" max="4865" width="9.85546875" style="1" customWidth="1"/>
    <col min="4866" max="4866" width="12.5703125" style="1" customWidth="1"/>
    <col min="4867" max="4867" width="12.85546875" style="1" customWidth="1"/>
    <col min="4868" max="4868" width="12.5703125" style="1" customWidth="1"/>
    <col min="4869" max="4869" width="10" style="1" customWidth="1"/>
    <col min="4870" max="4870" width="10.28515625" style="1" customWidth="1"/>
    <col min="4871" max="4871" width="10.42578125" style="1" customWidth="1"/>
    <col min="4872" max="4872" width="10.85546875" style="1" bestFit="1" customWidth="1"/>
    <col min="4873" max="4874" width="10.140625" style="1" customWidth="1"/>
    <col min="4875" max="4875" width="9.42578125" style="1" customWidth="1"/>
    <col min="4876" max="4876" width="12.140625" style="1" customWidth="1"/>
    <col min="4877" max="4877" width="11.85546875" style="1" customWidth="1"/>
    <col min="4878" max="4878" width="13" style="1" customWidth="1"/>
    <col min="4879" max="4879" width="18.85546875" style="1" customWidth="1"/>
    <col min="4880" max="4880" width="13" style="1" bestFit="1" customWidth="1"/>
    <col min="4881" max="5119" width="11.42578125" style="1"/>
    <col min="5120" max="5120" width="2.7109375" style="1" customWidth="1"/>
    <col min="5121" max="5121" width="9.85546875" style="1" customWidth="1"/>
    <col min="5122" max="5122" width="12.5703125" style="1" customWidth="1"/>
    <col min="5123" max="5123" width="12.85546875" style="1" customWidth="1"/>
    <col min="5124" max="5124" width="12.5703125" style="1" customWidth="1"/>
    <col min="5125" max="5125" width="10" style="1" customWidth="1"/>
    <col min="5126" max="5126" width="10.28515625" style="1" customWidth="1"/>
    <col min="5127" max="5127" width="10.42578125" style="1" customWidth="1"/>
    <col min="5128" max="5128" width="10.85546875" style="1" bestFit="1" customWidth="1"/>
    <col min="5129" max="5130" width="10.140625" style="1" customWidth="1"/>
    <col min="5131" max="5131" width="9.42578125" style="1" customWidth="1"/>
    <col min="5132" max="5132" width="12.140625" style="1" customWidth="1"/>
    <col min="5133" max="5133" width="11.85546875" style="1" customWidth="1"/>
    <col min="5134" max="5134" width="13" style="1" customWidth="1"/>
    <col min="5135" max="5135" width="18.85546875" style="1" customWidth="1"/>
    <col min="5136" max="5136" width="13" style="1" bestFit="1" customWidth="1"/>
    <col min="5137" max="5375" width="11.42578125" style="1"/>
    <col min="5376" max="5376" width="2.7109375" style="1" customWidth="1"/>
    <col min="5377" max="5377" width="9.85546875" style="1" customWidth="1"/>
    <col min="5378" max="5378" width="12.5703125" style="1" customWidth="1"/>
    <col min="5379" max="5379" width="12.85546875" style="1" customWidth="1"/>
    <col min="5380" max="5380" width="12.5703125" style="1" customWidth="1"/>
    <col min="5381" max="5381" width="10" style="1" customWidth="1"/>
    <col min="5382" max="5382" width="10.28515625" style="1" customWidth="1"/>
    <col min="5383" max="5383" width="10.42578125" style="1" customWidth="1"/>
    <col min="5384" max="5384" width="10.85546875" style="1" bestFit="1" customWidth="1"/>
    <col min="5385" max="5386" width="10.140625" style="1" customWidth="1"/>
    <col min="5387" max="5387" width="9.42578125" style="1" customWidth="1"/>
    <col min="5388" max="5388" width="12.140625" style="1" customWidth="1"/>
    <col min="5389" max="5389" width="11.85546875" style="1" customWidth="1"/>
    <col min="5390" max="5390" width="13" style="1" customWidth="1"/>
    <col min="5391" max="5391" width="18.85546875" style="1" customWidth="1"/>
    <col min="5392" max="5392" width="13" style="1" bestFit="1" customWidth="1"/>
    <col min="5393" max="5631" width="11.42578125" style="1"/>
    <col min="5632" max="5632" width="2.7109375" style="1" customWidth="1"/>
    <col min="5633" max="5633" width="9.85546875" style="1" customWidth="1"/>
    <col min="5634" max="5634" width="12.5703125" style="1" customWidth="1"/>
    <col min="5635" max="5635" width="12.85546875" style="1" customWidth="1"/>
    <col min="5636" max="5636" width="12.5703125" style="1" customWidth="1"/>
    <col min="5637" max="5637" width="10" style="1" customWidth="1"/>
    <col min="5638" max="5638" width="10.28515625" style="1" customWidth="1"/>
    <col min="5639" max="5639" width="10.42578125" style="1" customWidth="1"/>
    <col min="5640" max="5640" width="10.85546875" style="1" bestFit="1" customWidth="1"/>
    <col min="5641" max="5642" width="10.140625" style="1" customWidth="1"/>
    <col min="5643" max="5643" width="9.42578125" style="1" customWidth="1"/>
    <col min="5644" max="5644" width="12.140625" style="1" customWidth="1"/>
    <col min="5645" max="5645" width="11.85546875" style="1" customWidth="1"/>
    <col min="5646" max="5646" width="13" style="1" customWidth="1"/>
    <col min="5647" max="5647" width="18.85546875" style="1" customWidth="1"/>
    <col min="5648" max="5648" width="13" style="1" bestFit="1" customWidth="1"/>
    <col min="5649" max="5887" width="11.42578125" style="1"/>
    <col min="5888" max="5888" width="2.7109375" style="1" customWidth="1"/>
    <col min="5889" max="5889" width="9.85546875" style="1" customWidth="1"/>
    <col min="5890" max="5890" width="12.5703125" style="1" customWidth="1"/>
    <col min="5891" max="5891" width="12.85546875" style="1" customWidth="1"/>
    <col min="5892" max="5892" width="12.5703125" style="1" customWidth="1"/>
    <col min="5893" max="5893" width="10" style="1" customWidth="1"/>
    <col min="5894" max="5894" width="10.28515625" style="1" customWidth="1"/>
    <col min="5895" max="5895" width="10.42578125" style="1" customWidth="1"/>
    <col min="5896" max="5896" width="10.85546875" style="1" bestFit="1" customWidth="1"/>
    <col min="5897" max="5898" width="10.140625" style="1" customWidth="1"/>
    <col min="5899" max="5899" width="9.42578125" style="1" customWidth="1"/>
    <col min="5900" max="5900" width="12.140625" style="1" customWidth="1"/>
    <col min="5901" max="5901" width="11.85546875" style="1" customWidth="1"/>
    <col min="5902" max="5902" width="13" style="1" customWidth="1"/>
    <col min="5903" max="5903" width="18.85546875" style="1" customWidth="1"/>
    <col min="5904" max="5904" width="13" style="1" bestFit="1" customWidth="1"/>
    <col min="5905" max="6143" width="11.42578125" style="1"/>
    <col min="6144" max="6144" width="2.7109375" style="1" customWidth="1"/>
    <col min="6145" max="6145" width="9.85546875" style="1" customWidth="1"/>
    <col min="6146" max="6146" width="12.5703125" style="1" customWidth="1"/>
    <col min="6147" max="6147" width="12.85546875" style="1" customWidth="1"/>
    <col min="6148" max="6148" width="12.5703125" style="1" customWidth="1"/>
    <col min="6149" max="6149" width="10" style="1" customWidth="1"/>
    <col min="6150" max="6150" width="10.28515625" style="1" customWidth="1"/>
    <col min="6151" max="6151" width="10.42578125" style="1" customWidth="1"/>
    <col min="6152" max="6152" width="10.85546875" style="1" bestFit="1" customWidth="1"/>
    <col min="6153" max="6154" width="10.140625" style="1" customWidth="1"/>
    <col min="6155" max="6155" width="9.42578125" style="1" customWidth="1"/>
    <col min="6156" max="6156" width="12.140625" style="1" customWidth="1"/>
    <col min="6157" max="6157" width="11.85546875" style="1" customWidth="1"/>
    <col min="6158" max="6158" width="13" style="1" customWidth="1"/>
    <col min="6159" max="6159" width="18.85546875" style="1" customWidth="1"/>
    <col min="6160" max="6160" width="13" style="1" bestFit="1" customWidth="1"/>
    <col min="6161" max="6399" width="11.42578125" style="1"/>
    <col min="6400" max="6400" width="2.7109375" style="1" customWidth="1"/>
    <col min="6401" max="6401" width="9.85546875" style="1" customWidth="1"/>
    <col min="6402" max="6402" width="12.5703125" style="1" customWidth="1"/>
    <col min="6403" max="6403" width="12.85546875" style="1" customWidth="1"/>
    <col min="6404" max="6404" width="12.5703125" style="1" customWidth="1"/>
    <col min="6405" max="6405" width="10" style="1" customWidth="1"/>
    <col min="6406" max="6406" width="10.28515625" style="1" customWidth="1"/>
    <col min="6407" max="6407" width="10.42578125" style="1" customWidth="1"/>
    <col min="6408" max="6408" width="10.85546875" style="1" bestFit="1" customWidth="1"/>
    <col min="6409" max="6410" width="10.140625" style="1" customWidth="1"/>
    <col min="6411" max="6411" width="9.42578125" style="1" customWidth="1"/>
    <col min="6412" max="6412" width="12.140625" style="1" customWidth="1"/>
    <col min="6413" max="6413" width="11.85546875" style="1" customWidth="1"/>
    <col min="6414" max="6414" width="13" style="1" customWidth="1"/>
    <col min="6415" max="6415" width="18.85546875" style="1" customWidth="1"/>
    <col min="6416" max="6416" width="13" style="1" bestFit="1" customWidth="1"/>
    <col min="6417" max="6655" width="11.42578125" style="1"/>
    <col min="6656" max="6656" width="2.7109375" style="1" customWidth="1"/>
    <col min="6657" max="6657" width="9.85546875" style="1" customWidth="1"/>
    <col min="6658" max="6658" width="12.5703125" style="1" customWidth="1"/>
    <col min="6659" max="6659" width="12.85546875" style="1" customWidth="1"/>
    <col min="6660" max="6660" width="12.5703125" style="1" customWidth="1"/>
    <col min="6661" max="6661" width="10" style="1" customWidth="1"/>
    <col min="6662" max="6662" width="10.28515625" style="1" customWidth="1"/>
    <col min="6663" max="6663" width="10.42578125" style="1" customWidth="1"/>
    <col min="6664" max="6664" width="10.85546875" style="1" bestFit="1" customWidth="1"/>
    <col min="6665" max="6666" width="10.140625" style="1" customWidth="1"/>
    <col min="6667" max="6667" width="9.42578125" style="1" customWidth="1"/>
    <col min="6668" max="6668" width="12.140625" style="1" customWidth="1"/>
    <col min="6669" max="6669" width="11.85546875" style="1" customWidth="1"/>
    <col min="6670" max="6670" width="13" style="1" customWidth="1"/>
    <col min="6671" max="6671" width="18.85546875" style="1" customWidth="1"/>
    <col min="6672" max="6672" width="13" style="1" bestFit="1" customWidth="1"/>
    <col min="6673" max="6911" width="11.42578125" style="1"/>
    <col min="6912" max="6912" width="2.7109375" style="1" customWidth="1"/>
    <col min="6913" max="6913" width="9.85546875" style="1" customWidth="1"/>
    <col min="6914" max="6914" width="12.5703125" style="1" customWidth="1"/>
    <col min="6915" max="6915" width="12.85546875" style="1" customWidth="1"/>
    <col min="6916" max="6916" width="12.5703125" style="1" customWidth="1"/>
    <col min="6917" max="6917" width="10" style="1" customWidth="1"/>
    <col min="6918" max="6918" width="10.28515625" style="1" customWidth="1"/>
    <col min="6919" max="6919" width="10.42578125" style="1" customWidth="1"/>
    <col min="6920" max="6920" width="10.85546875" style="1" bestFit="1" customWidth="1"/>
    <col min="6921" max="6922" width="10.140625" style="1" customWidth="1"/>
    <col min="6923" max="6923" width="9.42578125" style="1" customWidth="1"/>
    <col min="6924" max="6924" width="12.140625" style="1" customWidth="1"/>
    <col min="6925" max="6925" width="11.85546875" style="1" customWidth="1"/>
    <col min="6926" max="6926" width="13" style="1" customWidth="1"/>
    <col min="6927" max="6927" width="18.85546875" style="1" customWidth="1"/>
    <col min="6928" max="6928" width="13" style="1" bestFit="1" customWidth="1"/>
    <col min="6929" max="7167" width="11.42578125" style="1"/>
    <col min="7168" max="7168" width="2.7109375" style="1" customWidth="1"/>
    <col min="7169" max="7169" width="9.85546875" style="1" customWidth="1"/>
    <col min="7170" max="7170" width="12.5703125" style="1" customWidth="1"/>
    <col min="7171" max="7171" width="12.85546875" style="1" customWidth="1"/>
    <col min="7172" max="7172" width="12.5703125" style="1" customWidth="1"/>
    <col min="7173" max="7173" width="10" style="1" customWidth="1"/>
    <col min="7174" max="7174" width="10.28515625" style="1" customWidth="1"/>
    <col min="7175" max="7175" width="10.42578125" style="1" customWidth="1"/>
    <col min="7176" max="7176" width="10.85546875" style="1" bestFit="1" customWidth="1"/>
    <col min="7177" max="7178" width="10.140625" style="1" customWidth="1"/>
    <col min="7179" max="7179" width="9.42578125" style="1" customWidth="1"/>
    <col min="7180" max="7180" width="12.140625" style="1" customWidth="1"/>
    <col min="7181" max="7181" width="11.85546875" style="1" customWidth="1"/>
    <col min="7182" max="7182" width="13" style="1" customWidth="1"/>
    <col min="7183" max="7183" width="18.85546875" style="1" customWidth="1"/>
    <col min="7184" max="7184" width="13" style="1" bestFit="1" customWidth="1"/>
    <col min="7185" max="7423" width="11.42578125" style="1"/>
    <col min="7424" max="7424" width="2.7109375" style="1" customWidth="1"/>
    <col min="7425" max="7425" width="9.85546875" style="1" customWidth="1"/>
    <col min="7426" max="7426" width="12.5703125" style="1" customWidth="1"/>
    <col min="7427" max="7427" width="12.85546875" style="1" customWidth="1"/>
    <col min="7428" max="7428" width="12.5703125" style="1" customWidth="1"/>
    <col min="7429" max="7429" width="10" style="1" customWidth="1"/>
    <col min="7430" max="7430" width="10.28515625" style="1" customWidth="1"/>
    <col min="7431" max="7431" width="10.42578125" style="1" customWidth="1"/>
    <col min="7432" max="7432" width="10.85546875" style="1" bestFit="1" customWidth="1"/>
    <col min="7433" max="7434" width="10.140625" style="1" customWidth="1"/>
    <col min="7435" max="7435" width="9.42578125" style="1" customWidth="1"/>
    <col min="7436" max="7436" width="12.140625" style="1" customWidth="1"/>
    <col min="7437" max="7437" width="11.85546875" style="1" customWidth="1"/>
    <col min="7438" max="7438" width="13" style="1" customWidth="1"/>
    <col min="7439" max="7439" width="18.85546875" style="1" customWidth="1"/>
    <col min="7440" max="7440" width="13" style="1" bestFit="1" customWidth="1"/>
    <col min="7441" max="7679" width="11.42578125" style="1"/>
    <col min="7680" max="7680" width="2.7109375" style="1" customWidth="1"/>
    <col min="7681" max="7681" width="9.85546875" style="1" customWidth="1"/>
    <col min="7682" max="7682" width="12.5703125" style="1" customWidth="1"/>
    <col min="7683" max="7683" width="12.85546875" style="1" customWidth="1"/>
    <col min="7684" max="7684" width="12.5703125" style="1" customWidth="1"/>
    <col min="7685" max="7685" width="10" style="1" customWidth="1"/>
    <col min="7686" max="7686" width="10.28515625" style="1" customWidth="1"/>
    <col min="7687" max="7687" width="10.42578125" style="1" customWidth="1"/>
    <col min="7688" max="7688" width="10.85546875" style="1" bestFit="1" customWidth="1"/>
    <col min="7689" max="7690" width="10.140625" style="1" customWidth="1"/>
    <col min="7691" max="7691" width="9.42578125" style="1" customWidth="1"/>
    <col min="7692" max="7692" width="12.140625" style="1" customWidth="1"/>
    <col min="7693" max="7693" width="11.85546875" style="1" customWidth="1"/>
    <col min="7694" max="7694" width="13" style="1" customWidth="1"/>
    <col min="7695" max="7695" width="18.85546875" style="1" customWidth="1"/>
    <col min="7696" max="7696" width="13" style="1" bestFit="1" customWidth="1"/>
    <col min="7697" max="7935" width="11.42578125" style="1"/>
    <col min="7936" max="7936" width="2.7109375" style="1" customWidth="1"/>
    <col min="7937" max="7937" width="9.85546875" style="1" customWidth="1"/>
    <col min="7938" max="7938" width="12.5703125" style="1" customWidth="1"/>
    <col min="7939" max="7939" width="12.85546875" style="1" customWidth="1"/>
    <col min="7940" max="7940" width="12.5703125" style="1" customWidth="1"/>
    <col min="7941" max="7941" width="10" style="1" customWidth="1"/>
    <col min="7942" max="7942" width="10.28515625" style="1" customWidth="1"/>
    <col min="7943" max="7943" width="10.42578125" style="1" customWidth="1"/>
    <col min="7944" max="7944" width="10.85546875" style="1" bestFit="1" customWidth="1"/>
    <col min="7945" max="7946" width="10.140625" style="1" customWidth="1"/>
    <col min="7947" max="7947" width="9.42578125" style="1" customWidth="1"/>
    <col min="7948" max="7948" width="12.140625" style="1" customWidth="1"/>
    <col min="7949" max="7949" width="11.85546875" style="1" customWidth="1"/>
    <col min="7950" max="7950" width="13" style="1" customWidth="1"/>
    <col min="7951" max="7951" width="18.85546875" style="1" customWidth="1"/>
    <col min="7952" max="7952" width="13" style="1" bestFit="1" customWidth="1"/>
    <col min="7953" max="8191" width="11.42578125" style="1"/>
    <col min="8192" max="8192" width="2.7109375" style="1" customWidth="1"/>
    <col min="8193" max="8193" width="9.85546875" style="1" customWidth="1"/>
    <col min="8194" max="8194" width="12.5703125" style="1" customWidth="1"/>
    <col min="8195" max="8195" width="12.85546875" style="1" customWidth="1"/>
    <col min="8196" max="8196" width="12.5703125" style="1" customWidth="1"/>
    <col min="8197" max="8197" width="10" style="1" customWidth="1"/>
    <col min="8198" max="8198" width="10.28515625" style="1" customWidth="1"/>
    <col min="8199" max="8199" width="10.42578125" style="1" customWidth="1"/>
    <col min="8200" max="8200" width="10.85546875" style="1" bestFit="1" customWidth="1"/>
    <col min="8201" max="8202" width="10.140625" style="1" customWidth="1"/>
    <col min="8203" max="8203" width="9.42578125" style="1" customWidth="1"/>
    <col min="8204" max="8204" width="12.140625" style="1" customWidth="1"/>
    <col min="8205" max="8205" width="11.85546875" style="1" customWidth="1"/>
    <col min="8206" max="8206" width="13" style="1" customWidth="1"/>
    <col min="8207" max="8207" width="18.85546875" style="1" customWidth="1"/>
    <col min="8208" max="8208" width="13" style="1" bestFit="1" customWidth="1"/>
    <col min="8209" max="8447" width="11.42578125" style="1"/>
    <col min="8448" max="8448" width="2.7109375" style="1" customWidth="1"/>
    <col min="8449" max="8449" width="9.85546875" style="1" customWidth="1"/>
    <col min="8450" max="8450" width="12.5703125" style="1" customWidth="1"/>
    <col min="8451" max="8451" width="12.85546875" style="1" customWidth="1"/>
    <col min="8452" max="8452" width="12.5703125" style="1" customWidth="1"/>
    <col min="8453" max="8453" width="10" style="1" customWidth="1"/>
    <col min="8454" max="8454" width="10.28515625" style="1" customWidth="1"/>
    <col min="8455" max="8455" width="10.42578125" style="1" customWidth="1"/>
    <col min="8456" max="8456" width="10.85546875" style="1" bestFit="1" customWidth="1"/>
    <col min="8457" max="8458" width="10.140625" style="1" customWidth="1"/>
    <col min="8459" max="8459" width="9.42578125" style="1" customWidth="1"/>
    <col min="8460" max="8460" width="12.140625" style="1" customWidth="1"/>
    <col min="8461" max="8461" width="11.85546875" style="1" customWidth="1"/>
    <col min="8462" max="8462" width="13" style="1" customWidth="1"/>
    <col min="8463" max="8463" width="18.85546875" style="1" customWidth="1"/>
    <col min="8464" max="8464" width="13" style="1" bestFit="1" customWidth="1"/>
    <col min="8465" max="8703" width="11.42578125" style="1"/>
    <col min="8704" max="8704" width="2.7109375" style="1" customWidth="1"/>
    <col min="8705" max="8705" width="9.85546875" style="1" customWidth="1"/>
    <col min="8706" max="8706" width="12.5703125" style="1" customWidth="1"/>
    <col min="8707" max="8707" width="12.85546875" style="1" customWidth="1"/>
    <col min="8708" max="8708" width="12.5703125" style="1" customWidth="1"/>
    <col min="8709" max="8709" width="10" style="1" customWidth="1"/>
    <col min="8710" max="8710" width="10.28515625" style="1" customWidth="1"/>
    <col min="8711" max="8711" width="10.42578125" style="1" customWidth="1"/>
    <col min="8712" max="8712" width="10.85546875" style="1" bestFit="1" customWidth="1"/>
    <col min="8713" max="8714" width="10.140625" style="1" customWidth="1"/>
    <col min="8715" max="8715" width="9.42578125" style="1" customWidth="1"/>
    <col min="8716" max="8716" width="12.140625" style="1" customWidth="1"/>
    <col min="8717" max="8717" width="11.85546875" style="1" customWidth="1"/>
    <col min="8718" max="8718" width="13" style="1" customWidth="1"/>
    <col min="8719" max="8719" width="18.85546875" style="1" customWidth="1"/>
    <col min="8720" max="8720" width="13" style="1" bestFit="1" customWidth="1"/>
    <col min="8721" max="8959" width="11.42578125" style="1"/>
    <col min="8960" max="8960" width="2.7109375" style="1" customWidth="1"/>
    <col min="8961" max="8961" width="9.85546875" style="1" customWidth="1"/>
    <col min="8962" max="8962" width="12.5703125" style="1" customWidth="1"/>
    <col min="8963" max="8963" width="12.85546875" style="1" customWidth="1"/>
    <col min="8964" max="8964" width="12.5703125" style="1" customWidth="1"/>
    <col min="8965" max="8965" width="10" style="1" customWidth="1"/>
    <col min="8966" max="8966" width="10.28515625" style="1" customWidth="1"/>
    <col min="8967" max="8967" width="10.42578125" style="1" customWidth="1"/>
    <col min="8968" max="8968" width="10.85546875" style="1" bestFit="1" customWidth="1"/>
    <col min="8969" max="8970" width="10.140625" style="1" customWidth="1"/>
    <col min="8971" max="8971" width="9.42578125" style="1" customWidth="1"/>
    <col min="8972" max="8972" width="12.140625" style="1" customWidth="1"/>
    <col min="8973" max="8973" width="11.85546875" style="1" customWidth="1"/>
    <col min="8974" max="8974" width="13" style="1" customWidth="1"/>
    <col min="8975" max="8975" width="18.85546875" style="1" customWidth="1"/>
    <col min="8976" max="8976" width="13" style="1" bestFit="1" customWidth="1"/>
    <col min="8977" max="9215" width="11.42578125" style="1"/>
    <col min="9216" max="9216" width="2.7109375" style="1" customWidth="1"/>
    <col min="9217" max="9217" width="9.85546875" style="1" customWidth="1"/>
    <col min="9218" max="9218" width="12.5703125" style="1" customWidth="1"/>
    <col min="9219" max="9219" width="12.85546875" style="1" customWidth="1"/>
    <col min="9220" max="9220" width="12.5703125" style="1" customWidth="1"/>
    <col min="9221" max="9221" width="10" style="1" customWidth="1"/>
    <col min="9222" max="9222" width="10.28515625" style="1" customWidth="1"/>
    <col min="9223" max="9223" width="10.42578125" style="1" customWidth="1"/>
    <col min="9224" max="9224" width="10.85546875" style="1" bestFit="1" customWidth="1"/>
    <col min="9225" max="9226" width="10.140625" style="1" customWidth="1"/>
    <col min="9227" max="9227" width="9.42578125" style="1" customWidth="1"/>
    <col min="9228" max="9228" width="12.140625" style="1" customWidth="1"/>
    <col min="9229" max="9229" width="11.85546875" style="1" customWidth="1"/>
    <col min="9230" max="9230" width="13" style="1" customWidth="1"/>
    <col min="9231" max="9231" width="18.85546875" style="1" customWidth="1"/>
    <col min="9232" max="9232" width="13" style="1" bestFit="1" customWidth="1"/>
    <col min="9233" max="9471" width="11.42578125" style="1"/>
    <col min="9472" max="9472" width="2.7109375" style="1" customWidth="1"/>
    <col min="9473" max="9473" width="9.85546875" style="1" customWidth="1"/>
    <col min="9474" max="9474" width="12.5703125" style="1" customWidth="1"/>
    <col min="9475" max="9475" width="12.85546875" style="1" customWidth="1"/>
    <col min="9476" max="9476" width="12.5703125" style="1" customWidth="1"/>
    <col min="9477" max="9477" width="10" style="1" customWidth="1"/>
    <col min="9478" max="9478" width="10.28515625" style="1" customWidth="1"/>
    <col min="9479" max="9479" width="10.42578125" style="1" customWidth="1"/>
    <col min="9480" max="9480" width="10.85546875" style="1" bestFit="1" customWidth="1"/>
    <col min="9481" max="9482" width="10.140625" style="1" customWidth="1"/>
    <col min="9483" max="9483" width="9.42578125" style="1" customWidth="1"/>
    <col min="9484" max="9484" width="12.140625" style="1" customWidth="1"/>
    <col min="9485" max="9485" width="11.85546875" style="1" customWidth="1"/>
    <col min="9486" max="9486" width="13" style="1" customWidth="1"/>
    <col min="9487" max="9487" width="18.85546875" style="1" customWidth="1"/>
    <col min="9488" max="9488" width="13" style="1" bestFit="1" customWidth="1"/>
    <col min="9489" max="9727" width="11.42578125" style="1"/>
    <col min="9728" max="9728" width="2.7109375" style="1" customWidth="1"/>
    <col min="9729" max="9729" width="9.85546875" style="1" customWidth="1"/>
    <col min="9730" max="9730" width="12.5703125" style="1" customWidth="1"/>
    <col min="9731" max="9731" width="12.85546875" style="1" customWidth="1"/>
    <col min="9732" max="9732" width="12.5703125" style="1" customWidth="1"/>
    <col min="9733" max="9733" width="10" style="1" customWidth="1"/>
    <col min="9734" max="9734" width="10.28515625" style="1" customWidth="1"/>
    <col min="9735" max="9735" width="10.42578125" style="1" customWidth="1"/>
    <col min="9736" max="9736" width="10.85546875" style="1" bestFit="1" customWidth="1"/>
    <col min="9737" max="9738" width="10.140625" style="1" customWidth="1"/>
    <col min="9739" max="9739" width="9.42578125" style="1" customWidth="1"/>
    <col min="9740" max="9740" width="12.140625" style="1" customWidth="1"/>
    <col min="9741" max="9741" width="11.85546875" style="1" customWidth="1"/>
    <col min="9742" max="9742" width="13" style="1" customWidth="1"/>
    <col min="9743" max="9743" width="18.85546875" style="1" customWidth="1"/>
    <col min="9744" max="9744" width="13" style="1" bestFit="1" customWidth="1"/>
    <col min="9745" max="9983" width="11.42578125" style="1"/>
    <col min="9984" max="9984" width="2.7109375" style="1" customWidth="1"/>
    <col min="9985" max="9985" width="9.85546875" style="1" customWidth="1"/>
    <col min="9986" max="9986" width="12.5703125" style="1" customWidth="1"/>
    <col min="9987" max="9987" width="12.85546875" style="1" customWidth="1"/>
    <col min="9988" max="9988" width="12.5703125" style="1" customWidth="1"/>
    <col min="9989" max="9989" width="10" style="1" customWidth="1"/>
    <col min="9990" max="9990" width="10.28515625" style="1" customWidth="1"/>
    <col min="9991" max="9991" width="10.42578125" style="1" customWidth="1"/>
    <col min="9992" max="9992" width="10.85546875" style="1" bestFit="1" customWidth="1"/>
    <col min="9993" max="9994" width="10.140625" style="1" customWidth="1"/>
    <col min="9995" max="9995" width="9.42578125" style="1" customWidth="1"/>
    <col min="9996" max="9996" width="12.140625" style="1" customWidth="1"/>
    <col min="9997" max="9997" width="11.85546875" style="1" customWidth="1"/>
    <col min="9998" max="9998" width="13" style="1" customWidth="1"/>
    <col min="9999" max="9999" width="18.85546875" style="1" customWidth="1"/>
    <col min="10000" max="10000" width="13" style="1" bestFit="1" customWidth="1"/>
    <col min="10001" max="10239" width="11.42578125" style="1"/>
    <col min="10240" max="10240" width="2.7109375" style="1" customWidth="1"/>
    <col min="10241" max="10241" width="9.85546875" style="1" customWidth="1"/>
    <col min="10242" max="10242" width="12.5703125" style="1" customWidth="1"/>
    <col min="10243" max="10243" width="12.85546875" style="1" customWidth="1"/>
    <col min="10244" max="10244" width="12.5703125" style="1" customWidth="1"/>
    <col min="10245" max="10245" width="10" style="1" customWidth="1"/>
    <col min="10246" max="10246" width="10.28515625" style="1" customWidth="1"/>
    <col min="10247" max="10247" width="10.42578125" style="1" customWidth="1"/>
    <col min="10248" max="10248" width="10.85546875" style="1" bestFit="1" customWidth="1"/>
    <col min="10249" max="10250" width="10.140625" style="1" customWidth="1"/>
    <col min="10251" max="10251" width="9.42578125" style="1" customWidth="1"/>
    <col min="10252" max="10252" width="12.140625" style="1" customWidth="1"/>
    <col min="10253" max="10253" width="11.85546875" style="1" customWidth="1"/>
    <col min="10254" max="10254" width="13" style="1" customWidth="1"/>
    <col min="10255" max="10255" width="18.85546875" style="1" customWidth="1"/>
    <col min="10256" max="10256" width="13" style="1" bestFit="1" customWidth="1"/>
    <col min="10257" max="10495" width="11.42578125" style="1"/>
    <col min="10496" max="10496" width="2.7109375" style="1" customWidth="1"/>
    <col min="10497" max="10497" width="9.85546875" style="1" customWidth="1"/>
    <col min="10498" max="10498" width="12.5703125" style="1" customWidth="1"/>
    <col min="10499" max="10499" width="12.85546875" style="1" customWidth="1"/>
    <col min="10500" max="10500" width="12.5703125" style="1" customWidth="1"/>
    <col min="10501" max="10501" width="10" style="1" customWidth="1"/>
    <col min="10502" max="10502" width="10.28515625" style="1" customWidth="1"/>
    <col min="10503" max="10503" width="10.42578125" style="1" customWidth="1"/>
    <col min="10504" max="10504" width="10.85546875" style="1" bestFit="1" customWidth="1"/>
    <col min="10505" max="10506" width="10.140625" style="1" customWidth="1"/>
    <col min="10507" max="10507" width="9.42578125" style="1" customWidth="1"/>
    <col min="10508" max="10508" width="12.140625" style="1" customWidth="1"/>
    <col min="10509" max="10509" width="11.85546875" style="1" customWidth="1"/>
    <col min="10510" max="10510" width="13" style="1" customWidth="1"/>
    <col min="10511" max="10511" width="18.85546875" style="1" customWidth="1"/>
    <col min="10512" max="10512" width="13" style="1" bestFit="1" customWidth="1"/>
    <col min="10513" max="10751" width="11.42578125" style="1"/>
    <col min="10752" max="10752" width="2.7109375" style="1" customWidth="1"/>
    <col min="10753" max="10753" width="9.85546875" style="1" customWidth="1"/>
    <col min="10754" max="10754" width="12.5703125" style="1" customWidth="1"/>
    <col min="10755" max="10755" width="12.85546875" style="1" customWidth="1"/>
    <col min="10756" max="10756" width="12.5703125" style="1" customWidth="1"/>
    <col min="10757" max="10757" width="10" style="1" customWidth="1"/>
    <col min="10758" max="10758" width="10.28515625" style="1" customWidth="1"/>
    <col min="10759" max="10759" width="10.42578125" style="1" customWidth="1"/>
    <col min="10760" max="10760" width="10.85546875" style="1" bestFit="1" customWidth="1"/>
    <col min="10761" max="10762" width="10.140625" style="1" customWidth="1"/>
    <col min="10763" max="10763" width="9.42578125" style="1" customWidth="1"/>
    <col min="10764" max="10764" width="12.140625" style="1" customWidth="1"/>
    <col min="10765" max="10765" width="11.85546875" style="1" customWidth="1"/>
    <col min="10766" max="10766" width="13" style="1" customWidth="1"/>
    <col min="10767" max="10767" width="18.85546875" style="1" customWidth="1"/>
    <col min="10768" max="10768" width="13" style="1" bestFit="1" customWidth="1"/>
    <col min="10769" max="11007" width="11.42578125" style="1"/>
    <col min="11008" max="11008" width="2.7109375" style="1" customWidth="1"/>
    <col min="11009" max="11009" width="9.85546875" style="1" customWidth="1"/>
    <col min="11010" max="11010" width="12.5703125" style="1" customWidth="1"/>
    <col min="11011" max="11011" width="12.85546875" style="1" customWidth="1"/>
    <col min="11012" max="11012" width="12.5703125" style="1" customWidth="1"/>
    <col min="11013" max="11013" width="10" style="1" customWidth="1"/>
    <col min="11014" max="11014" width="10.28515625" style="1" customWidth="1"/>
    <col min="11015" max="11015" width="10.42578125" style="1" customWidth="1"/>
    <col min="11016" max="11016" width="10.85546875" style="1" bestFit="1" customWidth="1"/>
    <col min="11017" max="11018" width="10.140625" style="1" customWidth="1"/>
    <col min="11019" max="11019" width="9.42578125" style="1" customWidth="1"/>
    <col min="11020" max="11020" width="12.140625" style="1" customWidth="1"/>
    <col min="11021" max="11021" width="11.85546875" style="1" customWidth="1"/>
    <col min="11022" max="11022" width="13" style="1" customWidth="1"/>
    <col min="11023" max="11023" width="18.85546875" style="1" customWidth="1"/>
    <col min="11024" max="11024" width="13" style="1" bestFit="1" customWidth="1"/>
    <col min="11025" max="11263" width="11.42578125" style="1"/>
    <col min="11264" max="11264" width="2.7109375" style="1" customWidth="1"/>
    <col min="11265" max="11265" width="9.85546875" style="1" customWidth="1"/>
    <col min="11266" max="11266" width="12.5703125" style="1" customWidth="1"/>
    <col min="11267" max="11267" width="12.85546875" style="1" customWidth="1"/>
    <col min="11268" max="11268" width="12.5703125" style="1" customWidth="1"/>
    <col min="11269" max="11269" width="10" style="1" customWidth="1"/>
    <col min="11270" max="11270" width="10.28515625" style="1" customWidth="1"/>
    <col min="11271" max="11271" width="10.42578125" style="1" customWidth="1"/>
    <col min="11272" max="11272" width="10.85546875" style="1" bestFit="1" customWidth="1"/>
    <col min="11273" max="11274" width="10.140625" style="1" customWidth="1"/>
    <col min="11275" max="11275" width="9.42578125" style="1" customWidth="1"/>
    <col min="11276" max="11276" width="12.140625" style="1" customWidth="1"/>
    <col min="11277" max="11277" width="11.85546875" style="1" customWidth="1"/>
    <col min="11278" max="11278" width="13" style="1" customWidth="1"/>
    <col min="11279" max="11279" width="18.85546875" style="1" customWidth="1"/>
    <col min="11280" max="11280" width="13" style="1" bestFit="1" customWidth="1"/>
    <col min="11281" max="11519" width="11.42578125" style="1"/>
    <col min="11520" max="11520" width="2.7109375" style="1" customWidth="1"/>
    <col min="11521" max="11521" width="9.85546875" style="1" customWidth="1"/>
    <col min="11522" max="11522" width="12.5703125" style="1" customWidth="1"/>
    <col min="11523" max="11523" width="12.85546875" style="1" customWidth="1"/>
    <col min="11524" max="11524" width="12.5703125" style="1" customWidth="1"/>
    <col min="11525" max="11525" width="10" style="1" customWidth="1"/>
    <col min="11526" max="11526" width="10.28515625" style="1" customWidth="1"/>
    <col min="11527" max="11527" width="10.42578125" style="1" customWidth="1"/>
    <col min="11528" max="11528" width="10.85546875" style="1" bestFit="1" customWidth="1"/>
    <col min="11529" max="11530" width="10.140625" style="1" customWidth="1"/>
    <col min="11531" max="11531" width="9.42578125" style="1" customWidth="1"/>
    <col min="11532" max="11532" width="12.140625" style="1" customWidth="1"/>
    <col min="11533" max="11533" width="11.85546875" style="1" customWidth="1"/>
    <col min="11534" max="11534" width="13" style="1" customWidth="1"/>
    <col min="11535" max="11535" width="18.85546875" style="1" customWidth="1"/>
    <col min="11536" max="11536" width="13" style="1" bestFit="1" customWidth="1"/>
    <col min="11537" max="11775" width="11.42578125" style="1"/>
    <col min="11776" max="11776" width="2.7109375" style="1" customWidth="1"/>
    <col min="11777" max="11777" width="9.85546875" style="1" customWidth="1"/>
    <col min="11778" max="11778" width="12.5703125" style="1" customWidth="1"/>
    <col min="11779" max="11779" width="12.85546875" style="1" customWidth="1"/>
    <col min="11780" max="11780" width="12.5703125" style="1" customWidth="1"/>
    <col min="11781" max="11781" width="10" style="1" customWidth="1"/>
    <col min="11782" max="11782" width="10.28515625" style="1" customWidth="1"/>
    <col min="11783" max="11783" width="10.42578125" style="1" customWidth="1"/>
    <col min="11784" max="11784" width="10.85546875" style="1" bestFit="1" customWidth="1"/>
    <col min="11785" max="11786" width="10.140625" style="1" customWidth="1"/>
    <col min="11787" max="11787" width="9.42578125" style="1" customWidth="1"/>
    <col min="11788" max="11788" width="12.140625" style="1" customWidth="1"/>
    <col min="11789" max="11789" width="11.85546875" style="1" customWidth="1"/>
    <col min="11790" max="11790" width="13" style="1" customWidth="1"/>
    <col min="11791" max="11791" width="18.85546875" style="1" customWidth="1"/>
    <col min="11792" max="11792" width="13" style="1" bestFit="1" customWidth="1"/>
    <col min="11793" max="12031" width="11.42578125" style="1"/>
    <col min="12032" max="12032" width="2.7109375" style="1" customWidth="1"/>
    <col min="12033" max="12033" width="9.85546875" style="1" customWidth="1"/>
    <col min="12034" max="12034" width="12.5703125" style="1" customWidth="1"/>
    <col min="12035" max="12035" width="12.85546875" style="1" customWidth="1"/>
    <col min="12036" max="12036" width="12.5703125" style="1" customWidth="1"/>
    <col min="12037" max="12037" width="10" style="1" customWidth="1"/>
    <col min="12038" max="12038" width="10.28515625" style="1" customWidth="1"/>
    <col min="12039" max="12039" width="10.42578125" style="1" customWidth="1"/>
    <col min="12040" max="12040" width="10.85546875" style="1" bestFit="1" customWidth="1"/>
    <col min="12041" max="12042" width="10.140625" style="1" customWidth="1"/>
    <col min="12043" max="12043" width="9.42578125" style="1" customWidth="1"/>
    <col min="12044" max="12044" width="12.140625" style="1" customWidth="1"/>
    <col min="12045" max="12045" width="11.85546875" style="1" customWidth="1"/>
    <col min="12046" max="12046" width="13" style="1" customWidth="1"/>
    <col min="12047" max="12047" width="18.85546875" style="1" customWidth="1"/>
    <col min="12048" max="12048" width="13" style="1" bestFit="1" customWidth="1"/>
    <col min="12049" max="12287" width="11.42578125" style="1"/>
    <col min="12288" max="12288" width="2.7109375" style="1" customWidth="1"/>
    <col min="12289" max="12289" width="9.85546875" style="1" customWidth="1"/>
    <col min="12290" max="12290" width="12.5703125" style="1" customWidth="1"/>
    <col min="12291" max="12291" width="12.85546875" style="1" customWidth="1"/>
    <col min="12292" max="12292" width="12.5703125" style="1" customWidth="1"/>
    <col min="12293" max="12293" width="10" style="1" customWidth="1"/>
    <col min="12294" max="12294" width="10.28515625" style="1" customWidth="1"/>
    <col min="12295" max="12295" width="10.42578125" style="1" customWidth="1"/>
    <col min="12296" max="12296" width="10.85546875" style="1" bestFit="1" customWidth="1"/>
    <col min="12297" max="12298" width="10.140625" style="1" customWidth="1"/>
    <col min="12299" max="12299" width="9.42578125" style="1" customWidth="1"/>
    <col min="12300" max="12300" width="12.140625" style="1" customWidth="1"/>
    <col min="12301" max="12301" width="11.85546875" style="1" customWidth="1"/>
    <col min="12302" max="12302" width="13" style="1" customWidth="1"/>
    <col min="12303" max="12303" width="18.85546875" style="1" customWidth="1"/>
    <col min="12304" max="12304" width="13" style="1" bestFit="1" customWidth="1"/>
    <col min="12305" max="12543" width="11.42578125" style="1"/>
    <col min="12544" max="12544" width="2.7109375" style="1" customWidth="1"/>
    <col min="12545" max="12545" width="9.85546875" style="1" customWidth="1"/>
    <col min="12546" max="12546" width="12.5703125" style="1" customWidth="1"/>
    <col min="12547" max="12547" width="12.85546875" style="1" customWidth="1"/>
    <col min="12548" max="12548" width="12.5703125" style="1" customWidth="1"/>
    <col min="12549" max="12549" width="10" style="1" customWidth="1"/>
    <col min="12550" max="12550" width="10.28515625" style="1" customWidth="1"/>
    <col min="12551" max="12551" width="10.42578125" style="1" customWidth="1"/>
    <col min="12552" max="12552" width="10.85546875" style="1" bestFit="1" customWidth="1"/>
    <col min="12553" max="12554" width="10.140625" style="1" customWidth="1"/>
    <col min="12555" max="12555" width="9.42578125" style="1" customWidth="1"/>
    <col min="12556" max="12556" width="12.140625" style="1" customWidth="1"/>
    <col min="12557" max="12557" width="11.85546875" style="1" customWidth="1"/>
    <col min="12558" max="12558" width="13" style="1" customWidth="1"/>
    <col min="12559" max="12559" width="18.85546875" style="1" customWidth="1"/>
    <col min="12560" max="12560" width="13" style="1" bestFit="1" customWidth="1"/>
    <col min="12561" max="12799" width="11.42578125" style="1"/>
    <col min="12800" max="12800" width="2.7109375" style="1" customWidth="1"/>
    <col min="12801" max="12801" width="9.85546875" style="1" customWidth="1"/>
    <col min="12802" max="12802" width="12.5703125" style="1" customWidth="1"/>
    <col min="12803" max="12803" width="12.85546875" style="1" customWidth="1"/>
    <col min="12804" max="12804" width="12.5703125" style="1" customWidth="1"/>
    <col min="12805" max="12805" width="10" style="1" customWidth="1"/>
    <col min="12806" max="12806" width="10.28515625" style="1" customWidth="1"/>
    <col min="12807" max="12807" width="10.42578125" style="1" customWidth="1"/>
    <col min="12808" max="12808" width="10.85546875" style="1" bestFit="1" customWidth="1"/>
    <col min="12809" max="12810" width="10.140625" style="1" customWidth="1"/>
    <col min="12811" max="12811" width="9.42578125" style="1" customWidth="1"/>
    <col min="12812" max="12812" width="12.140625" style="1" customWidth="1"/>
    <col min="12813" max="12813" width="11.85546875" style="1" customWidth="1"/>
    <col min="12814" max="12814" width="13" style="1" customWidth="1"/>
    <col min="12815" max="12815" width="18.85546875" style="1" customWidth="1"/>
    <col min="12816" max="12816" width="13" style="1" bestFit="1" customWidth="1"/>
    <col min="12817" max="13055" width="11.42578125" style="1"/>
    <col min="13056" max="13056" width="2.7109375" style="1" customWidth="1"/>
    <col min="13057" max="13057" width="9.85546875" style="1" customWidth="1"/>
    <col min="13058" max="13058" width="12.5703125" style="1" customWidth="1"/>
    <col min="13059" max="13059" width="12.85546875" style="1" customWidth="1"/>
    <col min="13060" max="13060" width="12.5703125" style="1" customWidth="1"/>
    <col min="13061" max="13061" width="10" style="1" customWidth="1"/>
    <col min="13062" max="13062" width="10.28515625" style="1" customWidth="1"/>
    <col min="13063" max="13063" width="10.42578125" style="1" customWidth="1"/>
    <col min="13064" max="13064" width="10.85546875" style="1" bestFit="1" customWidth="1"/>
    <col min="13065" max="13066" width="10.140625" style="1" customWidth="1"/>
    <col min="13067" max="13067" width="9.42578125" style="1" customWidth="1"/>
    <col min="13068" max="13068" width="12.140625" style="1" customWidth="1"/>
    <col min="13069" max="13069" width="11.85546875" style="1" customWidth="1"/>
    <col min="13070" max="13070" width="13" style="1" customWidth="1"/>
    <col min="13071" max="13071" width="18.85546875" style="1" customWidth="1"/>
    <col min="13072" max="13072" width="13" style="1" bestFit="1" customWidth="1"/>
    <col min="13073" max="13311" width="11.42578125" style="1"/>
    <col min="13312" max="13312" width="2.7109375" style="1" customWidth="1"/>
    <col min="13313" max="13313" width="9.85546875" style="1" customWidth="1"/>
    <col min="13314" max="13314" width="12.5703125" style="1" customWidth="1"/>
    <col min="13315" max="13315" width="12.85546875" style="1" customWidth="1"/>
    <col min="13316" max="13316" width="12.5703125" style="1" customWidth="1"/>
    <col min="13317" max="13317" width="10" style="1" customWidth="1"/>
    <col min="13318" max="13318" width="10.28515625" style="1" customWidth="1"/>
    <col min="13319" max="13319" width="10.42578125" style="1" customWidth="1"/>
    <col min="13320" max="13320" width="10.85546875" style="1" bestFit="1" customWidth="1"/>
    <col min="13321" max="13322" width="10.140625" style="1" customWidth="1"/>
    <col min="13323" max="13323" width="9.42578125" style="1" customWidth="1"/>
    <col min="13324" max="13324" width="12.140625" style="1" customWidth="1"/>
    <col min="13325" max="13325" width="11.85546875" style="1" customWidth="1"/>
    <col min="13326" max="13326" width="13" style="1" customWidth="1"/>
    <col min="13327" max="13327" width="18.85546875" style="1" customWidth="1"/>
    <col min="13328" max="13328" width="13" style="1" bestFit="1" customWidth="1"/>
    <col min="13329" max="13567" width="11.42578125" style="1"/>
    <col min="13568" max="13568" width="2.7109375" style="1" customWidth="1"/>
    <col min="13569" max="13569" width="9.85546875" style="1" customWidth="1"/>
    <col min="13570" max="13570" width="12.5703125" style="1" customWidth="1"/>
    <col min="13571" max="13571" width="12.85546875" style="1" customWidth="1"/>
    <col min="13572" max="13572" width="12.5703125" style="1" customWidth="1"/>
    <col min="13573" max="13573" width="10" style="1" customWidth="1"/>
    <col min="13574" max="13574" width="10.28515625" style="1" customWidth="1"/>
    <col min="13575" max="13575" width="10.42578125" style="1" customWidth="1"/>
    <col min="13576" max="13576" width="10.85546875" style="1" bestFit="1" customWidth="1"/>
    <col min="13577" max="13578" width="10.140625" style="1" customWidth="1"/>
    <col min="13579" max="13579" width="9.42578125" style="1" customWidth="1"/>
    <col min="13580" max="13580" width="12.140625" style="1" customWidth="1"/>
    <col min="13581" max="13581" width="11.85546875" style="1" customWidth="1"/>
    <col min="13582" max="13582" width="13" style="1" customWidth="1"/>
    <col min="13583" max="13583" width="18.85546875" style="1" customWidth="1"/>
    <col min="13584" max="13584" width="13" style="1" bestFit="1" customWidth="1"/>
    <col min="13585" max="13823" width="11.42578125" style="1"/>
    <col min="13824" max="13824" width="2.7109375" style="1" customWidth="1"/>
    <col min="13825" max="13825" width="9.85546875" style="1" customWidth="1"/>
    <col min="13826" max="13826" width="12.5703125" style="1" customWidth="1"/>
    <col min="13827" max="13827" width="12.85546875" style="1" customWidth="1"/>
    <col min="13828" max="13828" width="12.5703125" style="1" customWidth="1"/>
    <col min="13829" max="13829" width="10" style="1" customWidth="1"/>
    <col min="13830" max="13830" width="10.28515625" style="1" customWidth="1"/>
    <col min="13831" max="13831" width="10.42578125" style="1" customWidth="1"/>
    <col min="13832" max="13832" width="10.85546875" style="1" bestFit="1" customWidth="1"/>
    <col min="13833" max="13834" width="10.140625" style="1" customWidth="1"/>
    <col min="13835" max="13835" width="9.42578125" style="1" customWidth="1"/>
    <col min="13836" max="13836" width="12.140625" style="1" customWidth="1"/>
    <col min="13837" max="13837" width="11.85546875" style="1" customWidth="1"/>
    <col min="13838" max="13838" width="13" style="1" customWidth="1"/>
    <col min="13839" max="13839" width="18.85546875" style="1" customWidth="1"/>
    <col min="13840" max="13840" width="13" style="1" bestFit="1" customWidth="1"/>
    <col min="13841" max="14079" width="11.42578125" style="1"/>
    <col min="14080" max="14080" width="2.7109375" style="1" customWidth="1"/>
    <col min="14081" max="14081" width="9.85546875" style="1" customWidth="1"/>
    <col min="14082" max="14082" width="12.5703125" style="1" customWidth="1"/>
    <col min="14083" max="14083" width="12.85546875" style="1" customWidth="1"/>
    <col min="14084" max="14084" width="12.5703125" style="1" customWidth="1"/>
    <col min="14085" max="14085" width="10" style="1" customWidth="1"/>
    <col min="14086" max="14086" width="10.28515625" style="1" customWidth="1"/>
    <col min="14087" max="14087" width="10.42578125" style="1" customWidth="1"/>
    <col min="14088" max="14088" width="10.85546875" style="1" bestFit="1" customWidth="1"/>
    <col min="14089" max="14090" width="10.140625" style="1" customWidth="1"/>
    <col min="14091" max="14091" width="9.42578125" style="1" customWidth="1"/>
    <col min="14092" max="14092" width="12.140625" style="1" customWidth="1"/>
    <col min="14093" max="14093" width="11.85546875" style="1" customWidth="1"/>
    <col min="14094" max="14094" width="13" style="1" customWidth="1"/>
    <col min="14095" max="14095" width="18.85546875" style="1" customWidth="1"/>
    <col min="14096" max="14096" width="13" style="1" bestFit="1" customWidth="1"/>
    <col min="14097" max="14335" width="11.42578125" style="1"/>
    <col min="14336" max="14336" width="2.7109375" style="1" customWidth="1"/>
    <col min="14337" max="14337" width="9.85546875" style="1" customWidth="1"/>
    <col min="14338" max="14338" width="12.5703125" style="1" customWidth="1"/>
    <col min="14339" max="14339" width="12.85546875" style="1" customWidth="1"/>
    <col min="14340" max="14340" width="12.5703125" style="1" customWidth="1"/>
    <col min="14341" max="14341" width="10" style="1" customWidth="1"/>
    <col min="14342" max="14342" width="10.28515625" style="1" customWidth="1"/>
    <col min="14343" max="14343" width="10.42578125" style="1" customWidth="1"/>
    <col min="14344" max="14344" width="10.85546875" style="1" bestFit="1" customWidth="1"/>
    <col min="14345" max="14346" width="10.140625" style="1" customWidth="1"/>
    <col min="14347" max="14347" width="9.42578125" style="1" customWidth="1"/>
    <col min="14348" max="14348" width="12.140625" style="1" customWidth="1"/>
    <col min="14349" max="14349" width="11.85546875" style="1" customWidth="1"/>
    <col min="14350" max="14350" width="13" style="1" customWidth="1"/>
    <col min="14351" max="14351" width="18.85546875" style="1" customWidth="1"/>
    <col min="14352" max="14352" width="13" style="1" bestFit="1" customWidth="1"/>
    <col min="14353" max="14591" width="11.42578125" style="1"/>
    <col min="14592" max="14592" width="2.7109375" style="1" customWidth="1"/>
    <col min="14593" max="14593" width="9.85546875" style="1" customWidth="1"/>
    <col min="14594" max="14594" width="12.5703125" style="1" customWidth="1"/>
    <col min="14595" max="14595" width="12.85546875" style="1" customWidth="1"/>
    <col min="14596" max="14596" width="12.5703125" style="1" customWidth="1"/>
    <col min="14597" max="14597" width="10" style="1" customWidth="1"/>
    <col min="14598" max="14598" width="10.28515625" style="1" customWidth="1"/>
    <col min="14599" max="14599" width="10.42578125" style="1" customWidth="1"/>
    <col min="14600" max="14600" width="10.85546875" style="1" bestFit="1" customWidth="1"/>
    <col min="14601" max="14602" width="10.140625" style="1" customWidth="1"/>
    <col min="14603" max="14603" width="9.42578125" style="1" customWidth="1"/>
    <col min="14604" max="14604" width="12.140625" style="1" customWidth="1"/>
    <col min="14605" max="14605" width="11.85546875" style="1" customWidth="1"/>
    <col min="14606" max="14606" width="13" style="1" customWidth="1"/>
    <col min="14607" max="14607" width="18.85546875" style="1" customWidth="1"/>
    <col min="14608" max="14608" width="13" style="1" bestFit="1" customWidth="1"/>
    <col min="14609" max="14847" width="11.42578125" style="1"/>
    <col min="14848" max="14848" width="2.7109375" style="1" customWidth="1"/>
    <col min="14849" max="14849" width="9.85546875" style="1" customWidth="1"/>
    <col min="14850" max="14850" width="12.5703125" style="1" customWidth="1"/>
    <col min="14851" max="14851" width="12.85546875" style="1" customWidth="1"/>
    <col min="14852" max="14852" width="12.5703125" style="1" customWidth="1"/>
    <col min="14853" max="14853" width="10" style="1" customWidth="1"/>
    <col min="14854" max="14854" width="10.28515625" style="1" customWidth="1"/>
    <col min="14855" max="14855" width="10.42578125" style="1" customWidth="1"/>
    <col min="14856" max="14856" width="10.85546875" style="1" bestFit="1" customWidth="1"/>
    <col min="14857" max="14858" width="10.140625" style="1" customWidth="1"/>
    <col min="14859" max="14859" width="9.42578125" style="1" customWidth="1"/>
    <col min="14860" max="14860" width="12.140625" style="1" customWidth="1"/>
    <col min="14861" max="14861" width="11.85546875" style="1" customWidth="1"/>
    <col min="14862" max="14862" width="13" style="1" customWidth="1"/>
    <col min="14863" max="14863" width="18.85546875" style="1" customWidth="1"/>
    <col min="14864" max="14864" width="13" style="1" bestFit="1" customWidth="1"/>
    <col min="14865" max="15103" width="11.42578125" style="1"/>
    <col min="15104" max="15104" width="2.7109375" style="1" customWidth="1"/>
    <col min="15105" max="15105" width="9.85546875" style="1" customWidth="1"/>
    <col min="15106" max="15106" width="12.5703125" style="1" customWidth="1"/>
    <col min="15107" max="15107" width="12.85546875" style="1" customWidth="1"/>
    <col min="15108" max="15108" width="12.5703125" style="1" customWidth="1"/>
    <col min="15109" max="15109" width="10" style="1" customWidth="1"/>
    <col min="15110" max="15110" width="10.28515625" style="1" customWidth="1"/>
    <col min="15111" max="15111" width="10.42578125" style="1" customWidth="1"/>
    <col min="15112" max="15112" width="10.85546875" style="1" bestFit="1" customWidth="1"/>
    <col min="15113" max="15114" width="10.140625" style="1" customWidth="1"/>
    <col min="15115" max="15115" width="9.42578125" style="1" customWidth="1"/>
    <col min="15116" max="15116" width="12.140625" style="1" customWidth="1"/>
    <col min="15117" max="15117" width="11.85546875" style="1" customWidth="1"/>
    <col min="15118" max="15118" width="13" style="1" customWidth="1"/>
    <col min="15119" max="15119" width="18.85546875" style="1" customWidth="1"/>
    <col min="15120" max="15120" width="13" style="1" bestFit="1" customWidth="1"/>
    <col min="15121" max="15359" width="11.42578125" style="1"/>
    <col min="15360" max="15360" width="2.7109375" style="1" customWidth="1"/>
    <col min="15361" max="15361" width="9.85546875" style="1" customWidth="1"/>
    <col min="15362" max="15362" width="12.5703125" style="1" customWidth="1"/>
    <col min="15363" max="15363" width="12.85546875" style="1" customWidth="1"/>
    <col min="15364" max="15364" width="12.5703125" style="1" customWidth="1"/>
    <col min="15365" max="15365" width="10" style="1" customWidth="1"/>
    <col min="15366" max="15366" width="10.28515625" style="1" customWidth="1"/>
    <col min="15367" max="15367" width="10.42578125" style="1" customWidth="1"/>
    <col min="15368" max="15368" width="10.85546875" style="1" bestFit="1" customWidth="1"/>
    <col min="15369" max="15370" width="10.140625" style="1" customWidth="1"/>
    <col min="15371" max="15371" width="9.42578125" style="1" customWidth="1"/>
    <col min="15372" max="15372" width="12.140625" style="1" customWidth="1"/>
    <col min="15373" max="15373" width="11.85546875" style="1" customWidth="1"/>
    <col min="15374" max="15374" width="13" style="1" customWidth="1"/>
    <col min="15375" max="15375" width="18.85546875" style="1" customWidth="1"/>
    <col min="15376" max="15376" width="13" style="1" bestFit="1" customWidth="1"/>
    <col min="15377" max="15615" width="11.42578125" style="1"/>
    <col min="15616" max="15616" width="2.7109375" style="1" customWidth="1"/>
    <col min="15617" max="15617" width="9.85546875" style="1" customWidth="1"/>
    <col min="15618" max="15618" width="12.5703125" style="1" customWidth="1"/>
    <col min="15619" max="15619" width="12.85546875" style="1" customWidth="1"/>
    <col min="15620" max="15620" width="12.5703125" style="1" customWidth="1"/>
    <col min="15621" max="15621" width="10" style="1" customWidth="1"/>
    <col min="15622" max="15622" width="10.28515625" style="1" customWidth="1"/>
    <col min="15623" max="15623" width="10.42578125" style="1" customWidth="1"/>
    <col min="15624" max="15624" width="10.85546875" style="1" bestFit="1" customWidth="1"/>
    <col min="15625" max="15626" width="10.140625" style="1" customWidth="1"/>
    <col min="15627" max="15627" width="9.42578125" style="1" customWidth="1"/>
    <col min="15628" max="15628" width="12.140625" style="1" customWidth="1"/>
    <col min="15629" max="15629" width="11.85546875" style="1" customWidth="1"/>
    <col min="15630" max="15630" width="13" style="1" customWidth="1"/>
    <col min="15631" max="15631" width="18.85546875" style="1" customWidth="1"/>
    <col min="15632" max="15632" width="13" style="1" bestFit="1" customWidth="1"/>
    <col min="15633" max="15871" width="11.42578125" style="1"/>
    <col min="15872" max="15872" width="2.7109375" style="1" customWidth="1"/>
    <col min="15873" max="15873" width="9.85546875" style="1" customWidth="1"/>
    <col min="15874" max="15874" width="12.5703125" style="1" customWidth="1"/>
    <col min="15875" max="15875" width="12.85546875" style="1" customWidth="1"/>
    <col min="15876" max="15876" width="12.5703125" style="1" customWidth="1"/>
    <col min="15877" max="15877" width="10" style="1" customWidth="1"/>
    <col min="15878" max="15878" width="10.28515625" style="1" customWidth="1"/>
    <col min="15879" max="15879" width="10.42578125" style="1" customWidth="1"/>
    <col min="15880" max="15880" width="10.85546875" style="1" bestFit="1" customWidth="1"/>
    <col min="15881" max="15882" width="10.140625" style="1" customWidth="1"/>
    <col min="15883" max="15883" width="9.42578125" style="1" customWidth="1"/>
    <col min="15884" max="15884" width="12.140625" style="1" customWidth="1"/>
    <col min="15885" max="15885" width="11.85546875" style="1" customWidth="1"/>
    <col min="15886" max="15886" width="13" style="1" customWidth="1"/>
    <col min="15887" max="15887" width="18.85546875" style="1" customWidth="1"/>
    <col min="15888" max="15888" width="13" style="1" bestFit="1" customWidth="1"/>
    <col min="15889" max="16127" width="11.42578125" style="1"/>
    <col min="16128" max="16128" width="2.7109375" style="1" customWidth="1"/>
    <col min="16129" max="16129" width="9.85546875" style="1" customWidth="1"/>
    <col min="16130" max="16130" width="12.5703125" style="1" customWidth="1"/>
    <col min="16131" max="16131" width="12.85546875" style="1" customWidth="1"/>
    <col min="16132" max="16132" width="12.5703125" style="1" customWidth="1"/>
    <col min="16133" max="16133" width="10" style="1" customWidth="1"/>
    <col min="16134" max="16134" width="10.28515625" style="1" customWidth="1"/>
    <col min="16135" max="16135" width="10.42578125" style="1" customWidth="1"/>
    <col min="16136" max="16136" width="10.85546875" style="1" bestFit="1" customWidth="1"/>
    <col min="16137" max="16138" width="10.140625" style="1" customWidth="1"/>
    <col min="16139" max="16139" width="9.42578125" style="1" customWidth="1"/>
    <col min="16140" max="16140" width="12.140625" style="1" customWidth="1"/>
    <col min="16141" max="16141" width="11.85546875" style="1" customWidth="1"/>
    <col min="16142" max="16142" width="13" style="1" customWidth="1"/>
    <col min="16143" max="16143" width="18.85546875" style="1" customWidth="1"/>
    <col min="16144" max="16144" width="13" style="1" bestFit="1" customWidth="1"/>
    <col min="16145" max="16384" width="11.42578125" style="1"/>
  </cols>
  <sheetData>
    <row r="4" spans="2:16" ht="15.75" x14ac:dyDescent="0.25">
      <c r="C4" s="120"/>
      <c r="D4" s="120"/>
      <c r="E4" s="3" t="s">
        <v>238</v>
      </c>
    </row>
    <row r="5" spans="2:16" ht="15.75" x14ac:dyDescent="0.25">
      <c r="C5" s="120"/>
      <c r="D5" s="120"/>
      <c r="E5" s="3"/>
    </row>
    <row r="6" spans="2:16" x14ac:dyDescent="0.2">
      <c r="B6" s="175" t="s">
        <v>121</v>
      </c>
      <c r="C6" s="82" t="s">
        <v>122</v>
      </c>
      <c r="D6" s="208" t="s">
        <v>111</v>
      </c>
      <c r="E6" s="209"/>
      <c r="F6" s="209"/>
      <c r="G6" s="209"/>
      <c r="H6" s="209"/>
      <c r="I6" s="209"/>
      <c r="J6" s="209"/>
      <c r="K6" s="209"/>
      <c r="L6" s="209"/>
      <c r="M6" s="210"/>
      <c r="N6" s="176"/>
    </row>
    <row r="7" spans="2:16" ht="11.25" customHeight="1" x14ac:dyDescent="0.2">
      <c r="B7" s="200" t="s">
        <v>123</v>
      </c>
      <c r="C7" s="200" t="s">
        <v>0</v>
      </c>
      <c r="D7" s="201" t="s">
        <v>1</v>
      </c>
      <c r="E7" s="201"/>
      <c r="F7" s="201"/>
      <c r="G7" s="201"/>
      <c r="H7" s="202" t="s">
        <v>124</v>
      </c>
      <c r="I7" s="203"/>
      <c r="J7" s="203"/>
      <c r="K7" s="203"/>
      <c r="L7" s="203"/>
      <c r="M7" s="204"/>
      <c r="N7" s="200" t="s">
        <v>2</v>
      </c>
    </row>
    <row r="8" spans="2:16" ht="36.75" customHeight="1" x14ac:dyDescent="0.2">
      <c r="B8" s="200"/>
      <c r="C8" s="200"/>
      <c r="D8" s="201"/>
      <c r="E8" s="201"/>
      <c r="F8" s="201"/>
      <c r="G8" s="201"/>
      <c r="H8" s="205"/>
      <c r="I8" s="206"/>
      <c r="J8" s="206"/>
      <c r="K8" s="206"/>
      <c r="L8" s="206"/>
      <c r="M8" s="207"/>
      <c r="N8" s="200"/>
    </row>
    <row r="9" spans="2:16" ht="12.75" customHeight="1" x14ac:dyDescent="0.2">
      <c r="B9" s="77" t="s">
        <v>125</v>
      </c>
      <c r="C9" s="211" t="s">
        <v>141</v>
      </c>
      <c r="D9" s="180" t="s">
        <v>126</v>
      </c>
      <c r="E9" s="213" t="s">
        <v>127</v>
      </c>
      <c r="F9" s="180" t="s">
        <v>128</v>
      </c>
      <c r="G9" s="211" t="s">
        <v>129</v>
      </c>
      <c r="H9" s="181" t="s">
        <v>130</v>
      </c>
      <c r="I9" s="190" t="s">
        <v>131</v>
      </c>
      <c r="J9" s="180" t="s">
        <v>132</v>
      </c>
      <c r="K9" s="180" t="s">
        <v>133</v>
      </c>
      <c r="L9" s="180" t="s">
        <v>134</v>
      </c>
      <c r="M9" s="180" t="s">
        <v>135</v>
      </c>
      <c r="N9" s="180" t="s">
        <v>136</v>
      </c>
    </row>
    <row r="10" spans="2:16" ht="11.25" customHeight="1" x14ac:dyDescent="0.2">
      <c r="B10" s="78" t="s">
        <v>3</v>
      </c>
      <c r="C10" s="211"/>
      <c r="D10" s="181"/>
      <c r="E10" s="214"/>
      <c r="F10" s="181"/>
      <c r="G10" s="211"/>
      <c r="H10" s="188"/>
      <c r="I10" s="191"/>
      <c r="J10" s="181"/>
      <c r="K10" s="181"/>
      <c r="L10" s="181"/>
      <c r="M10" s="181"/>
      <c r="N10" s="181"/>
    </row>
    <row r="11" spans="2:16" ht="22.5" customHeight="1" x14ac:dyDescent="0.2">
      <c r="B11" s="78" t="s">
        <v>4</v>
      </c>
      <c r="C11" s="212"/>
      <c r="D11" s="182"/>
      <c r="E11" s="215"/>
      <c r="F11" s="182"/>
      <c r="G11" s="212"/>
      <c r="H11" s="189"/>
      <c r="I11" s="192"/>
      <c r="J11" s="182"/>
      <c r="K11" s="182"/>
      <c r="L11" s="182"/>
      <c r="M11" s="182"/>
      <c r="N11" s="182"/>
    </row>
    <row r="12" spans="2:16" x14ac:dyDescent="0.2">
      <c r="B12" s="78" t="s">
        <v>5</v>
      </c>
      <c r="C12" s="128">
        <v>4039434</v>
      </c>
      <c r="D12" s="128">
        <f>+D24/12</f>
        <v>3546708.3333333335</v>
      </c>
      <c r="E12" s="75">
        <f>1650000/12</f>
        <v>137500</v>
      </c>
      <c r="F12" s="75">
        <f>3000000/12</f>
        <v>250000</v>
      </c>
      <c r="G12" s="139">
        <v>34014169.140000001</v>
      </c>
      <c r="H12" s="133">
        <v>0</v>
      </c>
      <c r="I12" s="140">
        <v>0</v>
      </c>
      <c r="J12" s="5">
        <f>180000/12</f>
        <v>15000</v>
      </c>
      <c r="K12" s="5">
        <v>416.66666666666669</v>
      </c>
      <c r="L12" s="75">
        <v>200000</v>
      </c>
      <c r="M12" s="76">
        <v>0</v>
      </c>
      <c r="N12" s="75">
        <f t="shared" ref="N12:N23" si="0">SUM(C12:M12)</f>
        <v>42203228.140000001</v>
      </c>
      <c r="O12" s="79"/>
      <c r="P12" s="80"/>
    </row>
    <row r="13" spans="2:16" x14ac:dyDescent="0.2">
      <c r="B13" s="78" t="s">
        <v>6</v>
      </c>
      <c r="C13" s="128">
        <v>4039433.9166666665</v>
      </c>
      <c r="D13" s="128">
        <v>3546708.3333333335</v>
      </c>
      <c r="E13" s="75">
        <f t="shared" ref="E13:E23" si="1">1650000/12</f>
        <v>137500</v>
      </c>
      <c r="F13" s="75">
        <f t="shared" ref="F13:F23" si="2">3000000/12</f>
        <v>250000</v>
      </c>
      <c r="G13" s="151">
        <v>0</v>
      </c>
      <c r="H13" s="133">
        <v>0</v>
      </c>
      <c r="I13" s="140">
        <v>0</v>
      </c>
      <c r="J13" s="5">
        <f t="shared" ref="J13:J23" si="3">180000/12</f>
        <v>15000</v>
      </c>
      <c r="K13" s="5">
        <v>416.66666666666669</v>
      </c>
      <c r="L13" s="75">
        <v>200000</v>
      </c>
      <c r="M13" s="76">
        <v>0</v>
      </c>
      <c r="N13" s="75">
        <f t="shared" si="0"/>
        <v>8189058.916666667</v>
      </c>
    </row>
    <row r="14" spans="2:16" x14ac:dyDescent="0.2">
      <c r="B14" s="78" t="s">
        <v>7</v>
      </c>
      <c r="C14" s="128">
        <v>4039433.9166666665</v>
      </c>
      <c r="D14" s="128">
        <v>3546708.3333333335</v>
      </c>
      <c r="E14" s="75">
        <f t="shared" si="1"/>
        <v>137500</v>
      </c>
      <c r="F14" s="75">
        <f t="shared" si="2"/>
        <v>250000</v>
      </c>
      <c r="G14" s="151">
        <v>0</v>
      </c>
      <c r="H14" s="133">
        <v>0</v>
      </c>
      <c r="I14" s="139">
        <v>50000</v>
      </c>
      <c r="J14" s="5">
        <f t="shared" si="3"/>
        <v>15000</v>
      </c>
      <c r="K14" s="5">
        <v>416.66666666666669</v>
      </c>
      <c r="L14" s="75">
        <v>200000</v>
      </c>
      <c r="M14" s="76">
        <v>0</v>
      </c>
      <c r="N14" s="75">
        <f t="shared" si="0"/>
        <v>8239058.916666667</v>
      </c>
    </row>
    <row r="15" spans="2:16" x14ac:dyDescent="0.2">
      <c r="B15" s="78" t="s">
        <v>8</v>
      </c>
      <c r="C15" s="128">
        <v>4039433.9166666665</v>
      </c>
      <c r="D15" s="128">
        <v>3546708.3333333335</v>
      </c>
      <c r="E15" s="75">
        <f t="shared" si="1"/>
        <v>137500</v>
      </c>
      <c r="F15" s="75">
        <f t="shared" si="2"/>
        <v>250000</v>
      </c>
      <c r="G15" s="151">
        <v>0</v>
      </c>
      <c r="H15" s="133">
        <v>0</v>
      </c>
      <c r="I15" s="140">
        <v>0</v>
      </c>
      <c r="J15" s="5">
        <f t="shared" si="3"/>
        <v>15000</v>
      </c>
      <c r="K15" s="5">
        <v>416.66666666666669</v>
      </c>
      <c r="L15" s="75">
        <v>200000</v>
      </c>
      <c r="M15" s="76">
        <v>0</v>
      </c>
      <c r="N15" s="75">
        <f t="shared" si="0"/>
        <v>8189058.916666667</v>
      </c>
    </row>
    <row r="16" spans="2:16" x14ac:dyDescent="0.2">
      <c r="B16" s="78" t="s">
        <v>9</v>
      </c>
      <c r="C16" s="128">
        <v>4039433.9166666665</v>
      </c>
      <c r="D16" s="128">
        <v>3546708.3333333335</v>
      </c>
      <c r="E16" s="75">
        <f t="shared" si="1"/>
        <v>137500</v>
      </c>
      <c r="F16" s="75">
        <f t="shared" si="2"/>
        <v>250000</v>
      </c>
      <c r="G16" s="151">
        <v>0</v>
      </c>
      <c r="H16" s="133">
        <v>0</v>
      </c>
      <c r="I16" s="140">
        <v>0</v>
      </c>
      <c r="J16" s="5">
        <f t="shared" si="3"/>
        <v>15000</v>
      </c>
      <c r="K16" s="5">
        <v>416.66666666666669</v>
      </c>
      <c r="L16" s="75">
        <v>200000</v>
      </c>
      <c r="M16" s="76">
        <v>0</v>
      </c>
      <c r="N16" s="75">
        <f t="shared" si="0"/>
        <v>8189058.916666667</v>
      </c>
    </row>
    <row r="17" spans="2:16" x14ac:dyDescent="0.2">
      <c r="B17" s="78" t="s">
        <v>10</v>
      </c>
      <c r="C17" s="128">
        <v>4039433.9166666665</v>
      </c>
      <c r="D17" s="128">
        <v>3546708.3333333335</v>
      </c>
      <c r="E17" s="75">
        <f t="shared" si="1"/>
        <v>137500</v>
      </c>
      <c r="F17" s="75">
        <f t="shared" si="2"/>
        <v>250000</v>
      </c>
      <c r="G17" s="151">
        <v>0</v>
      </c>
      <c r="H17" s="133">
        <v>0</v>
      </c>
      <c r="I17" s="139">
        <v>50000</v>
      </c>
      <c r="J17" s="5">
        <f t="shared" si="3"/>
        <v>15000</v>
      </c>
      <c r="K17" s="5">
        <v>416.66666666666669</v>
      </c>
      <c r="L17" s="75">
        <v>200000</v>
      </c>
      <c r="M17" s="76">
        <v>0</v>
      </c>
      <c r="N17" s="75">
        <f t="shared" si="0"/>
        <v>8239058.916666667</v>
      </c>
    </row>
    <row r="18" spans="2:16" x14ac:dyDescent="0.2">
      <c r="B18" s="78" t="s">
        <v>11</v>
      </c>
      <c r="C18" s="128">
        <v>4039433.9166666665</v>
      </c>
      <c r="D18" s="128">
        <v>3546708.3333333335</v>
      </c>
      <c r="E18" s="75">
        <f t="shared" si="1"/>
        <v>137500</v>
      </c>
      <c r="F18" s="75">
        <f t="shared" si="2"/>
        <v>250000</v>
      </c>
      <c r="G18" s="151">
        <v>0</v>
      </c>
      <c r="H18" s="133">
        <v>0</v>
      </c>
      <c r="I18" s="140">
        <v>0</v>
      </c>
      <c r="J18" s="5">
        <f t="shared" si="3"/>
        <v>15000</v>
      </c>
      <c r="K18" s="5">
        <v>416.66666666666669</v>
      </c>
      <c r="L18" s="75">
        <v>200000</v>
      </c>
      <c r="M18" s="76">
        <v>0</v>
      </c>
      <c r="N18" s="75">
        <f t="shared" si="0"/>
        <v>8189058.916666667</v>
      </c>
    </row>
    <row r="19" spans="2:16" x14ac:dyDescent="0.2">
      <c r="B19" s="78" t="s">
        <v>12</v>
      </c>
      <c r="C19" s="128">
        <v>4039433.9166666665</v>
      </c>
      <c r="D19" s="128">
        <v>3546708.3333333335</v>
      </c>
      <c r="E19" s="75">
        <f t="shared" si="1"/>
        <v>137500</v>
      </c>
      <c r="F19" s="75">
        <f t="shared" si="2"/>
        <v>250000</v>
      </c>
      <c r="G19" s="151">
        <v>0</v>
      </c>
      <c r="H19" s="133">
        <v>0</v>
      </c>
      <c r="I19" s="140">
        <v>0</v>
      </c>
      <c r="J19" s="5">
        <f t="shared" si="3"/>
        <v>15000</v>
      </c>
      <c r="K19" s="5">
        <v>416.66666666666669</v>
      </c>
      <c r="L19" s="75">
        <v>200000</v>
      </c>
      <c r="M19" s="76">
        <v>0</v>
      </c>
      <c r="N19" s="75">
        <f t="shared" si="0"/>
        <v>8189058.916666667</v>
      </c>
    </row>
    <row r="20" spans="2:16" x14ac:dyDescent="0.2">
      <c r="B20" s="78" t="s">
        <v>13</v>
      </c>
      <c r="C20" s="128">
        <v>4039433.9166666665</v>
      </c>
      <c r="D20" s="128">
        <v>3546708.3333333335</v>
      </c>
      <c r="E20" s="75">
        <f t="shared" si="1"/>
        <v>137500</v>
      </c>
      <c r="F20" s="75">
        <f t="shared" si="2"/>
        <v>250000</v>
      </c>
      <c r="G20" s="151">
        <v>0</v>
      </c>
      <c r="H20" s="133">
        <v>0</v>
      </c>
      <c r="I20" s="139">
        <v>50000</v>
      </c>
      <c r="J20" s="5">
        <f t="shared" si="3"/>
        <v>15000</v>
      </c>
      <c r="K20" s="5">
        <v>416.66666666666669</v>
      </c>
      <c r="L20" s="75">
        <v>200000</v>
      </c>
      <c r="M20" s="76">
        <v>0</v>
      </c>
      <c r="N20" s="75">
        <f t="shared" si="0"/>
        <v>8239058.916666667</v>
      </c>
    </row>
    <row r="21" spans="2:16" x14ac:dyDescent="0.2">
      <c r="B21" s="78" t="s">
        <v>14</v>
      </c>
      <c r="C21" s="128">
        <v>4039433.9166666665</v>
      </c>
      <c r="D21" s="128">
        <v>3546708.3333333335</v>
      </c>
      <c r="E21" s="75">
        <f t="shared" si="1"/>
        <v>137500</v>
      </c>
      <c r="F21" s="75">
        <f>3000000/12</f>
        <v>250000</v>
      </c>
      <c r="G21" s="151">
        <v>0</v>
      </c>
      <c r="H21" s="133">
        <v>0</v>
      </c>
      <c r="I21" s="140">
        <v>0</v>
      </c>
      <c r="J21" s="5">
        <f t="shared" si="3"/>
        <v>15000</v>
      </c>
      <c r="K21" s="5">
        <v>416.66666666666669</v>
      </c>
      <c r="L21" s="75">
        <v>200000</v>
      </c>
      <c r="M21" s="76">
        <v>0</v>
      </c>
      <c r="N21" s="75">
        <f t="shared" si="0"/>
        <v>8189058.916666667</v>
      </c>
    </row>
    <row r="22" spans="2:16" x14ac:dyDescent="0.2">
      <c r="B22" s="78" t="s">
        <v>15</v>
      </c>
      <c r="C22" s="128">
        <v>4039433.9166666665</v>
      </c>
      <c r="D22" s="128">
        <v>3546708.3333333335</v>
      </c>
      <c r="E22" s="75">
        <f t="shared" si="1"/>
        <v>137500</v>
      </c>
      <c r="F22" s="75">
        <f t="shared" si="2"/>
        <v>250000</v>
      </c>
      <c r="G22" s="151">
        <v>0</v>
      </c>
      <c r="H22" s="133">
        <v>0</v>
      </c>
      <c r="I22" s="140">
        <v>0</v>
      </c>
      <c r="J22" s="5">
        <f t="shared" si="3"/>
        <v>15000</v>
      </c>
      <c r="K22" s="5">
        <v>416.66666666666669</v>
      </c>
      <c r="L22" s="75">
        <v>200000</v>
      </c>
      <c r="M22" s="76">
        <v>0</v>
      </c>
      <c r="N22" s="75">
        <f t="shared" si="0"/>
        <v>8189058.916666667</v>
      </c>
    </row>
    <row r="23" spans="2:16" x14ac:dyDescent="0.2">
      <c r="B23" s="78" t="s">
        <v>16</v>
      </c>
      <c r="C23" s="128">
        <v>4039433.9166666665</v>
      </c>
      <c r="D23" s="128">
        <v>3546708.3333333335</v>
      </c>
      <c r="E23" s="75">
        <f t="shared" si="1"/>
        <v>137500</v>
      </c>
      <c r="F23" s="75">
        <f t="shared" si="2"/>
        <v>250000</v>
      </c>
      <c r="G23" s="151">
        <v>0</v>
      </c>
      <c r="H23" s="133">
        <v>0</v>
      </c>
      <c r="I23" s="139">
        <v>50000</v>
      </c>
      <c r="J23" s="5">
        <f t="shared" si="3"/>
        <v>15000</v>
      </c>
      <c r="K23" s="5">
        <v>416.66666666666669</v>
      </c>
      <c r="L23" s="75">
        <v>200000</v>
      </c>
      <c r="M23" s="76">
        <v>0</v>
      </c>
      <c r="N23" s="75">
        <f t="shared" si="0"/>
        <v>8239058.916666667</v>
      </c>
      <c r="O23" s="6"/>
    </row>
    <row r="24" spans="2:16" s="81" customFormat="1" x14ac:dyDescent="0.2">
      <c r="B24" s="82" t="s">
        <v>17</v>
      </c>
      <c r="C24" s="129">
        <v>48473207</v>
      </c>
      <c r="D24" s="129">
        <v>42560500</v>
      </c>
      <c r="E24" s="83">
        <f>SUM(E12:E23)</f>
        <v>1650000</v>
      </c>
      <c r="F24" s="83">
        <v>3000000</v>
      </c>
      <c r="G24" s="129">
        <f>SUM(G12:G23)</f>
        <v>34014169.140000001</v>
      </c>
      <c r="H24" s="129">
        <f t="shared" ref="H24:M24" si="4">SUM(H12:H23)</f>
        <v>0</v>
      </c>
      <c r="I24" s="123">
        <v>200000</v>
      </c>
      <c r="J24" s="83">
        <v>180000</v>
      </c>
      <c r="K24" s="83">
        <f t="shared" si="4"/>
        <v>5000</v>
      </c>
      <c r="L24" s="83">
        <f>SUM(L12:L23)</f>
        <v>2400000</v>
      </c>
      <c r="M24" s="83">
        <f t="shared" si="4"/>
        <v>0</v>
      </c>
      <c r="N24" s="84">
        <f>SUM(N12:N23)</f>
        <v>132482876.22333336</v>
      </c>
      <c r="O24" s="85">
        <f>SUM(C24:M24)</f>
        <v>132482876.14</v>
      </c>
    </row>
    <row r="25" spans="2:16" s="2" customFormat="1" ht="13.5" x14ac:dyDescent="0.35">
      <c r="B25" s="7" t="s">
        <v>18</v>
      </c>
      <c r="C25" s="7">
        <v>1</v>
      </c>
      <c r="D25" s="7">
        <v>2</v>
      </c>
      <c r="E25" s="7">
        <v>3</v>
      </c>
      <c r="F25" s="7">
        <v>4</v>
      </c>
      <c r="G25" s="7">
        <v>5</v>
      </c>
      <c r="H25" s="7">
        <v>6</v>
      </c>
      <c r="I25" s="124">
        <v>7</v>
      </c>
      <c r="J25" s="7">
        <v>8</v>
      </c>
      <c r="K25" s="7">
        <v>9</v>
      </c>
      <c r="L25" s="7">
        <v>10</v>
      </c>
      <c r="M25" s="7">
        <v>11</v>
      </c>
      <c r="N25" s="86" t="s">
        <v>19</v>
      </c>
      <c r="O25" s="87"/>
      <c r="P25" s="88"/>
    </row>
    <row r="26" spans="2:16" s="2" customFormat="1" ht="13.5" x14ac:dyDescent="0.35">
      <c r="B26" s="8" t="s">
        <v>20</v>
      </c>
      <c r="C26" s="112">
        <f>+C24/N24*100</f>
        <v>36.588280977751545</v>
      </c>
      <c r="D26" s="112">
        <f>+D24/N24*100</f>
        <v>32.125283820267853</v>
      </c>
      <c r="E26" s="112">
        <f>+E24/N24*100</f>
        <v>1.2454439751281579</v>
      </c>
      <c r="F26" s="112">
        <f>+F24/N24*100</f>
        <v>2.264443591142105</v>
      </c>
      <c r="G26" s="112">
        <f>+G24/N24*100</f>
        <v>25.674389105698857</v>
      </c>
      <c r="H26" s="119">
        <f>+H24*100/N24</f>
        <v>0</v>
      </c>
      <c r="I26" s="89">
        <f>+I24/N24*100</f>
        <v>0.15096290607614035</v>
      </c>
      <c r="J26" s="112">
        <f>+J24/N24*100</f>
        <v>0.1358666154685263</v>
      </c>
      <c r="K26" s="112">
        <f>+K24/N24*100</f>
        <v>3.7740726519035084E-3</v>
      </c>
      <c r="L26" s="112">
        <f>+L24/N24*100</f>
        <v>1.8115548729136839</v>
      </c>
      <c r="M26" s="119">
        <f>+M24*100/N24</f>
        <v>0</v>
      </c>
      <c r="N26" s="89">
        <f>SUM(C26:M26)</f>
        <v>99.999999937098792</v>
      </c>
      <c r="P26" s="88"/>
    </row>
    <row r="27" spans="2:16" s="2" customFormat="1" ht="13.5" x14ac:dyDescent="0.35">
      <c r="B27" s="90"/>
      <c r="C27" s="92"/>
      <c r="D27" s="92"/>
      <c r="E27" s="92"/>
      <c r="F27" s="92"/>
      <c r="G27" s="92"/>
      <c r="H27" s="121"/>
      <c r="I27" s="122"/>
      <c r="J27" s="92"/>
      <c r="K27" s="92"/>
      <c r="L27" s="92"/>
      <c r="M27" s="121"/>
      <c r="N27" s="122"/>
      <c r="P27" s="88"/>
    </row>
    <row r="28" spans="2:16" s="2" customFormat="1" ht="13.5" x14ac:dyDescent="0.35">
      <c r="B28" s="90"/>
      <c r="C28" s="91"/>
      <c r="D28" s="91"/>
      <c r="E28" s="118"/>
      <c r="F28" s="91"/>
      <c r="G28" s="195" t="s">
        <v>153</v>
      </c>
      <c r="H28" s="196"/>
      <c r="I28" s="197"/>
      <c r="J28" s="91"/>
      <c r="K28" s="91"/>
      <c r="L28" s="91"/>
      <c r="M28" s="91"/>
      <c r="N28" s="92"/>
      <c r="P28" s="88"/>
    </row>
    <row r="29" spans="2:16" s="2" customFormat="1" ht="18" customHeight="1" x14ac:dyDescent="0.35">
      <c r="B29" s="90"/>
      <c r="C29" s="91"/>
      <c r="D29" s="91"/>
      <c r="E29" s="91"/>
      <c r="F29" s="91"/>
      <c r="G29" s="194" t="s">
        <v>151</v>
      </c>
      <c r="H29" s="194"/>
      <c r="I29" s="145">
        <v>48473207</v>
      </c>
      <c r="J29" s="94"/>
      <c r="K29" s="193"/>
      <c r="L29" s="193"/>
      <c r="M29" s="93"/>
      <c r="N29" s="92"/>
      <c r="P29" s="88"/>
    </row>
    <row r="30" spans="2:16" s="2" customFormat="1" ht="15.75" customHeight="1" x14ac:dyDescent="0.35">
      <c r="B30" s="90"/>
      <c r="C30" s="91"/>
      <c r="D30" s="91"/>
      <c r="E30" s="91"/>
      <c r="F30" s="91"/>
      <c r="G30" s="193" t="s">
        <v>152</v>
      </c>
      <c r="H30" s="193"/>
      <c r="I30" s="146">
        <v>84009669</v>
      </c>
      <c r="J30" s="91"/>
      <c r="K30" s="91"/>
      <c r="L30" s="91"/>
      <c r="M30" s="91"/>
      <c r="N30" s="92"/>
      <c r="P30" s="88"/>
    </row>
    <row r="31" spans="2:16" s="2" customFormat="1" ht="13.5" customHeight="1" x14ac:dyDescent="0.35">
      <c r="B31" s="90"/>
      <c r="C31" s="91"/>
      <c r="D31" s="91"/>
      <c r="E31" s="91"/>
      <c r="F31" s="91"/>
      <c r="G31" s="193" t="s">
        <v>137</v>
      </c>
      <c r="H31" s="193"/>
      <c r="I31" s="147">
        <f>SUM(I29:I30)</f>
        <v>132482876</v>
      </c>
      <c r="J31" s="91"/>
      <c r="K31" s="91"/>
      <c r="L31" s="91"/>
      <c r="M31" s="91"/>
      <c r="N31" s="92"/>
      <c r="P31" s="88"/>
    </row>
    <row r="32" spans="2:16" x14ac:dyDescent="0.2">
      <c r="B32" s="9"/>
      <c r="C32" s="120"/>
      <c r="D32" s="120"/>
      <c r="E32" s="10"/>
      <c r="F32" s="6"/>
      <c r="G32" s="134"/>
      <c r="H32" s="134"/>
      <c r="I32" s="148"/>
      <c r="N32" s="6"/>
    </row>
    <row r="33" spans="1:14" ht="12.75" x14ac:dyDescent="0.2">
      <c r="B33" s="183" t="s">
        <v>149</v>
      </c>
      <c r="C33" s="184"/>
      <c r="D33" s="184"/>
      <c r="E33" s="184"/>
      <c r="F33" s="184"/>
      <c r="G33" s="184"/>
      <c r="H33" s="184"/>
      <c r="I33" s="184"/>
      <c r="J33" s="184"/>
      <c r="K33" s="184"/>
      <c r="L33" s="184"/>
      <c r="M33" s="184"/>
      <c r="N33" s="185"/>
    </row>
    <row r="34" spans="1:14" s="12" customFormat="1" ht="27.75" customHeight="1" x14ac:dyDescent="0.2">
      <c r="A34" s="172">
        <v>1</v>
      </c>
      <c r="B34" s="198" t="s">
        <v>237</v>
      </c>
      <c r="C34" s="198"/>
      <c r="D34" s="198"/>
      <c r="E34" s="198"/>
      <c r="F34" s="198"/>
      <c r="G34" s="198"/>
      <c r="H34" s="198"/>
      <c r="I34" s="198"/>
      <c r="J34" s="198"/>
      <c r="K34" s="198"/>
      <c r="L34" s="198"/>
      <c r="M34" s="198"/>
      <c r="N34" s="198"/>
    </row>
    <row r="35" spans="1:14" s="12" customFormat="1" x14ac:dyDescent="0.2">
      <c r="A35" s="11">
        <v>2</v>
      </c>
      <c r="B35" s="12" t="s">
        <v>195</v>
      </c>
      <c r="C35" s="130"/>
      <c r="D35" s="130"/>
      <c r="E35" s="95"/>
      <c r="F35" s="97"/>
      <c r="G35" s="135"/>
      <c r="H35" s="144"/>
      <c r="I35" s="149"/>
      <c r="M35" s="95"/>
      <c r="N35" s="96"/>
    </row>
    <row r="36" spans="1:14" x14ac:dyDescent="0.2">
      <c r="A36" s="2">
        <v>3</v>
      </c>
      <c r="B36" s="12" t="s">
        <v>138</v>
      </c>
      <c r="M36" s="98"/>
    </row>
    <row r="37" spans="1:14" x14ac:dyDescent="0.2">
      <c r="A37" s="2">
        <v>4</v>
      </c>
      <c r="B37" s="12" t="s">
        <v>138</v>
      </c>
    </row>
    <row r="38" spans="1:14" ht="57" customHeight="1" x14ac:dyDescent="0.2">
      <c r="A38" s="99">
        <v>5</v>
      </c>
      <c r="B38" s="199" t="s">
        <v>232</v>
      </c>
      <c r="C38" s="199"/>
      <c r="D38" s="199"/>
      <c r="E38" s="199"/>
      <c r="F38" s="199"/>
      <c r="G38" s="199"/>
      <c r="H38" s="199"/>
      <c r="I38" s="199"/>
      <c r="J38" s="199"/>
      <c r="K38" s="199"/>
      <c r="L38" s="199"/>
      <c r="M38" s="199"/>
      <c r="N38" s="199"/>
    </row>
    <row r="39" spans="1:14" ht="24" customHeight="1" x14ac:dyDescent="0.2">
      <c r="A39" s="99">
        <v>6</v>
      </c>
      <c r="B39" s="186" t="s">
        <v>150</v>
      </c>
      <c r="C39" s="186"/>
      <c r="D39" s="186"/>
      <c r="E39" s="186"/>
      <c r="F39" s="186"/>
      <c r="G39" s="186"/>
      <c r="H39" s="186"/>
      <c r="I39" s="186"/>
      <c r="J39" s="186"/>
      <c r="K39" s="186"/>
      <c r="L39" s="186"/>
      <c r="M39" s="186"/>
      <c r="N39" s="186"/>
    </row>
    <row r="40" spans="1:14" x14ac:dyDescent="0.2">
      <c r="A40" s="2">
        <v>7</v>
      </c>
      <c r="B40" s="12" t="s">
        <v>233</v>
      </c>
    </row>
    <row r="41" spans="1:14" x14ac:dyDescent="0.2">
      <c r="A41" s="2">
        <v>8</v>
      </c>
      <c r="B41" s="12" t="s">
        <v>196</v>
      </c>
    </row>
    <row r="42" spans="1:14" x14ac:dyDescent="0.2">
      <c r="A42" s="2">
        <v>9</v>
      </c>
      <c r="B42" s="12" t="s">
        <v>139</v>
      </c>
    </row>
    <row r="43" spans="1:14" x14ac:dyDescent="0.2">
      <c r="A43" s="2">
        <v>10</v>
      </c>
      <c r="B43" s="12" t="s">
        <v>140</v>
      </c>
      <c r="F43" s="13"/>
      <c r="G43" s="132"/>
      <c r="H43" s="132"/>
      <c r="I43" s="126"/>
      <c r="J43" s="13"/>
      <c r="K43" s="13"/>
      <c r="L43" s="13"/>
      <c r="M43" s="14"/>
      <c r="N43" s="13"/>
    </row>
    <row r="44" spans="1:14" x14ac:dyDescent="0.2">
      <c r="A44" s="2"/>
      <c r="B44" s="12"/>
      <c r="F44" s="13"/>
      <c r="G44" s="132"/>
      <c r="H44" s="132"/>
      <c r="I44" s="126"/>
      <c r="J44" s="13"/>
      <c r="K44" s="13"/>
      <c r="L44" s="13"/>
      <c r="M44" s="14"/>
      <c r="N44" s="13"/>
    </row>
    <row r="45" spans="1:14" s="12" customFormat="1" x14ac:dyDescent="0.2">
      <c r="A45" s="11"/>
      <c r="C45" s="130"/>
      <c r="D45" s="130"/>
      <c r="E45" s="95"/>
      <c r="G45" s="130"/>
      <c r="H45" s="130"/>
      <c r="I45" s="150"/>
      <c r="J45" s="100"/>
      <c r="K45" s="100"/>
      <c r="L45" s="100"/>
      <c r="M45" s="101"/>
      <c r="N45" s="102"/>
    </row>
    <row r="46" spans="1:14" x14ac:dyDescent="0.2">
      <c r="A46" s="12"/>
      <c r="B46" s="12"/>
      <c r="C46" s="132"/>
      <c r="D46" s="132"/>
      <c r="E46" s="14"/>
      <c r="F46" s="103"/>
      <c r="G46" s="113"/>
      <c r="H46" s="113"/>
      <c r="I46" s="142"/>
      <c r="J46" s="14"/>
      <c r="K46" s="14"/>
      <c r="L46" s="14"/>
      <c r="M46" s="14"/>
      <c r="N46" s="13"/>
    </row>
    <row r="47" spans="1:14" x14ac:dyDescent="0.2">
      <c r="B47" s="12"/>
      <c r="C47" s="132"/>
      <c r="D47" s="132"/>
      <c r="E47" s="14"/>
      <c r="F47" s="14"/>
      <c r="G47" s="136"/>
      <c r="H47" s="136"/>
      <c r="I47" s="141"/>
      <c r="J47" s="14"/>
      <c r="K47" s="14"/>
      <c r="L47" s="14"/>
      <c r="M47" s="14"/>
      <c r="N47" s="13"/>
    </row>
    <row r="48" spans="1:14" x14ac:dyDescent="0.2">
      <c r="B48" s="13"/>
      <c r="C48" s="130"/>
      <c r="D48" s="130"/>
      <c r="E48" s="14"/>
      <c r="F48" s="14"/>
      <c r="G48" s="136"/>
      <c r="H48" s="136"/>
      <c r="I48" s="141"/>
      <c r="J48" s="14"/>
      <c r="K48" s="14"/>
      <c r="L48" s="14"/>
      <c r="M48" s="14"/>
      <c r="N48" s="13"/>
    </row>
    <row r="49" spans="2:14" x14ac:dyDescent="0.2">
      <c r="C49" s="130"/>
      <c r="D49" s="130"/>
      <c r="E49" s="14"/>
      <c r="F49" s="15"/>
      <c r="G49" s="137"/>
      <c r="H49" s="137"/>
      <c r="I49" s="142"/>
      <c r="J49" s="14"/>
      <c r="K49" s="14"/>
      <c r="L49" s="14"/>
      <c r="M49" s="14"/>
      <c r="N49" s="13"/>
    </row>
    <row r="50" spans="2:14" x14ac:dyDescent="0.2">
      <c r="B50" s="13"/>
      <c r="C50" s="132"/>
      <c r="D50" s="132"/>
      <c r="E50" s="15"/>
      <c r="F50" s="15"/>
      <c r="G50" s="137"/>
      <c r="H50" s="137"/>
      <c r="I50" s="142"/>
      <c r="J50" s="14"/>
      <c r="K50" s="15"/>
      <c r="L50" s="15"/>
      <c r="M50" s="14"/>
      <c r="N50" s="13"/>
    </row>
    <row r="51" spans="2:14" x14ac:dyDescent="0.2">
      <c r="B51" s="13"/>
      <c r="C51" s="132"/>
      <c r="D51" s="132"/>
      <c r="E51" s="14"/>
      <c r="F51" s="14"/>
      <c r="G51" s="136"/>
      <c r="H51" s="136"/>
      <c r="I51" s="141"/>
      <c r="J51" s="14"/>
      <c r="K51" s="14"/>
      <c r="L51" s="14"/>
      <c r="M51" s="14"/>
      <c r="N51" s="13"/>
    </row>
    <row r="52" spans="2:14" x14ac:dyDescent="0.2">
      <c r="B52" s="13"/>
      <c r="C52" s="132"/>
      <c r="D52" s="132"/>
      <c r="E52" s="14"/>
      <c r="F52" s="14"/>
      <c r="G52" s="136"/>
      <c r="H52" s="136"/>
      <c r="I52" s="141"/>
      <c r="J52" s="14"/>
      <c r="K52" s="14"/>
      <c r="L52" s="14"/>
      <c r="M52" s="14"/>
      <c r="N52" s="13"/>
    </row>
    <row r="53" spans="2:14" x14ac:dyDescent="0.2">
      <c r="B53" s="13"/>
      <c r="C53" s="132"/>
      <c r="D53" s="132"/>
      <c r="E53" s="14"/>
      <c r="F53" s="14"/>
      <c r="G53" s="136"/>
      <c r="H53" s="136"/>
      <c r="I53" s="141"/>
      <c r="J53" s="14"/>
      <c r="K53" s="14"/>
      <c r="L53" s="14"/>
      <c r="M53" s="14"/>
      <c r="N53" s="13"/>
    </row>
    <row r="54" spans="2:14" x14ac:dyDescent="0.2">
      <c r="B54" s="13"/>
      <c r="C54" s="132"/>
      <c r="D54" s="132"/>
      <c r="E54" s="14"/>
      <c r="F54" s="14"/>
      <c r="G54" s="136"/>
      <c r="H54" s="136"/>
      <c r="I54" s="141"/>
      <c r="J54" s="14"/>
      <c r="K54" s="14"/>
      <c r="L54" s="14"/>
      <c r="M54" s="14"/>
      <c r="N54" s="13"/>
    </row>
    <row r="55" spans="2:14" x14ac:dyDescent="0.2">
      <c r="B55" s="13"/>
      <c r="C55" s="132"/>
      <c r="D55" s="132"/>
      <c r="E55" s="14"/>
      <c r="F55" s="14"/>
      <c r="G55" s="136"/>
      <c r="H55" s="136"/>
      <c r="I55" s="141"/>
      <c r="J55" s="14"/>
      <c r="K55" s="14"/>
      <c r="L55" s="14"/>
      <c r="M55" s="14"/>
      <c r="N55" s="13"/>
    </row>
    <row r="56" spans="2:14" x14ac:dyDescent="0.2">
      <c r="B56" s="13"/>
      <c r="C56" s="113"/>
      <c r="D56" s="113"/>
      <c r="E56" s="17"/>
      <c r="F56" s="17"/>
      <c r="G56" s="138"/>
      <c r="H56" s="138"/>
      <c r="I56" s="143"/>
      <c r="J56" s="17"/>
      <c r="K56" s="17"/>
      <c r="L56" s="17"/>
      <c r="M56" s="14"/>
      <c r="N56" s="13"/>
    </row>
    <row r="57" spans="2:14" x14ac:dyDescent="0.2">
      <c r="B57" s="13"/>
      <c r="C57" s="132"/>
      <c r="D57" s="132"/>
      <c r="E57" s="14"/>
      <c r="F57" s="13"/>
      <c r="G57" s="132"/>
      <c r="H57" s="132"/>
      <c r="I57" s="126"/>
      <c r="J57" s="13"/>
      <c r="K57" s="13"/>
      <c r="L57" s="13"/>
      <c r="M57" s="14"/>
      <c r="N57" s="13"/>
    </row>
    <row r="58" spans="2:14" x14ac:dyDescent="0.2">
      <c r="B58" s="13"/>
      <c r="C58" s="132"/>
      <c r="D58" s="132"/>
      <c r="E58" s="14"/>
      <c r="F58" s="13"/>
      <c r="G58" s="132"/>
      <c r="H58" s="132"/>
      <c r="I58" s="126"/>
      <c r="J58" s="13"/>
      <c r="K58" s="13"/>
      <c r="L58" s="13"/>
      <c r="M58" s="14"/>
      <c r="N58" s="13"/>
    </row>
    <row r="59" spans="2:14" x14ac:dyDescent="0.2">
      <c r="B59" s="13"/>
      <c r="C59" s="132"/>
      <c r="D59" s="132"/>
      <c r="E59" s="14"/>
      <c r="F59" s="13"/>
      <c r="G59" s="132"/>
      <c r="H59" s="132"/>
      <c r="I59" s="126"/>
      <c r="J59" s="13"/>
      <c r="K59" s="13"/>
      <c r="L59" s="13"/>
      <c r="M59" s="14"/>
      <c r="N59" s="13"/>
    </row>
    <row r="64" spans="2:14" x14ac:dyDescent="0.2">
      <c r="B64" s="104"/>
      <c r="C64" s="113"/>
      <c r="D64" s="113"/>
      <c r="E64" s="17"/>
      <c r="F64" s="13"/>
      <c r="G64" s="132"/>
      <c r="H64" s="132"/>
      <c r="I64" s="126"/>
      <c r="J64" s="13"/>
      <c r="K64" s="13"/>
      <c r="L64" s="13"/>
    </row>
    <row r="65" spans="2:12" x14ac:dyDescent="0.2">
      <c r="B65" s="13"/>
      <c r="C65" s="113"/>
      <c r="D65" s="113"/>
      <c r="E65" s="17"/>
      <c r="F65" s="13"/>
      <c r="G65" s="132"/>
      <c r="H65" s="132"/>
      <c r="I65" s="126"/>
      <c r="J65" s="13"/>
      <c r="K65" s="13"/>
      <c r="L65" s="13"/>
    </row>
    <row r="66" spans="2:12" x14ac:dyDescent="0.2">
      <c r="B66" s="13"/>
      <c r="C66" s="132"/>
      <c r="D66" s="132"/>
      <c r="E66" s="14"/>
      <c r="F66" s="13"/>
      <c r="G66" s="132"/>
      <c r="H66" s="132"/>
      <c r="I66" s="126"/>
      <c r="J66" s="13"/>
      <c r="K66" s="13"/>
      <c r="L66" s="13"/>
    </row>
    <row r="67" spans="2:12" ht="13.5" customHeight="1" x14ac:dyDescent="0.2">
      <c r="B67" s="187"/>
      <c r="C67" s="187"/>
      <c r="D67" s="187"/>
      <c r="E67" s="187"/>
      <c r="F67" s="187"/>
      <c r="G67" s="113"/>
      <c r="H67" s="113"/>
      <c r="I67" s="127"/>
      <c r="J67" s="13"/>
      <c r="K67" s="13"/>
      <c r="L67" s="13"/>
    </row>
    <row r="68" spans="2:12" x14ac:dyDescent="0.2">
      <c r="B68" s="13"/>
      <c r="C68" s="132"/>
      <c r="D68" s="132"/>
      <c r="E68" s="14"/>
      <c r="F68" s="13"/>
      <c r="G68" s="132"/>
      <c r="H68" s="132"/>
      <c r="I68" s="141"/>
      <c r="J68" s="18"/>
      <c r="K68" s="13"/>
      <c r="L68" s="13"/>
    </row>
    <row r="69" spans="2:12" x14ac:dyDescent="0.2">
      <c r="B69" s="13"/>
      <c r="C69" s="132"/>
      <c r="D69" s="132"/>
      <c r="E69" s="14"/>
      <c r="F69" s="13"/>
      <c r="G69" s="132"/>
      <c r="H69" s="132"/>
      <c r="I69" s="141"/>
      <c r="J69" s="13"/>
      <c r="K69" s="13"/>
      <c r="L69" s="13"/>
    </row>
    <row r="70" spans="2:12" x14ac:dyDescent="0.2">
      <c r="B70" s="13"/>
      <c r="C70" s="132"/>
      <c r="D70" s="132"/>
      <c r="E70" s="14"/>
      <c r="F70" s="13"/>
      <c r="G70" s="132"/>
      <c r="H70" s="132"/>
      <c r="I70" s="142"/>
      <c r="J70" s="13"/>
      <c r="K70" s="13"/>
      <c r="L70" s="13"/>
    </row>
    <row r="71" spans="2:12" x14ac:dyDescent="0.2">
      <c r="B71" s="13"/>
      <c r="C71" s="132"/>
      <c r="D71" s="132"/>
      <c r="E71" s="14"/>
      <c r="F71" s="13"/>
      <c r="G71" s="132"/>
      <c r="H71" s="132"/>
      <c r="I71" s="141"/>
      <c r="J71" s="13"/>
      <c r="K71" s="13"/>
      <c r="L71" s="13"/>
    </row>
    <row r="72" spans="2:12" x14ac:dyDescent="0.2">
      <c r="B72" s="13"/>
      <c r="C72" s="132"/>
      <c r="D72" s="132"/>
      <c r="E72" s="14"/>
      <c r="F72" s="13"/>
      <c r="G72" s="132"/>
      <c r="H72" s="132"/>
      <c r="I72" s="141"/>
      <c r="J72" s="13"/>
      <c r="K72" s="13"/>
      <c r="L72" s="13"/>
    </row>
    <row r="73" spans="2:12" x14ac:dyDescent="0.2">
      <c r="B73" s="13"/>
      <c r="C73" s="132"/>
      <c r="D73" s="132"/>
      <c r="E73" s="14"/>
      <c r="F73" s="13"/>
      <c r="G73" s="132"/>
      <c r="H73" s="132"/>
      <c r="I73" s="142"/>
      <c r="J73" s="13"/>
      <c r="K73" s="13"/>
      <c r="L73" s="13"/>
    </row>
    <row r="74" spans="2:12" x14ac:dyDescent="0.2">
      <c r="B74" s="13"/>
      <c r="C74" s="132"/>
      <c r="D74" s="132"/>
      <c r="E74" s="14"/>
      <c r="F74" s="13"/>
      <c r="G74" s="132"/>
      <c r="H74" s="132"/>
      <c r="I74" s="142"/>
      <c r="J74" s="13"/>
      <c r="K74" s="13"/>
      <c r="L74" s="13"/>
    </row>
    <row r="75" spans="2:12" x14ac:dyDescent="0.2">
      <c r="B75" s="13"/>
      <c r="C75" s="132"/>
      <c r="D75" s="132"/>
      <c r="E75" s="14"/>
      <c r="F75" s="13"/>
      <c r="G75" s="132"/>
      <c r="H75" s="132"/>
      <c r="I75" s="141"/>
      <c r="J75" s="13"/>
      <c r="K75" s="13"/>
      <c r="L75" s="13"/>
    </row>
    <row r="76" spans="2:12" x14ac:dyDescent="0.2">
      <c r="B76" s="13"/>
      <c r="C76" s="132"/>
      <c r="D76" s="132"/>
      <c r="E76" s="14"/>
      <c r="F76" s="13"/>
      <c r="G76" s="132"/>
      <c r="H76" s="132"/>
      <c r="I76" s="141"/>
      <c r="J76" s="13"/>
      <c r="K76" s="13"/>
      <c r="L76" s="13"/>
    </row>
    <row r="77" spans="2:12" x14ac:dyDescent="0.2">
      <c r="B77" s="13"/>
      <c r="C77" s="132"/>
      <c r="D77" s="132"/>
      <c r="E77" s="14"/>
      <c r="F77" s="13"/>
      <c r="G77" s="132"/>
      <c r="H77" s="132"/>
      <c r="I77" s="141"/>
      <c r="J77" s="13"/>
      <c r="K77" s="13"/>
      <c r="L77" s="13"/>
    </row>
    <row r="78" spans="2:12" x14ac:dyDescent="0.2">
      <c r="B78" s="13"/>
      <c r="C78" s="132"/>
      <c r="D78" s="132"/>
      <c r="E78" s="14"/>
      <c r="F78" s="13"/>
      <c r="G78" s="132"/>
      <c r="H78" s="132"/>
      <c r="I78" s="141"/>
      <c r="J78" s="13"/>
      <c r="K78" s="13"/>
      <c r="L78" s="13"/>
    </row>
    <row r="79" spans="2:12" x14ac:dyDescent="0.2">
      <c r="B79" s="13"/>
      <c r="C79" s="132"/>
      <c r="D79" s="132"/>
      <c r="E79" s="14"/>
      <c r="F79" s="13"/>
      <c r="G79" s="132"/>
      <c r="H79" s="132"/>
      <c r="I79" s="141"/>
      <c r="J79" s="13"/>
      <c r="K79" s="13"/>
      <c r="L79" s="13"/>
    </row>
    <row r="80" spans="2:12" x14ac:dyDescent="0.2">
      <c r="B80" s="16"/>
      <c r="C80" s="113"/>
      <c r="D80" s="113"/>
      <c r="E80" s="19"/>
      <c r="F80" s="13"/>
      <c r="G80" s="132"/>
      <c r="H80" s="132"/>
      <c r="I80" s="143"/>
      <c r="J80" s="20"/>
      <c r="K80" s="13"/>
      <c r="L80" s="13"/>
    </row>
    <row r="81" spans="2:12" x14ac:dyDescent="0.2">
      <c r="B81" s="13"/>
      <c r="C81" s="132"/>
      <c r="D81" s="132"/>
      <c r="E81" s="14"/>
      <c r="F81" s="13"/>
      <c r="G81" s="132"/>
      <c r="H81" s="132"/>
      <c r="I81" s="126"/>
      <c r="J81" s="18"/>
      <c r="K81" s="13"/>
      <c r="L81" s="13"/>
    </row>
    <row r="82" spans="2:12" x14ac:dyDescent="0.2">
      <c r="B82" s="13"/>
      <c r="C82" s="132"/>
      <c r="D82" s="132"/>
      <c r="E82" s="14"/>
      <c r="F82" s="13"/>
      <c r="G82" s="132"/>
      <c r="H82" s="132"/>
      <c r="I82" s="126"/>
      <c r="J82" s="13"/>
      <c r="K82" s="13"/>
      <c r="L82" s="13"/>
    </row>
    <row r="83" spans="2:12" x14ac:dyDescent="0.2">
      <c r="B83" s="13"/>
      <c r="C83" s="132"/>
      <c r="D83" s="132"/>
      <c r="E83" s="14"/>
      <c r="F83" s="13"/>
      <c r="G83" s="132"/>
      <c r="H83" s="132"/>
      <c r="I83" s="126"/>
      <c r="J83" s="18"/>
      <c r="K83" s="13"/>
      <c r="L83" s="13"/>
    </row>
    <row r="84" spans="2:12" x14ac:dyDescent="0.2">
      <c r="B84" s="13"/>
      <c r="C84" s="132"/>
      <c r="D84" s="132"/>
      <c r="E84" s="14"/>
      <c r="F84" s="13"/>
      <c r="G84" s="132"/>
      <c r="H84" s="132"/>
      <c r="I84" s="126"/>
      <c r="J84" s="13"/>
      <c r="K84" s="13"/>
      <c r="L84" s="13"/>
    </row>
    <row r="85" spans="2:12" x14ac:dyDescent="0.2">
      <c r="B85" s="13"/>
      <c r="C85" s="132"/>
      <c r="D85" s="132"/>
      <c r="E85" s="14"/>
      <c r="F85" s="13"/>
      <c r="G85" s="132"/>
      <c r="H85" s="132"/>
      <c r="I85" s="126"/>
      <c r="J85" s="13"/>
      <c r="K85" s="13"/>
      <c r="L85" s="13"/>
    </row>
    <row r="86" spans="2:12" x14ac:dyDescent="0.2">
      <c r="B86" s="13"/>
      <c r="C86" s="132"/>
      <c r="D86" s="132"/>
      <c r="E86" s="14"/>
      <c r="F86" s="13"/>
      <c r="G86" s="132"/>
      <c r="H86" s="132"/>
      <c r="I86" s="126"/>
      <c r="J86" s="13"/>
      <c r="K86" s="13"/>
      <c r="L86" s="13"/>
    </row>
    <row r="87" spans="2:12" x14ac:dyDescent="0.2">
      <c r="B87" s="13"/>
      <c r="C87" s="132"/>
      <c r="D87" s="132"/>
      <c r="E87" s="14"/>
      <c r="F87" s="13"/>
      <c r="G87" s="132"/>
      <c r="H87" s="132"/>
      <c r="I87" s="126"/>
      <c r="J87" s="13"/>
      <c r="K87" s="13"/>
      <c r="L87" s="13"/>
    </row>
    <row r="88" spans="2:12" x14ac:dyDescent="0.2">
      <c r="B88" s="13"/>
      <c r="C88" s="132"/>
      <c r="D88" s="132"/>
      <c r="E88" s="14"/>
      <c r="F88" s="13"/>
      <c r="G88" s="132"/>
      <c r="H88" s="132"/>
      <c r="I88" s="126"/>
      <c r="J88" s="13"/>
      <c r="K88" s="13"/>
      <c r="L88" s="13"/>
    </row>
    <row r="89" spans="2:12" x14ac:dyDescent="0.2">
      <c r="B89" s="13"/>
      <c r="C89" s="132"/>
      <c r="D89" s="132"/>
      <c r="E89" s="14"/>
      <c r="F89" s="13"/>
      <c r="G89" s="132"/>
      <c r="H89" s="132"/>
      <c r="I89" s="126"/>
      <c r="J89" s="13"/>
      <c r="K89" s="13"/>
      <c r="L89" s="13"/>
    </row>
    <row r="90" spans="2:12" x14ac:dyDescent="0.2">
      <c r="B90" s="13"/>
      <c r="C90" s="132"/>
      <c r="D90" s="132"/>
      <c r="E90" s="14"/>
      <c r="F90" s="13"/>
      <c r="G90" s="132"/>
      <c r="H90" s="132"/>
      <c r="I90" s="126"/>
      <c r="J90" s="13"/>
      <c r="K90" s="13"/>
      <c r="L90" s="13"/>
    </row>
    <row r="91" spans="2:12" x14ac:dyDescent="0.2">
      <c r="B91" s="13"/>
      <c r="C91" s="132"/>
      <c r="D91" s="132"/>
      <c r="E91" s="14"/>
      <c r="F91" s="13"/>
      <c r="G91" s="132"/>
      <c r="H91" s="132"/>
      <c r="I91" s="126"/>
      <c r="J91" s="13"/>
      <c r="K91" s="13"/>
      <c r="L91" s="13"/>
    </row>
    <row r="92" spans="2:12" x14ac:dyDescent="0.2">
      <c r="B92" s="13"/>
      <c r="C92" s="132"/>
      <c r="D92" s="132"/>
      <c r="E92" s="14"/>
      <c r="F92" s="13"/>
      <c r="G92" s="132"/>
      <c r="H92" s="132"/>
      <c r="I92" s="126"/>
      <c r="J92" s="13"/>
      <c r="K92" s="13"/>
      <c r="L92" s="13"/>
    </row>
    <row r="93" spans="2:12" x14ac:dyDescent="0.2">
      <c r="B93" s="13"/>
      <c r="C93" s="132"/>
      <c r="D93" s="132"/>
      <c r="E93" s="14"/>
      <c r="F93" s="13"/>
      <c r="G93" s="132"/>
      <c r="H93" s="132"/>
      <c r="I93" s="126"/>
      <c r="J93" s="13"/>
      <c r="K93" s="13"/>
      <c r="L93" s="13"/>
    </row>
    <row r="94" spans="2:12" x14ac:dyDescent="0.2">
      <c r="B94" s="13"/>
      <c r="C94" s="132"/>
      <c r="D94" s="132"/>
      <c r="E94" s="14"/>
      <c r="F94" s="13"/>
      <c r="G94" s="132"/>
      <c r="H94" s="132"/>
      <c r="I94" s="126"/>
      <c r="J94" s="13"/>
      <c r="K94" s="13"/>
      <c r="L94" s="13"/>
    </row>
    <row r="95" spans="2:12" x14ac:dyDescent="0.2">
      <c r="B95" s="13"/>
      <c r="C95" s="132"/>
      <c r="D95" s="132"/>
      <c r="E95" s="14"/>
      <c r="F95" s="13"/>
      <c r="G95" s="132"/>
      <c r="H95" s="132"/>
      <c r="I95" s="126"/>
      <c r="J95" s="13"/>
      <c r="K95" s="13"/>
      <c r="L95" s="13"/>
    </row>
    <row r="96" spans="2:12" x14ac:dyDescent="0.2">
      <c r="B96" s="13"/>
      <c r="C96" s="132"/>
      <c r="D96" s="132"/>
      <c r="E96" s="14"/>
      <c r="F96" s="13"/>
      <c r="G96" s="132"/>
      <c r="H96" s="132"/>
      <c r="I96" s="126"/>
      <c r="J96" s="13"/>
      <c r="K96" s="13"/>
      <c r="L96" s="13"/>
    </row>
    <row r="97" spans="2:12" x14ac:dyDescent="0.2">
      <c r="B97" s="13"/>
      <c r="C97" s="132"/>
      <c r="D97" s="132"/>
      <c r="E97" s="14"/>
      <c r="F97" s="13"/>
      <c r="G97" s="132"/>
      <c r="H97" s="132"/>
      <c r="I97" s="126"/>
      <c r="J97" s="13"/>
      <c r="K97" s="13"/>
      <c r="L97" s="13"/>
    </row>
    <row r="98" spans="2:12" x14ac:dyDescent="0.2">
      <c r="B98" s="13"/>
      <c r="C98" s="132"/>
      <c r="D98" s="132"/>
      <c r="E98" s="14"/>
      <c r="F98" s="13"/>
      <c r="G98" s="132"/>
      <c r="H98" s="132"/>
      <c r="I98" s="126"/>
      <c r="J98" s="13"/>
      <c r="K98" s="13"/>
      <c r="L98" s="13"/>
    </row>
    <row r="99" spans="2:12" x14ac:dyDescent="0.2">
      <c r="B99" s="13"/>
      <c r="C99" s="132"/>
      <c r="D99" s="132"/>
      <c r="E99" s="14"/>
      <c r="F99" s="13"/>
      <c r="G99" s="132"/>
      <c r="H99" s="132"/>
      <c r="I99" s="126"/>
      <c r="J99" s="13"/>
      <c r="K99" s="13"/>
      <c r="L99" s="13"/>
    </row>
    <row r="100" spans="2:12" x14ac:dyDescent="0.2">
      <c r="B100" s="13"/>
      <c r="C100" s="132"/>
      <c r="D100" s="132"/>
      <c r="E100" s="14"/>
      <c r="F100" s="13"/>
      <c r="G100" s="132"/>
      <c r="H100" s="132"/>
      <c r="I100" s="126"/>
      <c r="J100" s="13"/>
      <c r="K100" s="13"/>
      <c r="L100" s="13"/>
    </row>
    <row r="101" spans="2:12" x14ac:dyDescent="0.2">
      <c r="B101" s="13"/>
      <c r="C101" s="132"/>
      <c r="D101" s="132"/>
      <c r="E101" s="14"/>
      <c r="F101" s="13"/>
      <c r="G101" s="132"/>
      <c r="H101" s="132"/>
      <c r="I101" s="126"/>
      <c r="J101" s="13"/>
      <c r="K101" s="13"/>
      <c r="L101" s="13"/>
    </row>
    <row r="102" spans="2:12" x14ac:dyDescent="0.2">
      <c r="B102" s="13"/>
      <c r="C102" s="132"/>
      <c r="D102" s="132"/>
      <c r="E102" s="14"/>
      <c r="F102" s="13"/>
      <c r="G102" s="132"/>
      <c r="H102" s="132"/>
      <c r="I102" s="126"/>
      <c r="J102" s="13"/>
      <c r="K102" s="13"/>
      <c r="L102" s="13"/>
    </row>
    <row r="103" spans="2:12" x14ac:dyDescent="0.2">
      <c r="B103" s="13"/>
      <c r="C103" s="132"/>
      <c r="D103" s="132"/>
      <c r="E103" s="14"/>
      <c r="F103" s="13"/>
      <c r="G103" s="132"/>
      <c r="H103" s="132"/>
      <c r="I103" s="126"/>
      <c r="J103" s="13"/>
      <c r="K103" s="13"/>
      <c r="L103" s="13"/>
    </row>
    <row r="104" spans="2:12" x14ac:dyDescent="0.2">
      <c r="B104" s="13"/>
      <c r="C104" s="132"/>
      <c r="D104" s="132"/>
      <c r="E104" s="14"/>
      <c r="F104" s="13"/>
      <c r="G104" s="132"/>
      <c r="H104" s="132"/>
      <c r="I104" s="126"/>
      <c r="J104" s="13"/>
      <c r="K104" s="13"/>
      <c r="L104" s="13"/>
    </row>
    <row r="105" spans="2:12" x14ac:dyDescent="0.2">
      <c r="B105" s="13"/>
      <c r="C105" s="132"/>
      <c r="D105" s="132"/>
      <c r="E105" s="14"/>
      <c r="F105" s="13"/>
      <c r="G105" s="132"/>
      <c r="H105" s="132"/>
      <c r="I105" s="126"/>
      <c r="J105" s="13"/>
      <c r="K105" s="13"/>
      <c r="L105" s="13"/>
    </row>
    <row r="106" spans="2:12" x14ac:dyDescent="0.2">
      <c r="B106" s="13"/>
      <c r="C106" s="132"/>
      <c r="D106" s="132"/>
      <c r="E106" s="14"/>
      <c r="F106" s="13"/>
      <c r="G106" s="132"/>
      <c r="H106" s="132"/>
      <c r="I106" s="126"/>
      <c r="J106" s="13"/>
      <c r="K106" s="13"/>
      <c r="L106" s="13"/>
    </row>
    <row r="107" spans="2:12" x14ac:dyDescent="0.2">
      <c r="B107" s="13"/>
      <c r="C107" s="132"/>
      <c r="D107" s="132"/>
      <c r="E107" s="14"/>
      <c r="F107" s="13"/>
      <c r="G107" s="132"/>
      <c r="H107" s="132"/>
      <c r="I107" s="126"/>
      <c r="J107" s="13"/>
      <c r="K107" s="13"/>
      <c r="L107" s="13"/>
    </row>
    <row r="108" spans="2:12" x14ac:dyDescent="0.2">
      <c r="B108" s="13"/>
      <c r="C108" s="132"/>
      <c r="D108" s="132"/>
      <c r="E108" s="14"/>
      <c r="F108" s="13"/>
      <c r="G108" s="132"/>
      <c r="H108" s="132"/>
      <c r="I108" s="126"/>
      <c r="J108" s="13"/>
      <c r="K108" s="13"/>
      <c r="L108" s="13"/>
    </row>
    <row r="109" spans="2:12" x14ac:dyDescent="0.2">
      <c r="B109" s="13"/>
      <c r="C109" s="132"/>
      <c r="D109" s="132"/>
      <c r="E109" s="14"/>
      <c r="F109" s="13"/>
      <c r="G109" s="132"/>
      <c r="H109" s="132"/>
      <c r="I109" s="126"/>
      <c r="J109" s="13"/>
      <c r="K109" s="13"/>
      <c r="L109" s="13"/>
    </row>
    <row r="110" spans="2:12" x14ac:dyDescent="0.2">
      <c r="B110" s="13"/>
      <c r="C110" s="132"/>
      <c r="D110" s="132"/>
      <c r="E110" s="14"/>
      <c r="F110" s="13"/>
      <c r="G110" s="132"/>
      <c r="H110" s="132"/>
      <c r="I110" s="126"/>
      <c r="J110" s="13"/>
      <c r="K110" s="13"/>
      <c r="L110" s="13"/>
    </row>
    <row r="111" spans="2:12" x14ac:dyDescent="0.2">
      <c r="B111" s="13"/>
      <c r="C111" s="132"/>
      <c r="D111" s="132"/>
      <c r="E111" s="14"/>
      <c r="F111" s="13"/>
      <c r="G111" s="132"/>
      <c r="H111" s="132"/>
      <c r="I111" s="126"/>
      <c r="J111" s="13"/>
      <c r="K111" s="13"/>
      <c r="L111" s="13"/>
    </row>
    <row r="112" spans="2:12" x14ac:dyDescent="0.2">
      <c r="B112" s="13"/>
      <c r="C112" s="132"/>
      <c r="D112" s="132"/>
      <c r="E112" s="14"/>
      <c r="F112" s="13"/>
      <c r="G112" s="132"/>
      <c r="H112" s="132"/>
      <c r="I112" s="126"/>
      <c r="J112" s="13"/>
      <c r="K112" s="13"/>
      <c r="L112" s="13"/>
    </row>
    <row r="113" spans="2:12" x14ac:dyDescent="0.2">
      <c r="B113" s="13"/>
      <c r="C113" s="132"/>
      <c r="D113" s="132"/>
      <c r="E113" s="14"/>
      <c r="F113" s="13"/>
      <c r="G113" s="132"/>
      <c r="H113" s="132"/>
      <c r="I113" s="126"/>
      <c r="J113" s="13"/>
      <c r="K113" s="13"/>
      <c r="L113" s="13"/>
    </row>
  </sheetData>
  <mergeCells count="28">
    <mergeCell ref="D6:M6"/>
    <mergeCell ref="C9:C11"/>
    <mergeCell ref="D9:D11"/>
    <mergeCell ref="E9:E11"/>
    <mergeCell ref="F9:F11"/>
    <mergeCell ref="G9:G11"/>
    <mergeCell ref="M9:M11"/>
    <mergeCell ref="B7:B8"/>
    <mergeCell ref="C7:C8"/>
    <mergeCell ref="D7:G8"/>
    <mergeCell ref="H7:M8"/>
    <mergeCell ref="N7:N8"/>
    <mergeCell ref="N9:N11"/>
    <mergeCell ref="B33:N33"/>
    <mergeCell ref="B39:N39"/>
    <mergeCell ref="B67:F67"/>
    <mergeCell ref="H9:H11"/>
    <mergeCell ref="I9:I11"/>
    <mergeCell ref="J9:J11"/>
    <mergeCell ref="K9:K11"/>
    <mergeCell ref="L9:L11"/>
    <mergeCell ref="K29:L29"/>
    <mergeCell ref="G30:H30"/>
    <mergeCell ref="G31:H31"/>
    <mergeCell ref="G29:H29"/>
    <mergeCell ref="G28:I28"/>
    <mergeCell ref="B34:N34"/>
    <mergeCell ref="B38:N38"/>
  </mergeCells>
  <pageMargins left="0.70866141732283472" right="0.70866141732283472" top="0.74803149606299213" bottom="0.74803149606299213" header="0.31496062992125984" footer="0.31496062992125984"/>
  <pageSetup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T130"/>
  <sheetViews>
    <sheetView topLeftCell="A4" zoomScaleNormal="100" workbookViewId="0">
      <pane ySplit="6" topLeftCell="A112" activePane="bottomLeft" state="frozen"/>
      <selection activeCell="A4" sqref="A4"/>
      <selection pane="bottomLeft" activeCell="E135" sqref="E135"/>
    </sheetView>
  </sheetViews>
  <sheetFormatPr baseColWidth="10" defaultColWidth="9.140625" defaultRowHeight="12.75" x14ac:dyDescent="0.2"/>
  <cols>
    <col min="1" max="1" width="4.5703125" style="53" customWidth="1"/>
    <col min="2" max="2" width="8.7109375" style="53" customWidth="1"/>
    <col min="3" max="3" width="81.28515625" style="53" customWidth="1"/>
    <col min="4" max="4" width="15.140625" style="53" customWidth="1"/>
    <col min="5" max="5" width="14.85546875" style="53" bestFit="1" customWidth="1"/>
    <col min="6" max="6" width="17.7109375" style="53" customWidth="1"/>
    <col min="7" max="7" width="16.140625" style="53" hidden="1" customWidth="1"/>
    <col min="8" max="8" width="13.85546875" style="69" hidden="1" customWidth="1"/>
    <col min="9" max="10" width="14.42578125" style="69" hidden="1" customWidth="1"/>
    <col min="11" max="12" width="14.140625" style="69" hidden="1" customWidth="1"/>
    <col min="13" max="13" width="15.7109375" style="69" hidden="1" customWidth="1"/>
    <col min="14" max="14" width="15" style="69" hidden="1" customWidth="1"/>
    <col min="15" max="15" width="16" style="69" hidden="1" customWidth="1"/>
    <col min="16" max="16" width="14.7109375" style="69" hidden="1" customWidth="1"/>
    <col min="17" max="17" width="15.42578125" style="69" hidden="1" customWidth="1"/>
    <col min="18" max="18" width="14.85546875" style="69" hidden="1" customWidth="1"/>
    <col min="19" max="19" width="12.85546875" style="53" bestFit="1" customWidth="1"/>
    <col min="20" max="208" width="11.42578125" style="53" customWidth="1"/>
    <col min="209" max="16384" width="9.140625" style="53"/>
  </cols>
  <sheetData>
    <row r="4" spans="2:19" ht="28.5" customHeight="1" x14ac:dyDescent="0.2"/>
    <row r="5" spans="2:19" ht="28.5" customHeight="1" x14ac:dyDescent="0.2">
      <c r="B5" s="216" t="s">
        <v>142</v>
      </c>
      <c r="C5" s="217"/>
      <c r="D5" s="217"/>
      <c r="E5" s="217"/>
      <c r="F5" s="217"/>
      <c r="G5" s="217"/>
      <c r="H5" s="217"/>
      <c r="I5" s="217"/>
      <c r="J5" s="217"/>
      <c r="K5" s="217"/>
      <c r="L5" s="217"/>
      <c r="M5" s="217"/>
      <c r="N5" s="217"/>
      <c r="O5" s="217"/>
      <c r="P5" s="217"/>
      <c r="Q5" s="217"/>
      <c r="R5" s="217"/>
    </row>
    <row r="7" spans="2:19" x14ac:dyDescent="0.2">
      <c r="D7" s="54"/>
    </row>
    <row r="8" spans="2:19" x14ac:dyDescent="0.2">
      <c r="B8" s="218" t="s">
        <v>30</v>
      </c>
      <c r="C8" s="220" t="s">
        <v>31</v>
      </c>
      <c r="D8" s="221" t="s">
        <v>234</v>
      </c>
      <c r="E8" s="222" t="s">
        <v>111</v>
      </c>
      <c r="F8" s="223" t="s">
        <v>235</v>
      </c>
      <c r="G8" s="51" t="s">
        <v>5</v>
      </c>
      <c r="H8" s="51" t="s">
        <v>112</v>
      </c>
      <c r="I8" s="51" t="s">
        <v>7</v>
      </c>
      <c r="J8" s="51" t="s">
        <v>8</v>
      </c>
      <c r="K8" s="51" t="s">
        <v>9</v>
      </c>
      <c r="L8" s="51" t="s">
        <v>10</v>
      </c>
      <c r="M8" s="51" t="s">
        <v>11</v>
      </c>
      <c r="N8" s="51" t="s">
        <v>12</v>
      </c>
      <c r="O8" s="51" t="s">
        <v>113</v>
      </c>
      <c r="P8" s="51" t="s">
        <v>114</v>
      </c>
      <c r="Q8" s="51" t="s">
        <v>115</v>
      </c>
      <c r="R8" s="51" t="s">
        <v>116</v>
      </c>
    </row>
    <row r="9" spans="2:19" ht="33.75" customHeight="1" x14ac:dyDescent="0.2">
      <c r="B9" s="219"/>
      <c r="C9" s="220"/>
      <c r="D9" s="221"/>
      <c r="E9" s="189"/>
      <c r="F9" s="224"/>
      <c r="G9" s="50" t="s">
        <v>110</v>
      </c>
      <c r="H9" s="115" t="s">
        <v>110</v>
      </c>
      <c r="I9" s="115" t="s">
        <v>110</v>
      </c>
      <c r="J9" s="115" t="s">
        <v>110</v>
      </c>
      <c r="K9" s="115" t="s">
        <v>110</v>
      </c>
      <c r="L9" s="115" t="s">
        <v>110</v>
      </c>
      <c r="M9" s="115" t="s">
        <v>110</v>
      </c>
      <c r="N9" s="115" t="s">
        <v>110</v>
      </c>
      <c r="O9" s="115" t="s">
        <v>110</v>
      </c>
      <c r="P9" s="115" t="s">
        <v>110</v>
      </c>
      <c r="Q9" s="115" t="s">
        <v>110</v>
      </c>
      <c r="R9" s="115" t="s">
        <v>110</v>
      </c>
    </row>
    <row r="10" spans="2:19" s="56" customFormat="1" x14ac:dyDescent="0.2">
      <c r="B10" s="22">
        <v>1131</v>
      </c>
      <c r="C10" s="61" t="s">
        <v>33</v>
      </c>
      <c r="D10" s="117">
        <v>29428556.399999999</v>
      </c>
      <c r="E10" s="117"/>
      <c r="F10" s="116">
        <f t="shared" ref="F10:F27" si="0">SUM(D10:E10)</f>
        <v>29428556.399999999</v>
      </c>
      <c r="G10" s="55"/>
      <c r="H10" s="70"/>
      <c r="I10" s="70"/>
      <c r="J10" s="70"/>
      <c r="K10" s="70"/>
      <c r="L10" s="70"/>
      <c r="M10" s="70"/>
      <c r="N10" s="70"/>
      <c r="O10" s="70"/>
      <c r="P10" s="70"/>
      <c r="Q10" s="70"/>
      <c r="R10" s="70"/>
      <c r="S10" s="173"/>
    </row>
    <row r="11" spans="2:19" s="56" customFormat="1" x14ac:dyDescent="0.2">
      <c r="B11" s="22">
        <v>1211</v>
      </c>
      <c r="C11" s="105" t="s">
        <v>143</v>
      </c>
      <c r="D11" s="21"/>
      <c r="E11" s="21">
        <v>1100000</v>
      </c>
      <c r="F11" s="116">
        <f t="shared" si="0"/>
        <v>1100000</v>
      </c>
      <c r="G11" s="55"/>
      <c r="H11" s="70"/>
      <c r="I11" s="70"/>
      <c r="J11" s="70"/>
      <c r="K11" s="70"/>
      <c r="L11" s="70"/>
      <c r="M11" s="70"/>
      <c r="N11" s="70"/>
      <c r="O11" s="70"/>
      <c r="P11" s="70"/>
      <c r="Q11" s="70"/>
      <c r="R11" s="70"/>
    </row>
    <row r="12" spans="2:19" s="56" customFormat="1" x14ac:dyDescent="0.2">
      <c r="B12" s="22">
        <v>1311</v>
      </c>
      <c r="C12" s="62" t="s">
        <v>34</v>
      </c>
      <c r="D12" s="21">
        <v>521465.28</v>
      </c>
      <c r="E12" s="21"/>
      <c r="F12" s="116">
        <f t="shared" si="0"/>
        <v>521465.28</v>
      </c>
      <c r="G12" s="55"/>
      <c r="H12" s="70"/>
      <c r="I12" s="70"/>
      <c r="J12" s="70"/>
      <c r="K12" s="70"/>
      <c r="L12" s="70"/>
      <c r="M12" s="70"/>
      <c r="N12" s="70"/>
      <c r="O12" s="70"/>
      <c r="P12" s="70"/>
      <c r="Q12" s="70"/>
      <c r="R12" s="70"/>
    </row>
    <row r="13" spans="2:19" s="56" customFormat="1" x14ac:dyDescent="0.2">
      <c r="B13" s="22">
        <v>1321</v>
      </c>
      <c r="C13" s="61" t="s">
        <v>35</v>
      </c>
      <c r="D13" s="21">
        <v>423520</v>
      </c>
      <c r="E13" s="21"/>
      <c r="F13" s="116">
        <f t="shared" si="0"/>
        <v>423520</v>
      </c>
      <c r="G13" s="55"/>
      <c r="H13" s="70"/>
      <c r="I13" s="70"/>
      <c r="J13" s="70"/>
      <c r="K13" s="70"/>
      <c r="L13" s="70"/>
      <c r="M13" s="70"/>
      <c r="N13" s="70"/>
      <c r="O13" s="70"/>
      <c r="P13" s="70"/>
      <c r="Q13" s="70"/>
      <c r="R13" s="70"/>
    </row>
    <row r="14" spans="2:19" s="56" customFormat="1" x14ac:dyDescent="0.2">
      <c r="B14" s="22">
        <v>1322</v>
      </c>
      <c r="C14" s="61" t="s">
        <v>36</v>
      </c>
      <c r="D14" s="21">
        <f>1272983+2962212</f>
        <v>4235195</v>
      </c>
      <c r="E14" s="21"/>
      <c r="F14" s="116">
        <f t="shared" si="0"/>
        <v>4235195</v>
      </c>
      <c r="G14" s="55"/>
      <c r="H14" s="70"/>
      <c r="I14" s="70"/>
      <c r="J14" s="70"/>
      <c r="K14" s="70"/>
      <c r="L14" s="70"/>
      <c r="M14" s="70"/>
      <c r="N14" s="70"/>
      <c r="O14" s="70"/>
      <c r="P14" s="70"/>
      <c r="Q14" s="70"/>
      <c r="R14" s="70"/>
    </row>
    <row r="15" spans="2:19" s="56" customFormat="1" x14ac:dyDescent="0.2">
      <c r="B15" s="22">
        <v>1332</v>
      </c>
      <c r="C15" s="61" t="s">
        <v>197</v>
      </c>
      <c r="D15" s="21"/>
      <c r="E15" s="21">
        <v>600000</v>
      </c>
      <c r="F15" s="116">
        <f t="shared" si="0"/>
        <v>600000</v>
      </c>
      <c r="G15" s="55"/>
      <c r="H15" s="71"/>
      <c r="I15" s="71"/>
      <c r="J15" s="71"/>
      <c r="K15" s="71"/>
      <c r="L15" s="71"/>
      <c r="M15" s="71"/>
      <c r="N15" s="71"/>
      <c r="O15" s="71"/>
      <c r="P15" s="71"/>
      <c r="Q15" s="71"/>
      <c r="R15" s="71"/>
    </row>
    <row r="16" spans="2:19" s="56" customFormat="1" x14ac:dyDescent="0.2">
      <c r="B16" s="22">
        <v>1411</v>
      </c>
      <c r="C16" s="61" t="s">
        <v>198</v>
      </c>
      <c r="D16" s="107">
        <v>1970549.99</v>
      </c>
      <c r="E16" s="107"/>
      <c r="F16" s="116">
        <f t="shared" si="0"/>
        <v>1970549.99</v>
      </c>
      <c r="G16" s="55"/>
      <c r="H16" s="70"/>
      <c r="I16" s="70"/>
      <c r="J16" s="70"/>
      <c r="K16" s="70"/>
      <c r="L16" s="70"/>
      <c r="M16" s="70"/>
      <c r="N16" s="70"/>
      <c r="O16" s="70"/>
      <c r="P16" s="70"/>
      <c r="Q16" s="70"/>
      <c r="R16" s="70"/>
    </row>
    <row r="17" spans="2:20" s="56" customFormat="1" x14ac:dyDescent="0.2">
      <c r="B17" s="22">
        <v>1421</v>
      </c>
      <c r="C17" s="61" t="s">
        <v>37</v>
      </c>
      <c r="D17" s="21">
        <v>927000</v>
      </c>
      <c r="E17" s="21"/>
      <c r="F17" s="116">
        <f t="shared" si="0"/>
        <v>927000</v>
      </c>
      <c r="G17" s="55"/>
      <c r="H17" s="70"/>
      <c r="I17" s="70"/>
      <c r="J17" s="70"/>
      <c r="K17" s="70"/>
      <c r="L17" s="70"/>
      <c r="M17" s="70"/>
      <c r="N17" s="70"/>
      <c r="O17" s="70"/>
      <c r="P17" s="70"/>
      <c r="Q17" s="70"/>
      <c r="R17" s="70"/>
    </row>
    <row r="18" spans="2:20" s="56" customFormat="1" x14ac:dyDescent="0.2">
      <c r="B18" s="22">
        <v>1431</v>
      </c>
      <c r="C18" s="61" t="s">
        <v>38</v>
      </c>
      <c r="D18" s="21">
        <v>5407497.2400000002</v>
      </c>
      <c r="E18" s="21"/>
      <c r="F18" s="116">
        <f t="shared" si="0"/>
        <v>5407497.2400000002</v>
      </c>
      <c r="G18" s="55"/>
      <c r="H18" s="70"/>
      <c r="I18" s="70"/>
      <c r="J18" s="70"/>
      <c r="K18" s="70"/>
      <c r="L18" s="70"/>
      <c r="M18" s="70"/>
      <c r="N18" s="70"/>
      <c r="O18" s="70"/>
      <c r="P18" s="70"/>
      <c r="Q18" s="70"/>
      <c r="R18" s="70"/>
    </row>
    <row r="19" spans="2:20" s="56" customFormat="1" x14ac:dyDescent="0.2">
      <c r="B19" s="22">
        <v>1432</v>
      </c>
      <c r="C19" s="61" t="s">
        <v>199</v>
      </c>
      <c r="D19" s="21">
        <v>617999.68000000005</v>
      </c>
      <c r="E19" s="21"/>
      <c r="F19" s="116">
        <f t="shared" si="0"/>
        <v>617999.68000000005</v>
      </c>
      <c r="G19" s="55"/>
      <c r="H19" s="70"/>
      <c r="I19" s="70"/>
      <c r="J19" s="70"/>
      <c r="K19" s="70"/>
      <c r="L19" s="70"/>
      <c r="M19" s="70"/>
      <c r="N19" s="70"/>
      <c r="O19" s="70"/>
      <c r="P19" s="70"/>
      <c r="Q19" s="70"/>
      <c r="R19" s="70"/>
    </row>
    <row r="20" spans="2:20" s="56" customFormat="1" x14ac:dyDescent="0.2">
      <c r="B20" s="22">
        <v>1441</v>
      </c>
      <c r="C20" s="61" t="s">
        <v>39</v>
      </c>
      <c r="D20" s="21"/>
      <c r="E20" s="21">
        <v>49020</v>
      </c>
      <c r="F20" s="116">
        <f t="shared" si="0"/>
        <v>49020</v>
      </c>
      <c r="G20" s="55"/>
      <c r="H20" s="70"/>
      <c r="I20" s="70"/>
      <c r="J20" s="70"/>
      <c r="K20" s="70"/>
      <c r="L20" s="70"/>
      <c r="M20" s="70"/>
      <c r="N20" s="70"/>
      <c r="O20" s="70"/>
      <c r="P20" s="70"/>
      <c r="Q20" s="70"/>
      <c r="R20" s="70"/>
    </row>
    <row r="21" spans="2:20" s="56" customFormat="1" x14ac:dyDescent="0.2">
      <c r="B21" s="22">
        <v>1521</v>
      </c>
      <c r="C21" s="61" t="s">
        <v>40</v>
      </c>
      <c r="D21" s="21"/>
      <c r="E21" s="21">
        <v>500000</v>
      </c>
      <c r="F21" s="116">
        <f t="shared" si="0"/>
        <v>500000</v>
      </c>
      <c r="G21" s="55"/>
      <c r="H21" s="70"/>
      <c r="I21" s="70"/>
      <c r="J21" s="70"/>
      <c r="K21" s="70"/>
      <c r="L21" s="70"/>
      <c r="M21" s="70"/>
      <c r="N21" s="70"/>
      <c r="O21" s="70"/>
      <c r="P21" s="70"/>
      <c r="Q21" s="70"/>
      <c r="R21" s="70"/>
      <c r="T21" s="74"/>
    </row>
    <row r="22" spans="2:20" s="56" customFormat="1" x14ac:dyDescent="0.2">
      <c r="B22" s="22">
        <v>1543</v>
      </c>
      <c r="C22" s="61" t="s">
        <v>41</v>
      </c>
      <c r="D22" s="21">
        <f>472200-240785</f>
        <v>231415</v>
      </c>
      <c r="E22" s="21">
        <f>238000+240785</f>
        <v>478785</v>
      </c>
      <c r="F22" s="116">
        <f t="shared" si="0"/>
        <v>710200</v>
      </c>
      <c r="G22" s="55"/>
      <c r="H22" s="70"/>
      <c r="I22" s="70"/>
      <c r="J22" s="70"/>
      <c r="K22" s="70"/>
      <c r="L22" s="70"/>
      <c r="M22" s="70"/>
      <c r="N22" s="70"/>
      <c r="O22" s="70"/>
      <c r="P22" s="70"/>
      <c r="Q22" s="70"/>
      <c r="R22" s="70"/>
    </row>
    <row r="23" spans="2:20" s="56" customFormat="1" x14ac:dyDescent="0.2">
      <c r="B23" s="22">
        <v>1611</v>
      </c>
      <c r="C23" s="61" t="s">
        <v>42</v>
      </c>
      <c r="D23" s="23"/>
      <c r="E23" s="21">
        <f>950000+1357354.02+732297</f>
        <v>3039651.02</v>
      </c>
      <c r="F23" s="116">
        <f t="shared" si="0"/>
        <v>3039651.02</v>
      </c>
      <c r="G23" s="55"/>
      <c r="H23" s="70"/>
      <c r="I23" s="70"/>
      <c r="J23" s="70"/>
      <c r="K23" s="70"/>
      <c r="L23" s="70"/>
      <c r="M23" s="70"/>
      <c r="N23" s="70"/>
      <c r="O23" s="70"/>
      <c r="P23" s="70"/>
      <c r="Q23" s="70"/>
      <c r="R23" s="70"/>
    </row>
    <row r="24" spans="2:20" s="56" customFormat="1" x14ac:dyDescent="0.2">
      <c r="B24" s="22">
        <v>1712</v>
      </c>
      <c r="C24" s="61" t="s">
        <v>43</v>
      </c>
      <c r="D24" s="21">
        <v>2301777.96</v>
      </c>
      <c r="E24" s="21"/>
      <c r="F24" s="116">
        <f t="shared" si="0"/>
        <v>2301777.96</v>
      </c>
      <c r="G24" s="55"/>
      <c r="H24" s="70"/>
      <c r="I24" s="70"/>
      <c r="J24" s="70"/>
      <c r="K24" s="70"/>
      <c r="L24" s="70"/>
      <c r="M24" s="70"/>
      <c r="N24" s="70"/>
      <c r="O24" s="70"/>
      <c r="P24" s="70"/>
      <c r="Q24" s="70"/>
      <c r="R24" s="70"/>
    </row>
    <row r="25" spans="2:20" s="56" customFormat="1" x14ac:dyDescent="0.2">
      <c r="B25" s="24">
        <v>1713</v>
      </c>
      <c r="C25" s="63" t="s">
        <v>44</v>
      </c>
      <c r="D25" s="21">
        <v>1462077</v>
      </c>
      <c r="E25" s="21"/>
      <c r="F25" s="116">
        <f t="shared" si="0"/>
        <v>1462077</v>
      </c>
      <c r="G25" s="55"/>
      <c r="H25" s="70"/>
      <c r="I25" s="70"/>
      <c r="J25" s="70"/>
      <c r="K25" s="70"/>
      <c r="L25" s="70"/>
      <c r="M25" s="70"/>
      <c r="N25" s="70"/>
      <c r="O25" s="70"/>
      <c r="P25" s="70"/>
      <c r="Q25" s="70"/>
      <c r="R25" s="70"/>
    </row>
    <row r="26" spans="2:20" s="56" customFormat="1" x14ac:dyDescent="0.2">
      <c r="B26" s="22">
        <v>1715</v>
      </c>
      <c r="C26" s="61" t="s">
        <v>45</v>
      </c>
      <c r="D26" s="21">
        <f>1246153-300000</f>
        <v>946153</v>
      </c>
      <c r="E26" s="21">
        <v>300000</v>
      </c>
      <c r="F26" s="116">
        <f t="shared" si="0"/>
        <v>1246153</v>
      </c>
      <c r="G26" s="55"/>
      <c r="H26" s="70"/>
      <c r="I26" s="70"/>
      <c r="J26" s="70"/>
      <c r="K26" s="70"/>
      <c r="L26" s="70"/>
      <c r="M26" s="70"/>
      <c r="N26" s="70"/>
      <c r="O26" s="70"/>
      <c r="P26" s="70"/>
      <c r="Q26" s="70"/>
      <c r="R26" s="70"/>
    </row>
    <row r="27" spans="2:20" s="56" customFormat="1" x14ac:dyDescent="0.2">
      <c r="B27" s="22">
        <v>1716</v>
      </c>
      <c r="C27" s="61" t="s">
        <v>46</v>
      </c>
      <c r="D27" s="21"/>
      <c r="E27" s="21">
        <v>742909</v>
      </c>
      <c r="F27" s="116">
        <f t="shared" si="0"/>
        <v>742909</v>
      </c>
      <c r="G27" s="55"/>
      <c r="H27" s="70"/>
      <c r="I27" s="70"/>
      <c r="J27" s="70"/>
      <c r="K27" s="70"/>
      <c r="L27" s="70"/>
      <c r="M27" s="70"/>
      <c r="N27" s="70"/>
      <c r="O27" s="70"/>
      <c r="P27" s="70"/>
      <c r="Q27" s="70"/>
      <c r="R27" s="70"/>
    </row>
    <row r="28" spans="2:20" s="57" customFormat="1" x14ac:dyDescent="0.2">
      <c r="B28" s="41"/>
      <c r="C28" s="42" t="s">
        <v>47</v>
      </c>
      <c r="D28" s="43">
        <f>SUM(D10:D27)</f>
        <v>48473206.550000004</v>
      </c>
      <c r="E28" s="43">
        <f>SUM(E10:E27)</f>
        <v>6810365.0199999996</v>
      </c>
      <c r="F28" s="44">
        <f>D28+E28</f>
        <v>55283571.570000008</v>
      </c>
      <c r="G28" s="52">
        <f t="shared" ref="G28:R28" si="1">SUM(G10:G27)</f>
        <v>0</v>
      </c>
      <c r="H28" s="72">
        <f t="shared" si="1"/>
        <v>0</v>
      </c>
      <c r="I28" s="72">
        <f t="shared" si="1"/>
        <v>0</v>
      </c>
      <c r="J28" s="72">
        <f t="shared" si="1"/>
        <v>0</v>
      </c>
      <c r="K28" s="72">
        <f t="shared" si="1"/>
        <v>0</v>
      </c>
      <c r="L28" s="72">
        <f t="shared" si="1"/>
        <v>0</v>
      </c>
      <c r="M28" s="72">
        <f t="shared" si="1"/>
        <v>0</v>
      </c>
      <c r="N28" s="72">
        <f t="shared" si="1"/>
        <v>0</v>
      </c>
      <c r="O28" s="72">
        <f t="shared" si="1"/>
        <v>0</v>
      </c>
      <c r="P28" s="72">
        <f t="shared" si="1"/>
        <v>0</v>
      </c>
      <c r="Q28" s="72">
        <f t="shared" si="1"/>
        <v>0</v>
      </c>
      <c r="R28" s="72">
        <f t="shared" si="1"/>
        <v>0</v>
      </c>
    </row>
    <row r="29" spans="2:20" s="56" customFormat="1" ht="15.75" x14ac:dyDescent="0.25">
      <c r="B29" s="24">
        <v>2111</v>
      </c>
      <c r="C29" s="27" t="s">
        <v>48</v>
      </c>
      <c r="D29" s="21"/>
      <c r="E29" s="21">
        <f>100182*1.15</f>
        <v>115209.29999999999</v>
      </c>
      <c r="F29" s="116">
        <f t="shared" ref="F29:F62" si="2">SUM(D29:E29)</f>
        <v>115209.29999999999</v>
      </c>
      <c r="G29" s="55"/>
      <c r="H29" s="55"/>
      <c r="I29" s="55"/>
      <c r="J29" s="40"/>
      <c r="K29" s="55"/>
      <c r="L29" s="55"/>
      <c r="M29" s="55"/>
      <c r="N29" s="55"/>
      <c r="O29" s="55"/>
      <c r="P29" s="55"/>
      <c r="Q29" s="55"/>
      <c r="R29" s="55"/>
    </row>
    <row r="30" spans="2:20" s="56" customFormat="1" ht="26.25" x14ac:dyDescent="0.25">
      <c r="B30" s="24">
        <v>2141</v>
      </c>
      <c r="C30" s="65" t="s">
        <v>49</v>
      </c>
      <c r="D30" s="21"/>
      <c r="E30" s="21">
        <f>25000*1.15</f>
        <v>28749.999999999996</v>
      </c>
      <c r="F30" s="116">
        <f t="shared" si="2"/>
        <v>28749.999999999996</v>
      </c>
      <c r="G30" s="55"/>
      <c r="H30" s="55"/>
      <c r="I30" s="55"/>
      <c r="J30" s="40"/>
      <c r="K30" s="55"/>
      <c r="L30" s="55"/>
      <c r="M30" s="55"/>
      <c r="N30" s="55"/>
      <c r="O30" s="55"/>
      <c r="P30" s="55"/>
      <c r="Q30" s="55"/>
      <c r="R30" s="55"/>
    </row>
    <row r="31" spans="2:20" s="56" customFormat="1" ht="15.75" x14ac:dyDescent="0.25">
      <c r="B31" s="24">
        <v>2161</v>
      </c>
      <c r="C31" s="27" t="s">
        <v>50</v>
      </c>
      <c r="D31" s="21"/>
      <c r="E31" s="21">
        <v>1300000</v>
      </c>
      <c r="F31" s="116">
        <f t="shared" si="2"/>
        <v>1300000</v>
      </c>
      <c r="G31" s="55"/>
      <c r="H31" s="55"/>
      <c r="I31" s="55"/>
      <c r="J31" s="40"/>
      <c r="K31" s="55"/>
      <c r="L31" s="55"/>
      <c r="M31" s="55"/>
      <c r="N31" s="55"/>
      <c r="O31" s="55"/>
      <c r="P31" s="55"/>
      <c r="Q31" s="55"/>
      <c r="R31" s="55"/>
    </row>
    <row r="32" spans="2:20" s="56" customFormat="1" ht="15.75" x14ac:dyDescent="0.25">
      <c r="B32" s="24">
        <v>2171</v>
      </c>
      <c r="C32" s="27" t="s">
        <v>51</v>
      </c>
      <c r="D32" s="21"/>
      <c r="E32" s="21">
        <f>243450*1.15</f>
        <v>279967.5</v>
      </c>
      <c r="F32" s="116">
        <f t="shared" si="2"/>
        <v>279967.5</v>
      </c>
      <c r="G32" s="55"/>
      <c r="H32" s="55"/>
      <c r="I32" s="55"/>
      <c r="J32" s="40"/>
      <c r="K32" s="55"/>
      <c r="L32" s="55"/>
      <c r="M32" s="55"/>
      <c r="N32" s="55"/>
      <c r="O32" s="55"/>
      <c r="P32" s="55"/>
      <c r="Q32" s="55"/>
      <c r="R32" s="55"/>
    </row>
    <row r="33" spans="2:19" s="56" customFormat="1" ht="39" x14ac:dyDescent="0.25">
      <c r="B33" s="24">
        <v>2212</v>
      </c>
      <c r="C33" s="65" t="s">
        <v>52</v>
      </c>
      <c r="D33" s="25"/>
      <c r="E33" s="21">
        <f>4560000-525967.120000005</f>
        <v>4034032.8799999952</v>
      </c>
      <c r="F33" s="116">
        <f t="shared" si="2"/>
        <v>4034032.8799999952</v>
      </c>
      <c r="G33" s="55"/>
      <c r="H33" s="55"/>
      <c r="I33" s="55"/>
      <c r="J33" s="40"/>
      <c r="K33" s="55"/>
      <c r="L33" s="55"/>
      <c r="M33" s="55"/>
      <c r="N33" s="55"/>
      <c r="O33" s="55"/>
      <c r="P33" s="55"/>
      <c r="Q33" s="55"/>
      <c r="R33" s="55"/>
    </row>
    <row r="34" spans="2:19" s="56" customFormat="1" ht="26.25" x14ac:dyDescent="0.25">
      <c r="B34" s="24">
        <v>2214</v>
      </c>
      <c r="C34" s="65" t="s">
        <v>53</v>
      </c>
      <c r="D34" s="21"/>
      <c r="E34" s="26">
        <v>1140000</v>
      </c>
      <c r="F34" s="116">
        <f t="shared" si="2"/>
        <v>1140000</v>
      </c>
      <c r="G34" s="55"/>
      <c r="H34" s="55"/>
      <c r="I34" s="55"/>
      <c r="J34" s="40"/>
      <c r="K34" s="55"/>
      <c r="L34" s="55"/>
      <c r="M34" s="55"/>
      <c r="N34" s="55"/>
      <c r="O34" s="55"/>
      <c r="P34" s="55"/>
      <c r="Q34" s="55"/>
      <c r="R34" s="55"/>
    </row>
    <row r="35" spans="2:19" s="56" customFormat="1" ht="15.75" x14ac:dyDescent="0.25">
      <c r="B35" s="24">
        <v>2231</v>
      </c>
      <c r="C35" s="27" t="s">
        <v>54</v>
      </c>
      <c r="D35" s="21"/>
      <c r="E35" s="26">
        <v>155673</v>
      </c>
      <c r="F35" s="116">
        <f t="shared" si="2"/>
        <v>155673</v>
      </c>
      <c r="G35" s="55"/>
      <c r="H35" s="55"/>
      <c r="I35" s="55"/>
      <c r="J35" s="40"/>
      <c r="K35" s="55"/>
      <c r="L35" s="55"/>
      <c r="M35" s="55"/>
      <c r="N35" s="55"/>
      <c r="O35" s="55"/>
      <c r="P35" s="55"/>
      <c r="Q35" s="55"/>
      <c r="R35" s="55"/>
    </row>
    <row r="36" spans="2:19" s="56" customFormat="1" ht="15.75" x14ac:dyDescent="0.25">
      <c r="B36" s="24">
        <v>2411</v>
      </c>
      <c r="C36" s="27" t="s">
        <v>55</v>
      </c>
      <c r="D36" s="21"/>
      <c r="E36" s="21">
        <f>112500*1.15</f>
        <v>129374.99999999999</v>
      </c>
      <c r="F36" s="116">
        <f t="shared" si="2"/>
        <v>129374.99999999999</v>
      </c>
      <c r="G36" s="55"/>
      <c r="H36" s="55"/>
      <c r="I36" s="55"/>
      <c r="J36" s="40"/>
      <c r="K36" s="55"/>
      <c r="L36" s="55"/>
      <c r="M36" s="55"/>
      <c r="N36" s="55"/>
      <c r="O36" s="55"/>
      <c r="P36" s="55"/>
      <c r="Q36" s="55"/>
      <c r="R36" s="55"/>
    </row>
    <row r="37" spans="2:19" s="56" customFormat="1" ht="15.75" x14ac:dyDescent="0.25">
      <c r="B37" s="24">
        <v>2421</v>
      </c>
      <c r="C37" s="27" t="s">
        <v>56</v>
      </c>
      <c r="D37" s="21"/>
      <c r="E37" s="21">
        <v>100000</v>
      </c>
      <c r="F37" s="116">
        <f t="shared" si="2"/>
        <v>100000</v>
      </c>
      <c r="G37" s="55"/>
      <c r="H37" s="55"/>
      <c r="I37" s="55"/>
      <c r="J37" s="40"/>
      <c r="K37" s="55"/>
      <c r="L37" s="55"/>
      <c r="M37" s="55"/>
      <c r="N37" s="55"/>
      <c r="O37" s="55"/>
      <c r="P37" s="55"/>
      <c r="Q37" s="55"/>
      <c r="R37" s="55"/>
    </row>
    <row r="38" spans="2:19" s="56" customFormat="1" ht="15.75" x14ac:dyDescent="0.25">
      <c r="B38" s="24">
        <v>2431</v>
      </c>
      <c r="C38" s="27" t="s">
        <v>57</v>
      </c>
      <c r="D38" s="21"/>
      <c r="E38" s="21">
        <v>100000</v>
      </c>
      <c r="F38" s="116">
        <f t="shared" si="2"/>
        <v>100000</v>
      </c>
      <c r="G38" s="55"/>
      <c r="H38" s="55"/>
      <c r="I38" s="55"/>
      <c r="J38" s="40"/>
      <c r="K38" s="55"/>
      <c r="L38" s="55"/>
      <c r="M38" s="55"/>
      <c r="N38" s="55"/>
      <c r="O38" s="55"/>
      <c r="P38" s="55"/>
      <c r="Q38" s="55"/>
      <c r="R38" s="55"/>
    </row>
    <row r="39" spans="2:19" s="56" customFormat="1" ht="15.75" x14ac:dyDescent="0.25">
      <c r="B39" s="24">
        <v>2441</v>
      </c>
      <c r="C39" s="27" t="s">
        <v>58</v>
      </c>
      <c r="D39" s="21"/>
      <c r="E39" s="21">
        <f>85000*1.15</f>
        <v>97749.999999999985</v>
      </c>
      <c r="F39" s="116">
        <f t="shared" si="2"/>
        <v>97749.999999999985</v>
      </c>
      <c r="G39" s="55"/>
      <c r="H39" s="55"/>
      <c r="I39" s="55"/>
      <c r="J39" s="40"/>
      <c r="K39" s="55"/>
      <c r="L39" s="55"/>
      <c r="M39" s="55"/>
      <c r="N39" s="55"/>
      <c r="O39" s="55"/>
      <c r="P39" s="55"/>
      <c r="Q39" s="55"/>
      <c r="R39" s="55"/>
    </row>
    <row r="40" spans="2:19" s="56" customFormat="1" ht="15.75" x14ac:dyDescent="0.25">
      <c r="B40" s="24">
        <v>2451</v>
      </c>
      <c r="C40" s="27" t="s">
        <v>59</v>
      </c>
      <c r="D40" s="21"/>
      <c r="E40" s="26">
        <f>105000*1.15</f>
        <v>120749.99999999999</v>
      </c>
      <c r="F40" s="116">
        <f t="shared" si="2"/>
        <v>120749.99999999999</v>
      </c>
      <c r="G40" s="55"/>
      <c r="H40" s="55"/>
      <c r="I40" s="55"/>
      <c r="J40" s="40"/>
      <c r="K40" s="55"/>
      <c r="L40" s="55"/>
      <c r="M40" s="55"/>
      <c r="N40" s="55"/>
      <c r="O40" s="55"/>
      <c r="P40" s="55"/>
      <c r="Q40" s="55"/>
      <c r="R40" s="55"/>
    </row>
    <row r="41" spans="2:19" s="56" customFormat="1" ht="15.75" x14ac:dyDescent="0.25">
      <c r="B41" s="24">
        <v>2461</v>
      </c>
      <c r="C41" s="27" t="s">
        <v>60</v>
      </c>
      <c r="D41" s="21"/>
      <c r="E41" s="26">
        <v>1500000</v>
      </c>
      <c r="F41" s="116">
        <f t="shared" si="2"/>
        <v>1500000</v>
      </c>
      <c r="G41" s="55"/>
      <c r="H41" s="55"/>
      <c r="I41" s="55"/>
      <c r="J41" s="40"/>
      <c r="K41" s="55"/>
      <c r="L41" s="55"/>
      <c r="M41" s="55"/>
      <c r="N41" s="55"/>
      <c r="O41" s="55"/>
      <c r="P41" s="55"/>
      <c r="Q41" s="55"/>
      <c r="R41" s="55"/>
    </row>
    <row r="42" spans="2:19" s="56" customFormat="1" ht="15.75" x14ac:dyDescent="0.25">
      <c r="B42" s="24">
        <v>2471</v>
      </c>
      <c r="C42" s="27" t="s">
        <v>61</v>
      </c>
      <c r="D42" s="21"/>
      <c r="E42" s="21">
        <v>100000</v>
      </c>
      <c r="F42" s="116">
        <f t="shared" si="2"/>
        <v>100000</v>
      </c>
      <c r="G42" s="55"/>
      <c r="H42" s="55"/>
      <c r="I42" s="55"/>
      <c r="J42" s="40"/>
      <c r="K42" s="55"/>
      <c r="L42" s="55"/>
      <c r="M42" s="55"/>
      <c r="N42" s="55"/>
      <c r="O42" s="55"/>
      <c r="P42" s="55"/>
      <c r="Q42" s="55"/>
      <c r="R42" s="55"/>
      <c r="S42" s="74"/>
    </row>
    <row r="43" spans="2:19" s="56" customFormat="1" ht="15.75" x14ac:dyDescent="0.25">
      <c r="B43" s="24">
        <v>2481</v>
      </c>
      <c r="C43" s="27" t="s">
        <v>62</v>
      </c>
      <c r="D43" s="21"/>
      <c r="E43" s="26">
        <f>25000*1.15</f>
        <v>28749.999999999996</v>
      </c>
      <c r="F43" s="116">
        <f t="shared" si="2"/>
        <v>28749.999999999996</v>
      </c>
      <c r="G43" s="55"/>
      <c r="H43" s="55"/>
      <c r="I43" s="55"/>
      <c r="J43" s="40"/>
      <c r="K43" s="55"/>
      <c r="L43" s="55"/>
      <c r="M43" s="55"/>
      <c r="N43" s="55"/>
      <c r="O43" s="55"/>
      <c r="P43" s="55"/>
      <c r="Q43" s="55"/>
      <c r="R43" s="55"/>
    </row>
    <row r="44" spans="2:19" s="56" customFormat="1" ht="15.75" x14ac:dyDescent="0.25">
      <c r="B44" s="24">
        <v>2491</v>
      </c>
      <c r="C44" s="65" t="s">
        <v>63</v>
      </c>
      <c r="D44" s="21"/>
      <c r="E44" s="26">
        <v>100000</v>
      </c>
      <c r="F44" s="116">
        <f t="shared" si="2"/>
        <v>100000</v>
      </c>
      <c r="G44" s="55"/>
      <c r="H44" s="55"/>
      <c r="I44" s="55"/>
      <c r="J44" s="40"/>
      <c r="K44" s="55"/>
      <c r="L44" s="55"/>
      <c r="M44" s="55"/>
      <c r="N44" s="55"/>
      <c r="O44" s="55"/>
      <c r="P44" s="55"/>
      <c r="Q44" s="55"/>
      <c r="R44" s="55"/>
    </row>
    <row r="45" spans="2:19" s="56" customFormat="1" ht="15.75" x14ac:dyDescent="0.25">
      <c r="B45" s="24">
        <v>2521</v>
      </c>
      <c r="C45" s="27" t="s">
        <v>200</v>
      </c>
      <c r="D45" s="21"/>
      <c r="E45" s="21">
        <v>20000</v>
      </c>
      <c r="F45" s="116">
        <f t="shared" si="2"/>
        <v>20000</v>
      </c>
      <c r="G45" s="55"/>
      <c r="H45" s="55"/>
      <c r="I45" s="55"/>
      <c r="J45" s="40"/>
      <c r="K45" s="55"/>
      <c r="L45" s="55"/>
      <c r="M45" s="55"/>
      <c r="N45" s="55"/>
      <c r="O45" s="55"/>
      <c r="P45" s="55"/>
      <c r="Q45" s="55"/>
      <c r="R45" s="55"/>
    </row>
    <row r="46" spans="2:19" s="56" customFormat="1" ht="15.75" x14ac:dyDescent="0.25">
      <c r="B46" s="24">
        <v>2531</v>
      </c>
      <c r="C46" s="27" t="s">
        <v>64</v>
      </c>
      <c r="D46" s="21"/>
      <c r="E46" s="21">
        <v>2000000</v>
      </c>
      <c r="F46" s="116">
        <f t="shared" si="2"/>
        <v>2000000</v>
      </c>
      <c r="G46" s="55"/>
      <c r="H46" s="55"/>
      <c r="I46" s="55"/>
      <c r="J46" s="40"/>
      <c r="K46" s="55"/>
      <c r="L46" s="55"/>
      <c r="M46" s="55"/>
      <c r="N46" s="55"/>
      <c r="O46" s="55"/>
      <c r="P46" s="55"/>
      <c r="Q46" s="55"/>
      <c r="R46" s="55"/>
    </row>
    <row r="47" spans="2:19" s="56" customFormat="1" ht="15.75" x14ac:dyDescent="0.25">
      <c r="B47" s="24">
        <v>2541</v>
      </c>
      <c r="C47" s="27" t="s">
        <v>201</v>
      </c>
      <c r="D47" s="21"/>
      <c r="E47" s="26">
        <v>200000</v>
      </c>
      <c r="F47" s="116">
        <f t="shared" si="2"/>
        <v>200000</v>
      </c>
      <c r="G47" s="55"/>
      <c r="H47" s="55"/>
      <c r="I47" s="55"/>
      <c r="J47" s="40"/>
      <c r="K47" s="55"/>
      <c r="L47" s="55"/>
      <c r="M47" s="55"/>
      <c r="N47" s="55"/>
      <c r="O47" s="55"/>
      <c r="P47" s="55"/>
      <c r="Q47" s="55"/>
      <c r="R47" s="55"/>
    </row>
    <row r="48" spans="2:19" s="56" customFormat="1" ht="15.75" x14ac:dyDescent="0.25">
      <c r="B48" s="24">
        <v>2551</v>
      </c>
      <c r="C48" s="27" t="s">
        <v>65</v>
      </c>
      <c r="D48" s="21"/>
      <c r="E48" s="26">
        <v>50000</v>
      </c>
      <c r="F48" s="116">
        <f t="shared" si="2"/>
        <v>50000</v>
      </c>
      <c r="G48" s="55"/>
      <c r="H48" s="55"/>
      <c r="I48" s="55"/>
      <c r="J48" s="40"/>
      <c r="K48" s="55"/>
      <c r="L48" s="55"/>
      <c r="M48" s="55"/>
      <c r="N48" s="55"/>
      <c r="O48" s="55"/>
      <c r="P48" s="55"/>
      <c r="Q48" s="55"/>
      <c r="R48" s="55"/>
    </row>
    <row r="49" spans="2:18" s="56" customFormat="1" ht="15.75" x14ac:dyDescent="0.25">
      <c r="B49" s="24">
        <v>2561</v>
      </c>
      <c r="C49" s="27" t="s">
        <v>117</v>
      </c>
      <c r="D49" s="21"/>
      <c r="E49" s="26">
        <v>50000</v>
      </c>
      <c r="F49" s="116">
        <f t="shared" si="2"/>
        <v>50000</v>
      </c>
      <c r="G49" s="55"/>
      <c r="H49" s="55"/>
      <c r="I49" s="55"/>
      <c r="J49" s="40"/>
      <c r="K49" s="55"/>
      <c r="L49" s="55"/>
      <c r="M49" s="55"/>
      <c r="N49" s="55"/>
      <c r="O49" s="55"/>
      <c r="P49" s="55"/>
      <c r="Q49" s="55"/>
      <c r="R49" s="55"/>
    </row>
    <row r="50" spans="2:18" s="56" customFormat="1" ht="26.25" x14ac:dyDescent="0.25">
      <c r="B50" s="24">
        <v>2611</v>
      </c>
      <c r="C50" s="65" t="s">
        <v>66</v>
      </c>
      <c r="D50" s="21"/>
      <c r="E50" s="26">
        <f>500162*1.15</f>
        <v>575186.29999999993</v>
      </c>
      <c r="F50" s="116">
        <f t="shared" si="2"/>
        <v>575186.29999999993</v>
      </c>
      <c r="G50" s="55"/>
      <c r="H50" s="55"/>
      <c r="I50" s="55"/>
      <c r="J50" s="40"/>
      <c r="K50" s="55"/>
      <c r="L50" s="55"/>
      <c r="M50" s="55"/>
      <c r="N50" s="55"/>
      <c r="O50" s="55"/>
      <c r="P50" s="55"/>
      <c r="Q50" s="55"/>
      <c r="R50" s="55"/>
    </row>
    <row r="51" spans="2:18" s="56" customFormat="1" ht="16.5" customHeight="1" x14ac:dyDescent="0.25">
      <c r="B51" s="24">
        <v>2614</v>
      </c>
      <c r="C51" s="65" t="s">
        <v>67</v>
      </c>
      <c r="D51" s="21"/>
      <c r="E51" s="26">
        <v>950000</v>
      </c>
      <c r="F51" s="116">
        <f t="shared" si="2"/>
        <v>950000</v>
      </c>
      <c r="G51" s="55"/>
      <c r="H51" s="55"/>
      <c r="I51" s="55"/>
      <c r="J51" s="40"/>
      <c r="K51" s="55"/>
      <c r="L51" s="55"/>
      <c r="M51" s="55"/>
      <c r="N51" s="55"/>
      <c r="O51" s="55"/>
      <c r="P51" s="55"/>
      <c r="Q51" s="55"/>
      <c r="R51" s="55"/>
    </row>
    <row r="52" spans="2:18" s="56" customFormat="1" ht="15.75" x14ac:dyDescent="0.25">
      <c r="B52" s="24">
        <v>2711</v>
      </c>
      <c r="C52" s="27" t="s">
        <v>68</v>
      </c>
      <c r="D52" s="21"/>
      <c r="E52" s="26">
        <v>200000</v>
      </c>
      <c r="F52" s="116">
        <f t="shared" si="2"/>
        <v>200000</v>
      </c>
      <c r="G52" s="55"/>
      <c r="H52" s="55"/>
      <c r="I52" s="55"/>
      <c r="J52" s="40"/>
      <c r="K52" s="55"/>
      <c r="L52" s="55"/>
      <c r="M52" s="55"/>
      <c r="N52" s="55"/>
      <c r="O52" s="55"/>
      <c r="P52" s="55"/>
      <c r="Q52" s="55"/>
      <c r="R52" s="55"/>
    </row>
    <row r="53" spans="2:18" s="56" customFormat="1" ht="15.75" x14ac:dyDescent="0.25">
      <c r="B53" s="24">
        <v>2721</v>
      </c>
      <c r="C53" s="27" t="s">
        <v>69</v>
      </c>
      <c r="D53" s="21"/>
      <c r="E53" s="26">
        <v>200000</v>
      </c>
      <c r="F53" s="116">
        <f t="shared" si="2"/>
        <v>200000</v>
      </c>
      <c r="G53" s="55"/>
      <c r="H53" s="55"/>
      <c r="I53" s="55"/>
      <c r="J53" s="40"/>
      <c r="K53" s="55"/>
      <c r="L53" s="55"/>
      <c r="M53" s="55"/>
      <c r="N53" s="55"/>
      <c r="O53" s="55"/>
      <c r="P53" s="55"/>
      <c r="Q53" s="55"/>
      <c r="R53" s="55"/>
    </row>
    <row r="54" spans="2:18" s="56" customFormat="1" ht="15.75" x14ac:dyDescent="0.25">
      <c r="B54" s="24">
        <v>2731</v>
      </c>
      <c r="C54" s="27" t="s">
        <v>70</v>
      </c>
      <c r="D54" s="21"/>
      <c r="E54" s="21">
        <f>70000*1.15</f>
        <v>80500</v>
      </c>
      <c r="F54" s="116">
        <f t="shared" si="2"/>
        <v>80500</v>
      </c>
      <c r="G54" s="55"/>
      <c r="H54" s="55"/>
      <c r="I54" s="55"/>
      <c r="J54" s="40"/>
      <c r="K54" s="55"/>
      <c r="L54" s="55"/>
      <c r="M54" s="55"/>
      <c r="N54" s="55"/>
      <c r="O54" s="55"/>
      <c r="P54" s="55"/>
      <c r="Q54" s="55"/>
      <c r="R54" s="55"/>
    </row>
    <row r="55" spans="2:18" s="56" customFormat="1" ht="15.75" x14ac:dyDescent="0.25">
      <c r="B55" s="24">
        <v>2741</v>
      </c>
      <c r="C55" s="27" t="s">
        <v>71</v>
      </c>
      <c r="D55" s="21"/>
      <c r="E55" s="26">
        <v>50000</v>
      </c>
      <c r="F55" s="116">
        <f t="shared" si="2"/>
        <v>50000</v>
      </c>
      <c r="G55" s="55"/>
      <c r="H55" s="55"/>
      <c r="I55" s="55"/>
      <c r="J55" s="40"/>
      <c r="K55" s="55"/>
      <c r="L55" s="55"/>
      <c r="M55" s="55"/>
      <c r="N55" s="55"/>
      <c r="O55" s="55"/>
      <c r="P55" s="55"/>
      <c r="Q55" s="55"/>
      <c r="R55" s="55"/>
    </row>
    <row r="56" spans="2:18" s="56" customFormat="1" ht="15.75" x14ac:dyDescent="0.25">
      <c r="B56" s="24">
        <v>2751</v>
      </c>
      <c r="C56" s="27" t="s">
        <v>202</v>
      </c>
      <c r="D56" s="21"/>
      <c r="E56" s="26">
        <v>1300000</v>
      </c>
      <c r="F56" s="116">
        <f t="shared" si="2"/>
        <v>1300000</v>
      </c>
      <c r="G56" s="55"/>
      <c r="H56" s="55"/>
      <c r="I56" s="55"/>
      <c r="J56" s="40"/>
      <c r="K56" s="55"/>
      <c r="L56" s="55"/>
      <c r="M56" s="55"/>
      <c r="N56" s="55"/>
      <c r="O56" s="55"/>
      <c r="P56" s="55"/>
      <c r="Q56" s="55"/>
      <c r="R56" s="55"/>
    </row>
    <row r="57" spans="2:18" s="56" customFormat="1" ht="15.75" x14ac:dyDescent="0.25">
      <c r="B57" s="24">
        <v>2911</v>
      </c>
      <c r="C57" s="27" t="s">
        <v>72</v>
      </c>
      <c r="D57" s="21"/>
      <c r="E57" s="26">
        <v>35000</v>
      </c>
      <c r="F57" s="116">
        <f t="shared" si="2"/>
        <v>35000</v>
      </c>
      <c r="G57" s="55"/>
      <c r="H57" s="55"/>
      <c r="I57" s="55"/>
      <c r="J57" s="40"/>
      <c r="K57" s="55"/>
      <c r="L57" s="55"/>
      <c r="M57" s="55"/>
      <c r="N57" s="55"/>
      <c r="O57" s="55"/>
      <c r="P57" s="55"/>
      <c r="Q57" s="55"/>
      <c r="R57" s="55"/>
    </row>
    <row r="58" spans="2:18" s="56" customFormat="1" ht="15.75" x14ac:dyDescent="0.25">
      <c r="B58" s="24">
        <v>2921</v>
      </c>
      <c r="C58" s="27" t="s">
        <v>73</v>
      </c>
      <c r="D58" s="21"/>
      <c r="E58" s="26">
        <v>100000</v>
      </c>
      <c r="F58" s="116">
        <f t="shared" si="2"/>
        <v>100000</v>
      </c>
      <c r="G58" s="55"/>
      <c r="H58" s="55"/>
      <c r="I58" s="55"/>
      <c r="J58" s="40"/>
      <c r="K58" s="55"/>
      <c r="L58" s="55"/>
      <c r="M58" s="55"/>
      <c r="N58" s="55"/>
      <c r="O58" s="55"/>
      <c r="P58" s="55"/>
      <c r="Q58" s="55"/>
      <c r="R58" s="55"/>
    </row>
    <row r="59" spans="2:18" s="56" customFormat="1" ht="26.25" x14ac:dyDescent="0.25">
      <c r="B59" s="24">
        <v>2931</v>
      </c>
      <c r="C59" s="65" t="s">
        <v>203</v>
      </c>
      <c r="D59" s="21"/>
      <c r="E59" s="26">
        <v>10000</v>
      </c>
      <c r="F59" s="116">
        <f t="shared" si="2"/>
        <v>10000</v>
      </c>
      <c r="G59" s="55"/>
      <c r="H59" s="55"/>
      <c r="I59" s="55"/>
      <c r="J59" s="40"/>
      <c r="K59" s="55"/>
      <c r="L59" s="55"/>
      <c r="M59" s="55"/>
      <c r="N59" s="55"/>
      <c r="O59" s="55"/>
      <c r="P59" s="55"/>
      <c r="Q59" s="55"/>
      <c r="R59" s="55"/>
    </row>
    <row r="60" spans="2:18" s="56" customFormat="1" ht="26.25" x14ac:dyDescent="0.25">
      <c r="B60" s="24">
        <v>2941</v>
      </c>
      <c r="C60" s="65" t="s">
        <v>204</v>
      </c>
      <c r="D60" s="21"/>
      <c r="E60" s="26">
        <v>15000</v>
      </c>
      <c r="F60" s="116">
        <f t="shared" si="2"/>
        <v>15000</v>
      </c>
      <c r="G60" s="55"/>
      <c r="H60" s="55"/>
      <c r="I60" s="55"/>
      <c r="J60" s="40"/>
      <c r="K60" s="55"/>
      <c r="L60" s="55"/>
      <c r="M60" s="55"/>
      <c r="N60" s="55"/>
      <c r="O60" s="55"/>
      <c r="P60" s="55"/>
      <c r="Q60" s="55"/>
      <c r="R60" s="55"/>
    </row>
    <row r="61" spans="2:18" s="56" customFormat="1" ht="15.75" x14ac:dyDescent="0.25">
      <c r="B61" s="24">
        <v>2961</v>
      </c>
      <c r="C61" s="27" t="s">
        <v>74</v>
      </c>
      <c r="D61" s="21"/>
      <c r="E61" s="26">
        <v>25000</v>
      </c>
      <c r="F61" s="116">
        <f t="shared" si="2"/>
        <v>25000</v>
      </c>
      <c r="G61" s="55"/>
      <c r="H61" s="55"/>
      <c r="I61" s="55"/>
      <c r="J61" s="40"/>
      <c r="K61" s="55"/>
      <c r="L61" s="55"/>
      <c r="M61" s="55"/>
      <c r="N61" s="55"/>
      <c r="O61" s="55"/>
      <c r="P61" s="55"/>
      <c r="Q61" s="55"/>
      <c r="R61" s="55"/>
    </row>
    <row r="62" spans="2:18" s="56" customFormat="1" ht="15.75" x14ac:dyDescent="0.25">
      <c r="B62" s="24">
        <v>2981</v>
      </c>
      <c r="C62" s="108" t="s">
        <v>144</v>
      </c>
      <c r="D62" s="21"/>
      <c r="E62" s="26">
        <v>25000</v>
      </c>
      <c r="F62" s="116">
        <f t="shared" si="2"/>
        <v>25000</v>
      </c>
      <c r="G62" s="55"/>
      <c r="H62" s="55"/>
      <c r="I62" s="55"/>
      <c r="J62" s="40"/>
      <c r="K62" s="55"/>
      <c r="L62" s="55"/>
      <c r="M62" s="55"/>
      <c r="N62" s="55"/>
      <c r="O62" s="55"/>
      <c r="P62" s="55"/>
      <c r="Q62" s="55"/>
      <c r="R62" s="55"/>
    </row>
    <row r="63" spans="2:18" s="57" customFormat="1" x14ac:dyDescent="0.2">
      <c r="B63" s="45"/>
      <c r="C63" s="45" t="s">
        <v>75</v>
      </c>
      <c r="D63" s="43">
        <f>SUM(D29:D62)</f>
        <v>0</v>
      </c>
      <c r="E63" s="43">
        <f>SUM(E29:E62)</f>
        <v>15215943.979999997</v>
      </c>
      <c r="F63" s="66">
        <f>D63+E63</f>
        <v>15215943.979999997</v>
      </c>
      <c r="G63" s="67">
        <f t="shared" ref="G63:R63" si="3">SUM(G29:G62)</f>
        <v>0</v>
      </c>
      <c r="H63" s="67">
        <f t="shared" si="3"/>
        <v>0</v>
      </c>
      <c r="I63" s="67">
        <f t="shared" si="3"/>
        <v>0</v>
      </c>
      <c r="J63" s="67">
        <f t="shared" si="3"/>
        <v>0</v>
      </c>
      <c r="K63" s="67">
        <f t="shared" si="3"/>
        <v>0</v>
      </c>
      <c r="L63" s="67">
        <f t="shared" si="3"/>
        <v>0</v>
      </c>
      <c r="M63" s="67">
        <f t="shared" si="3"/>
        <v>0</v>
      </c>
      <c r="N63" s="67">
        <f t="shared" si="3"/>
        <v>0</v>
      </c>
      <c r="O63" s="67">
        <f t="shared" si="3"/>
        <v>0</v>
      </c>
      <c r="P63" s="67">
        <f t="shared" si="3"/>
        <v>0</v>
      </c>
      <c r="Q63" s="67">
        <f t="shared" si="3"/>
        <v>0</v>
      </c>
      <c r="R63" s="67">
        <f t="shared" si="3"/>
        <v>0</v>
      </c>
    </row>
    <row r="64" spans="2:18" s="56" customFormat="1" x14ac:dyDescent="0.2">
      <c r="B64" s="24">
        <v>3111</v>
      </c>
      <c r="C64" s="27" t="s">
        <v>76</v>
      </c>
      <c r="D64" s="28"/>
      <c r="E64" s="29">
        <v>750000</v>
      </c>
      <c r="F64" s="116">
        <f t="shared" ref="F64:F105" si="4">SUM(D64:E64)</f>
        <v>750000</v>
      </c>
      <c r="G64" s="55"/>
      <c r="H64" s="55"/>
      <c r="I64" s="55"/>
      <c r="J64" s="55"/>
      <c r="K64" s="55"/>
      <c r="L64" s="55"/>
      <c r="M64" s="55"/>
      <c r="N64" s="55"/>
      <c r="O64" s="55"/>
      <c r="P64" s="55"/>
      <c r="Q64" s="55"/>
      <c r="R64" s="55"/>
    </row>
    <row r="65" spans="2:18" s="56" customFormat="1" x14ac:dyDescent="0.2">
      <c r="B65" s="24">
        <v>3121</v>
      </c>
      <c r="C65" s="27" t="s">
        <v>77</v>
      </c>
      <c r="D65" s="28"/>
      <c r="E65" s="29">
        <v>200000</v>
      </c>
      <c r="F65" s="116">
        <f t="shared" si="4"/>
        <v>200000</v>
      </c>
      <c r="G65" s="55"/>
      <c r="H65" s="55"/>
      <c r="I65" s="55"/>
      <c r="J65" s="55"/>
      <c r="K65" s="55"/>
      <c r="L65" s="55"/>
      <c r="M65" s="55"/>
      <c r="N65" s="55"/>
      <c r="O65" s="55"/>
      <c r="P65" s="55"/>
      <c r="Q65" s="55"/>
      <c r="R65" s="55"/>
    </row>
    <row r="66" spans="2:18" s="56" customFormat="1" x14ac:dyDescent="0.2">
      <c r="B66" s="24">
        <v>3131</v>
      </c>
      <c r="C66" s="27" t="s">
        <v>205</v>
      </c>
      <c r="D66" s="28"/>
      <c r="E66" s="29">
        <v>1650000</v>
      </c>
      <c r="F66" s="116">
        <f t="shared" si="4"/>
        <v>1650000</v>
      </c>
      <c r="G66" s="55"/>
      <c r="H66" s="55"/>
      <c r="I66" s="55"/>
      <c r="J66" s="55"/>
      <c r="K66" s="55"/>
      <c r="L66" s="55"/>
      <c r="M66" s="55"/>
      <c r="N66" s="55"/>
      <c r="O66" s="55"/>
      <c r="P66" s="55"/>
      <c r="Q66" s="55"/>
      <c r="R66" s="55"/>
    </row>
    <row r="67" spans="2:18" s="56" customFormat="1" x14ac:dyDescent="0.2">
      <c r="B67" s="24">
        <v>3141</v>
      </c>
      <c r="C67" s="27" t="s">
        <v>206</v>
      </c>
      <c r="D67" s="28"/>
      <c r="E67" s="29">
        <v>160000</v>
      </c>
      <c r="F67" s="116">
        <f t="shared" si="4"/>
        <v>160000</v>
      </c>
      <c r="G67" s="55"/>
      <c r="H67" s="55"/>
      <c r="I67" s="55"/>
      <c r="J67" s="55"/>
      <c r="K67" s="55"/>
      <c r="L67" s="55"/>
      <c r="M67" s="55"/>
      <c r="N67" s="55"/>
      <c r="O67" s="55"/>
      <c r="P67" s="55"/>
      <c r="Q67" s="55"/>
      <c r="R67" s="55"/>
    </row>
    <row r="68" spans="2:18" s="56" customFormat="1" x14ac:dyDescent="0.2">
      <c r="B68" s="24">
        <v>3171</v>
      </c>
      <c r="C68" s="27" t="s">
        <v>207</v>
      </c>
      <c r="D68" s="28"/>
      <c r="E68" s="29">
        <v>45000</v>
      </c>
      <c r="F68" s="116">
        <f t="shared" si="4"/>
        <v>45000</v>
      </c>
      <c r="G68" s="55"/>
      <c r="H68" s="55"/>
      <c r="I68" s="55"/>
      <c r="J68" s="55"/>
      <c r="K68" s="55"/>
      <c r="L68" s="55"/>
      <c r="M68" s="55"/>
      <c r="N68" s="55"/>
      <c r="O68" s="55"/>
      <c r="P68" s="55"/>
      <c r="Q68" s="55"/>
      <c r="R68" s="55"/>
    </row>
    <row r="69" spans="2:18" s="56" customFormat="1" x14ac:dyDescent="0.2">
      <c r="B69" s="24">
        <v>3181</v>
      </c>
      <c r="C69" s="27" t="s">
        <v>78</v>
      </c>
      <c r="D69" s="28"/>
      <c r="E69" s="29">
        <v>5000</v>
      </c>
      <c r="F69" s="116">
        <f t="shared" si="4"/>
        <v>5000</v>
      </c>
      <c r="G69" s="55"/>
      <c r="H69" s="55"/>
      <c r="I69" s="55"/>
      <c r="J69" s="55"/>
      <c r="K69" s="55"/>
      <c r="L69" s="55"/>
      <c r="M69" s="55"/>
      <c r="N69" s="55"/>
      <c r="O69" s="55"/>
      <c r="P69" s="55"/>
      <c r="Q69" s="55"/>
      <c r="R69" s="55"/>
    </row>
    <row r="70" spans="2:18" s="56" customFormat="1" ht="25.5" x14ac:dyDescent="0.2">
      <c r="B70" s="39">
        <v>3231</v>
      </c>
      <c r="C70" s="109" t="s">
        <v>208</v>
      </c>
      <c r="D70" s="28"/>
      <c r="E70" s="29">
        <v>9500</v>
      </c>
      <c r="F70" s="116">
        <f t="shared" si="4"/>
        <v>9500</v>
      </c>
      <c r="G70" s="55"/>
      <c r="H70" s="55"/>
      <c r="I70" s="55"/>
      <c r="J70" s="55"/>
      <c r="K70" s="55"/>
      <c r="L70" s="55"/>
      <c r="M70" s="55"/>
      <c r="N70" s="55"/>
      <c r="O70" s="55"/>
      <c r="P70" s="55"/>
      <c r="Q70" s="55"/>
      <c r="R70" s="55"/>
    </row>
    <row r="71" spans="2:18" s="56" customFormat="1" x14ac:dyDescent="0.2">
      <c r="B71" s="24">
        <v>3232</v>
      </c>
      <c r="C71" s="27" t="s">
        <v>79</v>
      </c>
      <c r="D71" s="28"/>
      <c r="E71" s="29">
        <v>40000</v>
      </c>
      <c r="F71" s="116">
        <f t="shared" si="4"/>
        <v>40000</v>
      </c>
      <c r="G71" s="55"/>
      <c r="H71" s="55"/>
      <c r="I71" s="55"/>
      <c r="J71" s="55"/>
      <c r="K71" s="55"/>
      <c r="L71" s="55"/>
      <c r="M71" s="55"/>
      <c r="N71" s="55"/>
      <c r="O71" s="55"/>
      <c r="P71" s="55"/>
      <c r="Q71" s="55"/>
      <c r="R71" s="55"/>
    </row>
    <row r="72" spans="2:18" s="56" customFormat="1" x14ac:dyDescent="0.2">
      <c r="B72" s="24">
        <v>3261</v>
      </c>
      <c r="C72" s="27" t="s">
        <v>80</v>
      </c>
      <c r="D72" s="28"/>
      <c r="E72" s="29">
        <v>30000</v>
      </c>
      <c r="F72" s="116">
        <f t="shared" si="4"/>
        <v>30000</v>
      </c>
      <c r="G72" s="55"/>
      <c r="H72" s="55"/>
      <c r="I72" s="55"/>
      <c r="J72" s="55"/>
      <c r="K72" s="55"/>
      <c r="L72" s="55"/>
      <c r="M72" s="55"/>
      <c r="N72" s="55"/>
      <c r="O72" s="55"/>
      <c r="P72" s="55"/>
      <c r="Q72" s="55"/>
      <c r="R72" s="55"/>
    </row>
    <row r="73" spans="2:18" s="56" customFormat="1" x14ac:dyDescent="0.2">
      <c r="B73" s="24">
        <v>3311</v>
      </c>
      <c r="C73" s="27" t="s">
        <v>209</v>
      </c>
      <c r="D73" s="28"/>
      <c r="E73" s="30">
        <v>631200</v>
      </c>
      <c r="F73" s="116">
        <f t="shared" si="4"/>
        <v>631200</v>
      </c>
      <c r="G73" s="55"/>
      <c r="H73" s="55"/>
      <c r="I73" s="55"/>
      <c r="J73" s="55"/>
      <c r="K73" s="55"/>
      <c r="L73" s="55"/>
      <c r="M73" s="55"/>
      <c r="N73" s="55"/>
      <c r="O73" s="55"/>
      <c r="P73" s="55"/>
      <c r="Q73" s="55"/>
      <c r="R73" s="55"/>
    </row>
    <row r="74" spans="2:18" s="56" customFormat="1" x14ac:dyDescent="0.2">
      <c r="B74" s="24">
        <v>3321</v>
      </c>
      <c r="C74" s="108" t="s">
        <v>210</v>
      </c>
      <c r="D74" s="28"/>
      <c r="E74" s="30">
        <v>214480</v>
      </c>
      <c r="F74" s="116">
        <f t="shared" si="4"/>
        <v>214480</v>
      </c>
      <c r="G74" s="55"/>
      <c r="H74" s="55"/>
      <c r="I74" s="55"/>
      <c r="J74" s="55"/>
      <c r="K74" s="55"/>
      <c r="L74" s="55"/>
      <c r="M74" s="55"/>
      <c r="N74" s="55"/>
      <c r="O74" s="55"/>
      <c r="P74" s="55"/>
      <c r="Q74" s="55"/>
      <c r="R74" s="55"/>
    </row>
    <row r="75" spans="2:18" s="56" customFormat="1" x14ac:dyDescent="0.2">
      <c r="B75" s="24">
        <v>3331</v>
      </c>
      <c r="C75" s="27" t="s">
        <v>211</v>
      </c>
      <c r="D75" s="28"/>
      <c r="E75" s="30">
        <v>415280</v>
      </c>
      <c r="F75" s="116">
        <f t="shared" si="4"/>
        <v>415280</v>
      </c>
      <c r="G75" s="55"/>
      <c r="H75" s="55"/>
      <c r="I75" s="55"/>
      <c r="J75" s="55"/>
      <c r="K75" s="55"/>
      <c r="L75" s="55"/>
      <c r="M75" s="55"/>
      <c r="N75" s="55"/>
      <c r="O75" s="55"/>
      <c r="P75" s="55"/>
      <c r="Q75" s="55"/>
      <c r="R75" s="55"/>
    </row>
    <row r="76" spans="2:18" s="56" customFormat="1" x14ac:dyDescent="0.2">
      <c r="B76" s="24">
        <v>3341</v>
      </c>
      <c r="C76" s="27" t="s">
        <v>81</v>
      </c>
      <c r="D76" s="28"/>
      <c r="E76" s="29">
        <v>150000</v>
      </c>
      <c r="F76" s="116">
        <f t="shared" si="4"/>
        <v>150000</v>
      </c>
      <c r="G76" s="55"/>
      <c r="H76" s="55"/>
      <c r="I76" s="55"/>
      <c r="J76" s="55"/>
      <c r="K76" s="55"/>
      <c r="L76" s="55"/>
      <c r="M76" s="55"/>
      <c r="N76" s="55"/>
      <c r="O76" s="55"/>
      <c r="P76" s="55"/>
      <c r="Q76" s="55"/>
      <c r="R76" s="55"/>
    </row>
    <row r="77" spans="2:18" s="56" customFormat="1" x14ac:dyDescent="0.2">
      <c r="B77" s="24">
        <v>3342</v>
      </c>
      <c r="C77" s="27" t="s">
        <v>82</v>
      </c>
      <c r="D77" s="28"/>
      <c r="E77" s="29">
        <v>300000</v>
      </c>
      <c r="F77" s="116">
        <f t="shared" si="4"/>
        <v>300000</v>
      </c>
      <c r="G77" s="55"/>
      <c r="H77" s="55"/>
      <c r="I77" s="55"/>
      <c r="J77" s="55"/>
      <c r="K77" s="55"/>
      <c r="L77" s="55"/>
      <c r="M77" s="55"/>
      <c r="N77" s="55"/>
      <c r="O77" s="55"/>
      <c r="P77" s="55"/>
      <c r="Q77" s="55"/>
      <c r="R77" s="55"/>
    </row>
    <row r="78" spans="2:18" s="56" customFormat="1" x14ac:dyDescent="0.2">
      <c r="B78" s="24">
        <v>3351</v>
      </c>
      <c r="C78" s="27" t="s">
        <v>83</v>
      </c>
      <c r="D78" s="28"/>
      <c r="E78" s="29">
        <v>230400</v>
      </c>
      <c r="F78" s="116">
        <f t="shared" si="4"/>
        <v>230400</v>
      </c>
      <c r="G78" s="55"/>
      <c r="H78" s="55"/>
      <c r="I78" s="55"/>
      <c r="J78" s="55"/>
      <c r="K78" s="55"/>
      <c r="L78" s="55"/>
      <c r="M78" s="55"/>
      <c r="N78" s="55"/>
      <c r="O78" s="55"/>
      <c r="P78" s="55"/>
      <c r="Q78" s="55"/>
      <c r="R78" s="55"/>
    </row>
    <row r="79" spans="2:18" s="56" customFormat="1" x14ac:dyDescent="0.2">
      <c r="B79" s="24">
        <v>3362</v>
      </c>
      <c r="C79" s="27" t="s">
        <v>212</v>
      </c>
      <c r="D79" s="28"/>
      <c r="E79" s="29">
        <v>80000</v>
      </c>
      <c r="F79" s="116">
        <f t="shared" si="4"/>
        <v>80000</v>
      </c>
      <c r="G79" s="55"/>
      <c r="H79" s="55"/>
      <c r="I79" s="55"/>
      <c r="J79" s="55"/>
      <c r="K79" s="55"/>
      <c r="L79" s="55"/>
      <c r="M79" s="55"/>
      <c r="N79" s="55"/>
      <c r="O79" s="55"/>
      <c r="P79" s="55"/>
      <c r="Q79" s="55"/>
      <c r="R79" s="55"/>
    </row>
    <row r="80" spans="2:18" s="56" customFormat="1" ht="25.5" x14ac:dyDescent="0.2">
      <c r="B80" s="24">
        <v>3363</v>
      </c>
      <c r="C80" s="65" t="s">
        <v>84</v>
      </c>
      <c r="D80" s="28"/>
      <c r="E80" s="29">
        <v>50000</v>
      </c>
      <c r="F80" s="116">
        <f t="shared" si="4"/>
        <v>50000</v>
      </c>
      <c r="G80" s="55"/>
      <c r="H80" s="55"/>
      <c r="I80" s="55"/>
      <c r="J80" s="55"/>
      <c r="K80" s="55"/>
      <c r="L80" s="55"/>
      <c r="M80" s="55"/>
      <c r="N80" s="55"/>
      <c r="O80" s="55"/>
      <c r="P80" s="55"/>
      <c r="Q80" s="55"/>
      <c r="R80" s="55"/>
    </row>
    <row r="81" spans="2:18" s="56" customFormat="1" x14ac:dyDescent="0.2">
      <c r="B81" s="24">
        <v>3391</v>
      </c>
      <c r="C81" s="27" t="s">
        <v>213</v>
      </c>
      <c r="D81" s="21"/>
      <c r="E81" s="28">
        <v>30000</v>
      </c>
      <c r="F81" s="116">
        <f t="shared" si="4"/>
        <v>30000</v>
      </c>
      <c r="G81" s="55"/>
      <c r="H81" s="55"/>
      <c r="I81" s="55"/>
      <c r="J81" s="55"/>
      <c r="K81" s="55"/>
      <c r="L81" s="55"/>
      <c r="M81" s="55"/>
      <c r="N81" s="55"/>
      <c r="O81" s="55"/>
      <c r="P81" s="55"/>
      <c r="Q81" s="55"/>
      <c r="R81" s="55"/>
    </row>
    <row r="82" spans="2:18" s="56" customFormat="1" x14ac:dyDescent="0.2">
      <c r="B82" s="24">
        <v>3411</v>
      </c>
      <c r="C82" s="27" t="s">
        <v>85</v>
      </c>
      <c r="D82" s="28"/>
      <c r="E82" s="29">
        <v>7000</v>
      </c>
      <c r="F82" s="116">
        <f t="shared" si="4"/>
        <v>7000</v>
      </c>
      <c r="G82" s="55"/>
      <c r="H82" s="55"/>
      <c r="I82" s="55"/>
      <c r="J82" s="55"/>
      <c r="K82" s="55"/>
      <c r="L82" s="55"/>
      <c r="M82" s="55"/>
      <c r="N82" s="55"/>
      <c r="O82" s="55"/>
      <c r="P82" s="55"/>
      <c r="Q82" s="55"/>
      <c r="R82" s="55"/>
    </row>
    <row r="83" spans="2:18" s="56" customFormat="1" x14ac:dyDescent="0.2">
      <c r="B83" s="24">
        <v>3451</v>
      </c>
      <c r="C83" s="27" t="s">
        <v>214</v>
      </c>
      <c r="D83" s="28"/>
      <c r="E83" s="29">
        <v>300000</v>
      </c>
      <c r="F83" s="116">
        <f t="shared" si="4"/>
        <v>300000</v>
      </c>
      <c r="G83" s="55"/>
      <c r="H83" s="55"/>
      <c r="I83" s="55"/>
      <c r="J83" s="55"/>
      <c r="K83" s="55"/>
      <c r="L83" s="55"/>
      <c r="M83" s="55"/>
      <c r="N83" s="55"/>
      <c r="O83" s="55"/>
      <c r="P83" s="55"/>
      <c r="Q83" s="55"/>
      <c r="R83" s="55"/>
    </row>
    <row r="84" spans="2:18" s="56" customFormat="1" x14ac:dyDescent="0.2">
      <c r="B84" s="24">
        <v>3471</v>
      </c>
      <c r="C84" s="27" t="s">
        <v>86</v>
      </c>
      <c r="D84" s="28"/>
      <c r="E84" s="29">
        <v>15000</v>
      </c>
      <c r="F84" s="116">
        <f t="shared" si="4"/>
        <v>15000</v>
      </c>
      <c r="G84" s="55"/>
      <c r="H84" s="55"/>
      <c r="I84" s="55"/>
      <c r="J84" s="55"/>
      <c r="K84" s="55"/>
      <c r="L84" s="55"/>
      <c r="M84" s="55"/>
      <c r="N84" s="55"/>
      <c r="O84" s="55"/>
      <c r="P84" s="55"/>
      <c r="Q84" s="55"/>
      <c r="R84" s="55"/>
    </row>
    <row r="85" spans="2:18" s="56" customFormat="1" x14ac:dyDescent="0.2">
      <c r="B85" s="24">
        <v>3481</v>
      </c>
      <c r="C85" s="27" t="s">
        <v>87</v>
      </c>
      <c r="D85" s="28"/>
      <c r="E85" s="29">
        <v>0</v>
      </c>
      <c r="F85" s="116">
        <f t="shared" si="4"/>
        <v>0</v>
      </c>
      <c r="G85" s="55"/>
      <c r="H85" s="55"/>
      <c r="I85" s="55"/>
      <c r="J85" s="55"/>
      <c r="K85" s="55"/>
      <c r="L85" s="55"/>
      <c r="M85" s="55"/>
      <c r="N85" s="55"/>
      <c r="O85" s="55"/>
      <c r="P85" s="55"/>
      <c r="Q85" s="55"/>
      <c r="R85" s="55"/>
    </row>
    <row r="86" spans="2:18" s="56" customFormat="1" ht="25.5" x14ac:dyDescent="0.2">
      <c r="B86" s="24">
        <v>3512</v>
      </c>
      <c r="C86" s="65" t="s">
        <v>215</v>
      </c>
      <c r="D86" s="28"/>
      <c r="E86" s="28">
        <v>1500000</v>
      </c>
      <c r="F86" s="116">
        <f t="shared" si="4"/>
        <v>1500000</v>
      </c>
      <c r="G86" s="55"/>
      <c r="H86" s="55"/>
      <c r="I86" s="55"/>
      <c r="J86" s="55"/>
      <c r="K86" s="55"/>
      <c r="L86" s="55"/>
      <c r="M86" s="55"/>
      <c r="N86" s="55"/>
      <c r="O86" s="55"/>
      <c r="P86" s="55"/>
      <c r="Q86" s="55"/>
      <c r="R86" s="55"/>
    </row>
    <row r="87" spans="2:18" s="56" customFormat="1" ht="25.5" x14ac:dyDescent="0.2">
      <c r="B87" s="24">
        <v>3521</v>
      </c>
      <c r="C87" s="65" t="s">
        <v>216</v>
      </c>
      <c r="D87" s="28"/>
      <c r="E87" s="29">
        <v>100000</v>
      </c>
      <c r="F87" s="116">
        <f t="shared" si="4"/>
        <v>100000</v>
      </c>
      <c r="G87" s="55"/>
      <c r="H87" s="55"/>
      <c r="I87" s="55"/>
      <c r="J87" s="55"/>
      <c r="K87" s="55"/>
      <c r="L87" s="55"/>
      <c r="M87" s="55"/>
      <c r="N87" s="55"/>
      <c r="O87" s="55"/>
      <c r="P87" s="55"/>
      <c r="Q87" s="55"/>
      <c r="R87" s="55"/>
    </row>
    <row r="88" spans="2:18" s="56" customFormat="1" ht="25.5" x14ac:dyDescent="0.2">
      <c r="B88" s="24">
        <v>3531</v>
      </c>
      <c r="C88" s="65" t="s">
        <v>88</v>
      </c>
      <c r="D88" s="28"/>
      <c r="E88" s="29">
        <v>100000</v>
      </c>
      <c r="F88" s="116">
        <f t="shared" si="4"/>
        <v>100000</v>
      </c>
      <c r="G88" s="55"/>
      <c r="H88" s="55"/>
      <c r="I88" s="55"/>
      <c r="J88" s="55"/>
      <c r="K88" s="55"/>
      <c r="L88" s="55"/>
      <c r="M88" s="55"/>
      <c r="N88" s="55"/>
      <c r="O88" s="55"/>
      <c r="P88" s="55"/>
      <c r="Q88" s="55"/>
      <c r="R88" s="55"/>
    </row>
    <row r="89" spans="2:18" s="56" customFormat="1" ht="25.5" x14ac:dyDescent="0.2">
      <c r="B89" s="24">
        <v>3551</v>
      </c>
      <c r="C89" s="65" t="s">
        <v>217</v>
      </c>
      <c r="D89" s="28"/>
      <c r="E89" s="29">
        <v>150000</v>
      </c>
      <c r="F89" s="116">
        <f t="shared" si="4"/>
        <v>150000</v>
      </c>
      <c r="G89" s="55"/>
      <c r="H89" s="55"/>
      <c r="I89" s="55"/>
      <c r="J89" s="55"/>
      <c r="K89" s="55"/>
      <c r="L89" s="55"/>
      <c r="M89" s="55"/>
      <c r="N89" s="55"/>
      <c r="O89" s="55"/>
      <c r="P89" s="55"/>
      <c r="Q89" s="55"/>
      <c r="R89" s="55"/>
    </row>
    <row r="90" spans="2:18" s="56" customFormat="1" x14ac:dyDescent="0.2">
      <c r="B90" s="24">
        <v>3571</v>
      </c>
      <c r="C90" s="27" t="s">
        <v>89</v>
      </c>
      <c r="D90" s="28"/>
      <c r="E90" s="29">
        <v>150000</v>
      </c>
      <c r="F90" s="116">
        <f t="shared" si="4"/>
        <v>150000</v>
      </c>
      <c r="G90" s="55"/>
      <c r="H90" s="55"/>
      <c r="I90" s="55"/>
      <c r="J90" s="55"/>
      <c r="K90" s="55"/>
      <c r="L90" s="55"/>
      <c r="M90" s="55"/>
      <c r="N90" s="55"/>
      <c r="O90" s="55"/>
      <c r="P90" s="55"/>
      <c r="Q90" s="55"/>
      <c r="R90" s="55"/>
    </row>
    <row r="91" spans="2:18" s="56" customFormat="1" x14ac:dyDescent="0.2">
      <c r="B91" s="24">
        <v>3572</v>
      </c>
      <c r="C91" s="27" t="s">
        <v>218</v>
      </c>
      <c r="D91" s="28"/>
      <c r="E91" s="29">
        <v>50000</v>
      </c>
      <c r="F91" s="116">
        <f t="shared" si="4"/>
        <v>50000</v>
      </c>
      <c r="G91" s="55"/>
      <c r="H91" s="55"/>
      <c r="I91" s="55"/>
      <c r="J91" s="55"/>
      <c r="K91" s="55"/>
      <c r="L91" s="55"/>
      <c r="M91" s="55"/>
      <c r="N91" s="55"/>
      <c r="O91" s="55"/>
      <c r="P91" s="55"/>
      <c r="Q91" s="55"/>
      <c r="R91" s="55"/>
    </row>
    <row r="92" spans="2:18" s="56" customFormat="1" x14ac:dyDescent="0.2">
      <c r="B92" s="24">
        <v>3581</v>
      </c>
      <c r="C92" s="27" t="s">
        <v>219</v>
      </c>
      <c r="D92" s="28"/>
      <c r="E92" s="29">
        <v>150000</v>
      </c>
      <c r="F92" s="116">
        <f t="shared" si="4"/>
        <v>150000</v>
      </c>
      <c r="G92" s="55"/>
      <c r="H92" s="55"/>
      <c r="I92" s="55"/>
      <c r="J92" s="55"/>
      <c r="K92" s="55"/>
      <c r="L92" s="55"/>
      <c r="M92" s="55"/>
      <c r="N92" s="55"/>
      <c r="O92" s="55"/>
      <c r="P92" s="55"/>
      <c r="Q92" s="55"/>
      <c r="R92" s="55"/>
    </row>
    <row r="93" spans="2:18" s="56" customFormat="1" x14ac:dyDescent="0.2">
      <c r="B93" s="24">
        <v>3591</v>
      </c>
      <c r="C93" s="27" t="s">
        <v>220</v>
      </c>
      <c r="D93" s="28"/>
      <c r="E93" s="29">
        <v>250000</v>
      </c>
      <c r="F93" s="116">
        <f t="shared" si="4"/>
        <v>250000</v>
      </c>
      <c r="G93" s="55"/>
      <c r="H93" s="55"/>
      <c r="I93" s="55"/>
      <c r="J93" s="55"/>
      <c r="K93" s="55"/>
      <c r="L93" s="55"/>
      <c r="M93" s="55"/>
      <c r="N93" s="55"/>
      <c r="O93" s="55"/>
      <c r="P93" s="55"/>
      <c r="Q93" s="55"/>
      <c r="R93" s="55"/>
    </row>
    <row r="94" spans="2:18" s="56" customFormat="1" x14ac:dyDescent="0.2">
      <c r="B94" s="24">
        <v>3651</v>
      </c>
      <c r="C94" s="27" t="s">
        <v>118</v>
      </c>
      <c r="D94" s="28"/>
      <c r="E94" s="29">
        <v>50000</v>
      </c>
      <c r="F94" s="116">
        <f t="shared" si="4"/>
        <v>50000</v>
      </c>
      <c r="G94" s="55"/>
      <c r="H94" s="55"/>
      <c r="I94" s="55"/>
      <c r="J94" s="55"/>
      <c r="K94" s="55"/>
      <c r="L94" s="55"/>
      <c r="M94" s="55"/>
      <c r="N94" s="55"/>
      <c r="O94" s="55"/>
      <c r="P94" s="55"/>
      <c r="Q94" s="55"/>
      <c r="R94" s="55"/>
    </row>
    <row r="95" spans="2:18" s="56" customFormat="1" x14ac:dyDescent="0.2">
      <c r="B95" s="24">
        <v>3721</v>
      </c>
      <c r="C95" s="27" t="s">
        <v>90</v>
      </c>
      <c r="D95" s="28"/>
      <c r="E95" s="29">
        <v>110000</v>
      </c>
      <c r="F95" s="116">
        <f t="shared" si="4"/>
        <v>110000</v>
      </c>
      <c r="G95" s="55"/>
      <c r="H95" s="55"/>
      <c r="I95" s="55"/>
      <c r="J95" s="55"/>
      <c r="K95" s="55"/>
      <c r="L95" s="55"/>
      <c r="M95" s="55"/>
      <c r="N95" s="55"/>
      <c r="O95" s="55"/>
      <c r="P95" s="55"/>
      <c r="Q95" s="55"/>
      <c r="R95" s="55"/>
    </row>
    <row r="96" spans="2:18" s="56" customFormat="1" x14ac:dyDescent="0.2">
      <c r="B96" s="24">
        <v>3751</v>
      </c>
      <c r="C96" s="27" t="s">
        <v>91</v>
      </c>
      <c r="D96" s="28"/>
      <c r="E96" s="29">
        <v>50000</v>
      </c>
      <c r="F96" s="116">
        <f t="shared" si="4"/>
        <v>50000</v>
      </c>
      <c r="G96" s="55"/>
      <c r="H96" s="55"/>
      <c r="I96" s="55"/>
      <c r="J96" s="55"/>
      <c r="K96" s="55"/>
      <c r="L96" s="55"/>
      <c r="M96" s="55"/>
      <c r="N96" s="55"/>
      <c r="O96" s="55"/>
      <c r="P96" s="55"/>
      <c r="Q96" s="55"/>
      <c r="R96" s="55"/>
    </row>
    <row r="97" spans="2:19" s="56" customFormat="1" x14ac:dyDescent="0.2">
      <c r="B97" s="24">
        <v>3791</v>
      </c>
      <c r="C97" s="27" t="s">
        <v>92</v>
      </c>
      <c r="D97" s="28"/>
      <c r="E97" s="29">
        <v>15000</v>
      </c>
      <c r="F97" s="116">
        <f t="shared" si="4"/>
        <v>15000</v>
      </c>
      <c r="G97" s="55"/>
      <c r="H97" s="55"/>
      <c r="I97" s="55"/>
      <c r="J97" s="55"/>
      <c r="K97" s="55"/>
      <c r="L97" s="55"/>
      <c r="M97" s="55"/>
      <c r="N97" s="55"/>
      <c r="O97" s="55"/>
      <c r="P97" s="55"/>
      <c r="Q97" s="55"/>
      <c r="R97" s="55"/>
    </row>
    <row r="98" spans="2:19" s="56" customFormat="1" x14ac:dyDescent="0.2">
      <c r="B98" s="24">
        <v>3821</v>
      </c>
      <c r="C98" s="27" t="s">
        <v>93</v>
      </c>
      <c r="D98" s="28"/>
      <c r="E98" s="29">
        <v>15000</v>
      </c>
      <c r="F98" s="116">
        <f t="shared" si="4"/>
        <v>15000</v>
      </c>
      <c r="G98" s="55"/>
      <c r="H98" s="55"/>
      <c r="I98" s="55"/>
      <c r="J98" s="55"/>
      <c r="K98" s="55"/>
      <c r="L98" s="55"/>
      <c r="M98" s="55"/>
      <c r="N98" s="55"/>
      <c r="O98" s="55"/>
      <c r="P98" s="55"/>
      <c r="Q98" s="55"/>
      <c r="R98" s="55"/>
    </row>
    <row r="99" spans="2:19" s="56" customFormat="1" x14ac:dyDescent="0.2">
      <c r="B99" s="24">
        <v>3822</v>
      </c>
      <c r="C99" s="27" t="s">
        <v>94</v>
      </c>
      <c r="D99" s="28"/>
      <c r="E99" s="29">
        <v>15000</v>
      </c>
      <c r="F99" s="116">
        <f t="shared" si="4"/>
        <v>15000</v>
      </c>
      <c r="G99" s="55"/>
      <c r="H99" s="55"/>
      <c r="I99" s="55"/>
      <c r="J99" s="55"/>
      <c r="K99" s="55"/>
      <c r="L99" s="55"/>
      <c r="M99" s="55"/>
      <c r="N99" s="55"/>
      <c r="O99" s="55"/>
      <c r="P99" s="55"/>
      <c r="Q99" s="55"/>
      <c r="R99" s="55"/>
    </row>
    <row r="100" spans="2:19" s="56" customFormat="1" x14ac:dyDescent="0.2">
      <c r="B100" s="24">
        <v>3921</v>
      </c>
      <c r="C100" s="27" t="s">
        <v>95</v>
      </c>
      <c r="D100" s="28"/>
      <c r="E100" s="29">
        <v>1500000</v>
      </c>
      <c r="F100" s="116">
        <f t="shared" si="4"/>
        <v>1500000</v>
      </c>
      <c r="G100" s="55"/>
      <c r="H100" s="55"/>
      <c r="I100" s="55"/>
      <c r="J100" s="55"/>
      <c r="K100" s="55"/>
      <c r="L100" s="55"/>
      <c r="M100" s="55"/>
      <c r="N100" s="55"/>
      <c r="O100" s="55"/>
      <c r="P100" s="55"/>
      <c r="Q100" s="55"/>
      <c r="R100" s="55"/>
    </row>
    <row r="101" spans="2:19" s="56" customFormat="1" x14ac:dyDescent="0.2">
      <c r="B101" s="24">
        <v>3941</v>
      </c>
      <c r="C101" s="27" t="s">
        <v>96</v>
      </c>
      <c r="D101" s="28"/>
      <c r="E101" s="29">
        <v>500000</v>
      </c>
      <c r="F101" s="116">
        <f t="shared" si="4"/>
        <v>500000</v>
      </c>
      <c r="G101" s="55"/>
      <c r="H101" s="55"/>
      <c r="I101" s="55"/>
      <c r="J101" s="55"/>
      <c r="K101" s="55"/>
      <c r="L101" s="55"/>
      <c r="M101" s="55"/>
      <c r="N101" s="55"/>
      <c r="O101" s="55"/>
      <c r="P101" s="55"/>
      <c r="Q101" s="55"/>
      <c r="R101" s="55"/>
    </row>
    <row r="102" spans="2:19" s="56" customFormat="1" x14ac:dyDescent="0.2">
      <c r="B102" s="24">
        <v>3944</v>
      </c>
      <c r="C102" s="27" t="s">
        <v>97</v>
      </c>
      <c r="D102" s="28"/>
      <c r="E102" s="29">
        <v>50000</v>
      </c>
      <c r="F102" s="116">
        <f t="shared" si="4"/>
        <v>50000</v>
      </c>
      <c r="G102" s="55"/>
      <c r="H102" s="55"/>
      <c r="I102" s="55"/>
      <c r="J102" s="55"/>
      <c r="K102" s="55"/>
      <c r="L102" s="55"/>
      <c r="M102" s="55"/>
      <c r="N102" s="55"/>
      <c r="O102" s="55"/>
      <c r="P102" s="55"/>
      <c r="Q102" s="55"/>
      <c r="R102" s="55"/>
    </row>
    <row r="103" spans="2:19" s="56" customFormat="1" x14ac:dyDescent="0.2">
      <c r="B103" s="24">
        <v>3981</v>
      </c>
      <c r="C103" s="27" t="s">
        <v>98</v>
      </c>
      <c r="D103" s="28"/>
      <c r="E103" s="29">
        <v>750000</v>
      </c>
      <c r="F103" s="116">
        <f t="shared" si="4"/>
        <v>750000</v>
      </c>
      <c r="G103" s="55"/>
      <c r="H103" s="55"/>
      <c r="I103" s="55"/>
      <c r="J103" s="55"/>
      <c r="K103" s="55"/>
      <c r="L103" s="55"/>
      <c r="M103" s="55"/>
      <c r="N103" s="55"/>
      <c r="O103" s="55"/>
      <c r="P103" s="55"/>
      <c r="Q103" s="55"/>
      <c r="R103" s="55"/>
      <c r="S103" s="174"/>
    </row>
    <row r="104" spans="2:19" s="56" customFormat="1" x14ac:dyDescent="0.2">
      <c r="B104" s="110">
        <v>3992</v>
      </c>
      <c r="C104" s="111" t="s">
        <v>119</v>
      </c>
      <c r="D104" s="28"/>
      <c r="E104" s="29">
        <v>50000</v>
      </c>
      <c r="F104" s="116">
        <f t="shared" si="4"/>
        <v>50000</v>
      </c>
      <c r="G104" s="55"/>
      <c r="H104" s="55"/>
      <c r="I104" s="55"/>
      <c r="J104" s="55"/>
      <c r="K104" s="55"/>
      <c r="L104" s="55"/>
      <c r="M104" s="55"/>
      <c r="N104" s="55"/>
      <c r="O104" s="55"/>
      <c r="P104" s="55"/>
      <c r="Q104" s="55"/>
      <c r="R104" s="55"/>
    </row>
    <row r="105" spans="2:19" s="56" customFormat="1" x14ac:dyDescent="0.2">
      <c r="B105" s="24">
        <v>3993</v>
      </c>
      <c r="C105" s="27" t="s">
        <v>99</v>
      </c>
      <c r="D105" s="28"/>
      <c r="E105" s="29">
        <v>40000</v>
      </c>
      <c r="F105" s="116">
        <f t="shared" si="4"/>
        <v>40000</v>
      </c>
      <c r="G105" s="55"/>
      <c r="H105" s="55"/>
      <c r="I105" s="55"/>
      <c r="J105" s="55"/>
      <c r="K105" s="55"/>
      <c r="L105" s="55"/>
      <c r="M105" s="55"/>
      <c r="N105" s="55"/>
      <c r="O105" s="55"/>
      <c r="P105" s="55"/>
      <c r="Q105" s="55"/>
      <c r="R105" s="55"/>
    </row>
    <row r="106" spans="2:19" s="58" customFormat="1" x14ac:dyDescent="0.2">
      <c r="B106" s="45"/>
      <c r="C106" s="45" t="s">
        <v>100</v>
      </c>
      <c r="D106" s="43">
        <f t="shared" ref="D106:R106" si="5">SUM(D64:D105)</f>
        <v>0</v>
      </c>
      <c r="E106" s="43">
        <f t="shared" si="5"/>
        <v>10907860</v>
      </c>
      <c r="F106" s="43">
        <f t="shared" si="5"/>
        <v>10907860</v>
      </c>
      <c r="G106" s="68">
        <f t="shared" si="5"/>
        <v>0</v>
      </c>
      <c r="H106" s="68">
        <f t="shared" si="5"/>
        <v>0</v>
      </c>
      <c r="I106" s="68">
        <f t="shared" si="5"/>
        <v>0</v>
      </c>
      <c r="J106" s="73">
        <f t="shared" si="5"/>
        <v>0</v>
      </c>
      <c r="K106" s="73">
        <f t="shared" si="5"/>
        <v>0</v>
      </c>
      <c r="L106" s="73">
        <f t="shared" si="5"/>
        <v>0</v>
      </c>
      <c r="M106" s="73">
        <f t="shared" si="5"/>
        <v>0</v>
      </c>
      <c r="N106" s="73">
        <f t="shared" si="5"/>
        <v>0</v>
      </c>
      <c r="O106" s="73">
        <f t="shared" si="5"/>
        <v>0</v>
      </c>
      <c r="P106" s="73">
        <f t="shared" si="5"/>
        <v>0</v>
      </c>
      <c r="Q106" s="73">
        <f t="shared" si="5"/>
        <v>0</v>
      </c>
      <c r="R106" s="73">
        <f t="shared" si="5"/>
        <v>0</v>
      </c>
    </row>
    <row r="107" spans="2:19" s="56" customFormat="1" x14ac:dyDescent="0.2">
      <c r="B107" s="31">
        <v>4412</v>
      </c>
      <c r="C107" s="32" t="s">
        <v>101</v>
      </c>
      <c r="D107" s="33"/>
      <c r="E107" s="33">
        <v>150000</v>
      </c>
      <c r="F107" s="106">
        <f>SUM(D107:E107)</f>
        <v>150000</v>
      </c>
      <c r="G107" s="33"/>
      <c r="H107" s="33"/>
      <c r="I107" s="33"/>
      <c r="J107" s="33"/>
      <c r="K107" s="33"/>
      <c r="L107" s="33"/>
      <c r="M107" s="33"/>
      <c r="N107" s="33"/>
      <c r="O107" s="33"/>
      <c r="P107" s="33"/>
      <c r="Q107" s="33"/>
      <c r="R107" s="33"/>
    </row>
    <row r="108" spans="2:19" s="56" customFormat="1" x14ac:dyDescent="0.2">
      <c r="B108" s="31">
        <v>4413</v>
      </c>
      <c r="C108" s="32" t="s">
        <v>102</v>
      </c>
      <c r="D108" s="33"/>
      <c r="E108" s="21">
        <v>1500000</v>
      </c>
      <c r="F108" s="106">
        <f>SUM(D108:E108)</f>
        <v>1500000</v>
      </c>
      <c r="G108" s="55"/>
      <c r="H108" s="55"/>
      <c r="I108" s="55"/>
      <c r="J108" s="55"/>
      <c r="K108" s="55"/>
      <c r="L108" s="55"/>
      <c r="M108" s="55"/>
      <c r="N108" s="55"/>
      <c r="O108" s="55"/>
      <c r="P108" s="55"/>
      <c r="Q108" s="55"/>
      <c r="R108" s="55"/>
    </row>
    <row r="109" spans="2:19" s="56" customFormat="1" x14ac:dyDescent="0.2">
      <c r="B109" s="31">
        <v>4421</v>
      </c>
      <c r="C109" s="32" t="s">
        <v>103</v>
      </c>
      <c r="D109" s="33"/>
      <c r="E109" s="21">
        <v>1500000</v>
      </c>
      <c r="F109" s="106">
        <f>SUM(D109:E109)</f>
        <v>1500000</v>
      </c>
      <c r="G109" s="55"/>
      <c r="H109" s="55"/>
      <c r="I109" s="55"/>
      <c r="J109" s="55"/>
      <c r="K109" s="55"/>
      <c r="L109" s="55"/>
      <c r="M109" s="55"/>
      <c r="N109" s="55"/>
      <c r="O109" s="55"/>
      <c r="P109" s="55"/>
      <c r="Q109" s="55"/>
      <c r="R109" s="55"/>
    </row>
    <row r="110" spans="2:19" x14ac:dyDescent="0.2">
      <c r="B110" s="34">
        <v>4451</v>
      </c>
      <c r="C110" s="35" t="s">
        <v>120</v>
      </c>
      <c r="D110" s="36"/>
      <c r="E110" s="21">
        <v>40000</v>
      </c>
      <c r="F110" s="106">
        <f>SUM(D110:E110)</f>
        <v>40000</v>
      </c>
      <c r="G110" s="55"/>
      <c r="H110" s="59"/>
      <c r="I110" s="59"/>
      <c r="J110" s="59"/>
      <c r="K110" s="59"/>
      <c r="L110" s="59"/>
      <c r="M110" s="59"/>
      <c r="N110" s="59"/>
      <c r="O110" s="59"/>
      <c r="P110" s="59"/>
      <c r="Q110" s="59"/>
      <c r="R110" s="59"/>
    </row>
    <row r="111" spans="2:19" x14ac:dyDescent="0.2">
      <c r="B111" s="46"/>
      <c r="C111" s="47" t="s">
        <v>104</v>
      </c>
      <c r="D111" s="44">
        <f t="shared" ref="D111:R111" si="6">SUM(D107:D110)</f>
        <v>0</v>
      </c>
      <c r="E111" s="44">
        <f t="shared" si="6"/>
        <v>3190000</v>
      </c>
      <c r="F111" s="44">
        <f t="shared" si="6"/>
        <v>3190000</v>
      </c>
      <c r="G111" s="44">
        <f t="shared" si="6"/>
        <v>0</v>
      </c>
      <c r="H111" s="44">
        <f t="shared" si="6"/>
        <v>0</v>
      </c>
      <c r="I111" s="44">
        <f t="shared" si="6"/>
        <v>0</v>
      </c>
      <c r="J111" s="44">
        <f t="shared" si="6"/>
        <v>0</v>
      </c>
      <c r="K111" s="44">
        <f t="shared" si="6"/>
        <v>0</v>
      </c>
      <c r="L111" s="44">
        <f t="shared" si="6"/>
        <v>0</v>
      </c>
      <c r="M111" s="44">
        <f t="shared" si="6"/>
        <v>0</v>
      </c>
      <c r="N111" s="44">
        <f t="shared" si="6"/>
        <v>0</v>
      </c>
      <c r="O111" s="44">
        <f t="shared" si="6"/>
        <v>0</v>
      </c>
      <c r="P111" s="44">
        <f t="shared" si="6"/>
        <v>0</v>
      </c>
      <c r="Q111" s="44">
        <f t="shared" si="6"/>
        <v>0</v>
      </c>
      <c r="R111" s="44">
        <f t="shared" si="6"/>
        <v>0</v>
      </c>
    </row>
    <row r="112" spans="2:19" s="56" customFormat="1" x14ac:dyDescent="0.2">
      <c r="B112" s="24">
        <v>5111</v>
      </c>
      <c r="C112" s="27" t="s">
        <v>22</v>
      </c>
      <c r="D112" s="21"/>
      <c r="E112" s="21">
        <v>250000</v>
      </c>
      <c r="F112" s="106">
        <f t="shared" ref="F112:F124" si="7">SUM(D112:E112)</f>
        <v>250000</v>
      </c>
      <c r="G112" s="55"/>
      <c r="H112" s="55"/>
      <c r="I112" s="55"/>
      <c r="J112" s="55"/>
      <c r="K112" s="55"/>
      <c r="L112" s="55"/>
      <c r="M112" s="55"/>
      <c r="N112" s="55"/>
      <c r="O112" s="55"/>
      <c r="P112" s="55"/>
      <c r="Q112" s="55"/>
      <c r="R112" s="55"/>
    </row>
    <row r="113" spans="2:18" s="56" customFormat="1" x14ac:dyDescent="0.2">
      <c r="B113" s="24">
        <v>5121</v>
      </c>
      <c r="C113" s="27" t="s">
        <v>23</v>
      </c>
      <c r="D113" s="21"/>
      <c r="E113" s="21">
        <v>180000</v>
      </c>
      <c r="F113" s="106">
        <f t="shared" si="7"/>
        <v>180000</v>
      </c>
      <c r="G113" s="55"/>
      <c r="H113" s="55"/>
      <c r="I113" s="55"/>
      <c r="J113" s="55"/>
      <c r="K113" s="55"/>
      <c r="L113" s="55"/>
      <c r="M113" s="55"/>
      <c r="N113" s="55"/>
      <c r="O113" s="55"/>
      <c r="P113" s="55"/>
      <c r="Q113" s="55"/>
      <c r="R113" s="55"/>
    </row>
    <row r="114" spans="2:18" s="56" customFormat="1" x14ac:dyDescent="0.2">
      <c r="B114" s="24">
        <v>5151</v>
      </c>
      <c r="C114" s="27" t="s">
        <v>24</v>
      </c>
      <c r="D114" s="21"/>
      <c r="E114" s="21">
        <v>180000</v>
      </c>
      <c r="F114" s="106">
        <f t="shared" si="7"/>
        <v>180000</v>
      </c>
      <c r="G114" s="55"/>
      <c r="H114" s="55"/>
      <c r="I114" s="55"/>
      <c r="J114" s="55"/>
      <c r="K114" s="55"/>
      <c r="L114" s="55"/>
      <c r="M114" s="55"/>
      <c r="N114" s="55"/>
      <c r="O114" s="55"/>
      <c r="P114" s="55"/>
      <c r="Q114" s="55"/>
      <c r="R114" s="55"/>
    </row>
    <row r="115" spans="2:18" s="56" customFormat="1" x14ac:dyDescent="0.2">
      <c r="B115" s="24">
        <v>5191</v>
      </c>
      <c r="C115" s="27" t="s">
        <v>25</v>
      </c>
      <c r="D115" s="21"/>
      <c r="E115" s="21">
        <v>15000</v>
      </c>
      <c r="F115" s="106">
        <f t="shared" si="7"/>
        <v>15000</v>
      </c>
      <c r="G115" s="55"/>
      <c r="H115" s="55"/>
      <c r="I115" s="55"/>
      <c r="J115" s="55"/>
      <c r="K115" s="55"/>
      <c r="L115" s="55"/>
      <c r="M115" s="55"/>
      <c r="N115" s="55"/>
      <c r="O115" s="55"/>
      <c r="P115" s="55"/>
      <c r="Q115" s="55"/>
      <c r="R115" s="55"/>
    </row>
    <row r="116" spans="2:18" s="56" customFormat="1" x14ac:dyDescent="0.2">
      <c r="B116" s="24">
        <v>5211</v>
      </c>
      <c r="C116" s="27" t="s">
        <v>26</v>
      </c>
      <c r="D116" s="29"/>
      <c r="E116" s="21">
        <v>100000</v>
      </c>
      <c r="F116" s="106">
        <f t="shared" si="7"/>
        <v>100000</v>
      </c>
      <c r="G116" s="55"/>
      <c r="H116" s="55"/>
      <c r="I116" s="55"/>
      <c r="J116" s="55"/>
      <c r="K116" s="55"/>
      <c r="L116" s="55"/>
      <c r="M116" s="55"/>
      <c r="N116" s="55"/>
      <c r="O116" s="55"/>
      <c r="P116" s="55"/>
      <c r="Q116" s="55"/>
      <c r="R116" s="55"/>
    </row>
    <row r="117" spans="2:18" s="56" customFormat="1" x14ac:dyDescent="0.2">
      <c r="B117" s="24">
        <v>5291</v>
      </c>
      <c r="C117" s="64" t="s">
        <v>221</v>
      </c>
      <c r="D117" s="29"/>
      <c r="E117" s="153">
        <v>0</v>
      </c>
      <c r="F117" s="154">
        <f t="shared" si="7"/>
        <v>0</v>
      </c>
      <c r="G117" s="55"/>
      <c r="H117" s="55"/>
      <c r="I117" s="55"/>
      <c r="J117" s="55"/>
      <c r="K117" s="55"/>
      <c r="L117" s="55"/>
      <c r="M117" s="55"/>
      <c r="N117" s="55"/>
      <c r="O117" s="55"/>
      <c r="P117" s="55"/>
      <c r="Q117" s="55"/>
      <c r="R117" s="55"/>
    </row>
    <row r="118" spans="2:18" s="56" customFormat="1" x14ac:dyDescent="0.2">
      <c r="B118" s="24">
        <v>5311</v>
      </c>
      <c r="C118" s="64" t="s">
        <v>105</v>
      </c>
      <c r="D118" s="21"/>
      <c r="E118" s="21">
        <v>150000</v>
      </c>
      <c r="F118" s="106">
        <f t="shared" si="7"/>
        <v>150000</v>
      </c>
      <c r="G118" s="55"/>
      <c r="H118" s="55"/>
      <c r="I118" s="55"/>
      <c r="J118" s="55"/>
      <c r="K118" s="55"/>
      <c r="L118" s="55"/>
      <c r="M118" s="55"/>
      <c r="N118" s="55"/>
      <c r="O118" s="55"/>
      <c r="P118" s="55"/>
      <c r="Q118" s="55"/>
      <c r="R118" s="55"/>
    </row>
    <row r="119" spans="2:18" s="56" customFormat="1" x14ac:dyDescent="0.2">
      <c r="B119" s="24">
        <v>5411</v>
      </c>
      <c r="C119" s="27" t="s">
        <v>222</v>
      </c>
      <c r="D119" s="21"/>
      <c r="E119" s="21">
        <v>3200000</v>
      </c>
      <c r="F119" s="106">
        <f t="shared" si="7"/>
        <v>3200000</v>
      </c>
      <c r="G119" s="55"/>
      <c r="H119" s="55"/>
      <c r="I119" s="55"/>
      <c r="J119" s="55"/>
      <c r="K119" s="55"/>
      <c r="L119" s="55"/>
      <c r="M119" s="55"/>
      <c r="N119" s="55"/>
      <c r="O119" s="55"/>
      <c r="P119" s="55"/>
      <c r="Q119" s="55"/>
      <c r="R119" s="55"/>
    </row>
    <row r="120" spans="2:18" s="56" customFormat="1" x14ac:dyDescent="0.2">
      <c r="B120" s="24">
        <v>5621</v>
      </c>
      <c r="C120" s="27" t="s">
        <v>27</v>
      </c>
      <c r="D120" s="21"/>
      <c r="E120" s="21">
        <v>500000</v>
      </c>
      <c r="F120" s="106">
        <f t="shared" si="7"/>
        <v>500000</v>
      </c>
      <c r="G120" s="55"/>
      <c r="H120" s="55"/>
      <c r="I120" s="55"/>
      <c r="J120" s="55"/>
      <c r="K120" s="55"/>
      <c r="L120" s="55"/>
      <c r="M120" s="55"/>
      <c r="N120" s="55"/>
      <c r="O120" s="55"/>
      <c r="P120" s="55"/>
      <c r="Q120" s="55"/>
      <c r="R120" s="55"/>
    </row>
    <row r="121" spans="2:18" s="56" customFormat="1" x14ac:dyDescent="0.2">
      <c r="B121" s="24">
        <v>5641</v>
      </c>
      <c r="C121" s="27" t="s">
        <v>223</v>
      </c>
      <c r="D121" s="21"/>
      <c r="E121" s="21">
        <v>300000</v>
      </c>
      <c r="F121" s="106">
        <f t="shared" si="7"/>
        <v>300000</v>
      </c>
      <c r="G121" s="55"/>
      <c r="H121" s="55"/>
      <c r="I121" s="55"/>
      <c r="J121" s="55"/>
      <c r="K121" s="55"/>
      <c r="L121" s="55"/>
      <c r="M121" s="55"/>
      <c r="N121" s="55"/>
      <c r="O121" s="55"/>
      <c r="P121" s="55"/>
      <c r="Q121" s="55"/>
      <c r="R121" s="55"/>
    </row>
    <row r="122" spans="2:18" s="56" customFormat="1" x14ac:dyDescent="0.2">
      <c r="B122" s="24">
        <v>5661</v>
      </c>
      <c r="C122" s="27" t="s">
        <v>106</v>
      </c>
      <c r="D122" s="21"/>
      <c r="E122" s="21">
        <v>150000</v>
      </c>
      <c r="F122" s="106">
        <f t="shared" si="7"/>
        <v>150000</v>
      </c>
      <c r="G122" s="55"/>
      <c r="H122" s="55"/>
      <c r="I122" s="55"/>
      <c r="J122" s="55"/>
      <c r="K122" s="55"/>
      <c r="L122" s="55"/>
      <c r="M122" s="55"/>
      <c r="N122" s="55"/>
      <c r="O122" s="55"/>
      <c r="P122" s="55"/>
      <c r="Q122" s="55"/>
      <c r="R122" s="55"/>
    </row>
    <row r="123" spans="2:18" s="56" customFormat="1" x14ac:dyDescent="0.2">
      <c r="B123" s="24">
        <v>5911</v>
      </c>
      <c r="C123" s="27" t="s">
        <v>28</v>
      </c>
      <c r="D123" s="21"/>
      <c r="E123" s="21">
        <v>50000</v>
      </c>
      <c r="F123" s="106">
        <f t="shared" si="7"/>
        <v>50000</v>
      </c>
      <c r="G123" s="55"/>
      <c r="H123" s="55"/>
      <c r="I123" s="55"/>
      <c r="J123" s="55"/>
      <c r="K123" s="55"/>
      <c r="L123" s="55"/>
      <c r="M123" s="55"/>
      <c r="N123" s="55"/>
      <c r="O123" s="55"/>
      <c r="P123" s="55"/>
      <c r="Q123" s="55"/>
      <c r="R123" s="55"/>
    </row>
    <row r="124" spans="2:18" s="56" customFormat="1" x14ac:dyDescent="0.2">
      <c r="B124" s="24">
        <v>5971</v>
      </c>
      <c r="C124" s="27" t="s">
        <v>29</v>
      </c>
      <c r="D124" s="21"/>
      <c r="E124" s="21">
        <v>250000</v>
      </c>
      <c r="F124" s="106">
        <f t="shared" si="7"/>
        <v>250000</v>
      </c>
      <c r="G124" s="55"/>
      <c r="H124" s="55"/>
      <c r="I124" s="55"/>
      <c r="J124" s="55"/>
      <c r="K124" s="55"/>
      <c r="L124" s="55"/>
      <c r="M124" s="55"/>
      <c r="N124" s="55"/>
      <c r="O124" s="55"/>
      <c r="P124" s="55"/>
      <c r="Q124" s="55"/>
      <c r="R124" s="55"/>
    </row>
    <row r="125" spans="2:18" x14ac:dyDescent="0.2">
      <c r="B125" s="46"/>
      <c r="C125" s="47" t="s">
        <v>107</v>
      </c>
      <c r="D125" s="43">
        <f>SUM(D112:D124)</f>
        <v>0</v>
      </c>
      <c r="E125" s="43">
        <f>SUM(E112:E124)</f>
        <v>5325000</v>
      </c>
      <c r="F125" s="44">
        <f>D125+E125</f>
        <v>5325000</v>
      </c>
      <c r="G125" s="68">
        <f t="shared" ref="G125:R125" si="8">SUM(G112:G124)</f>
        <v>0</v>
      </c>
      <c r="H125" s="68">
        <f t="shared" si="8"/>
        <v>0</v>
      </c>
      <c r="I125" s="68">
        <f t="shared" si="8"/>
        <v>0</v>
      </c>
      <c r="J125" s="73">
        <f t="shared" si="8"/>
        <v>0</v>
      </c>
      <c r="K125" s="73">
        <f t="shared" si="8"/>
        <v>0</v>
      </c>
      <c r="L125" s="73">
        <f t="shared" si="8"/>
        <v>0</v>
      </c>
      <c r="M125" s="73">
        <f t="shared" si="8"/>
        <v>0</v>
      </c>
      <c r="N125" s="73">
        <f t="shared" si="8"/>
        <v>0</v>
      </c>
      <c r="O125" s="73">
        <f t="shared" si="8"/>
        <v>0</v>
      </c>
      <c r="P125" s="73">
        <f t="shared" si="8"/>
        <v>0</v>
      </c>
      <c r="Q125" s="73">
        <f t="shared" si="8"/>
        <v>0</v>
      </c>
      <c r="R125" s="73">
        <f t="shared" si="8"/>
        <v>0</v>
      </c>
    </row>
    <row r="126" spans="2:18" x14ac:dyDescent="0.2">
      <c r="B126" s="155">
        <v>7991</v>
      </c>
      <c r="C126" s="38" t="s">
        <v>224</v>
      </c>
      <c r="D126" s="21"/>
      <c r="E126" s="37">
        <v>42560500</v>
      </c>
      <c r="F126" s="152">
        <f>SUM(D126:E126)</f>
        <v>42560500</v>
      </c>
      <c r="G126" s="59"/>
      <c r="H126" s="59"/>
      <c r="I126" s="59"/>
      <c r="J126" s="59"/>
      <c r="K126" s="59"/>
      <c r="L126" s="59"/>
      <c r="M126" s="59"/>
      <c r="N126" s="59"/>
      <c r="O126" s="59"/>
      <c r="P126" s="59"/>
      <c r="Q126" s="59"/>
      <c r="R126" s="59"/>
    </row>
    <row r="127" spans="2:18" x14ac:dyDescent="0.2">
      <c r="B127" s="46"/>
      <c r="C127" s="47" t="s">
        <v>108</v>
      </c>
      <c r="D127" s="44">
        <f t="shared" ref="D127:R127" si="9">SUM(D126:D126)</f>
        <v>0</v>
      </c>
      <c r="E127" s="48">
        <f t="shared" si="9"/>
        <v>42560500</v>
      </c>
      <c r="F127" s="48">
        <f t="shared" si="9"/>
        <v>42560500</v>
      </c>
      <c r="G127" s="66">
        <f t="shared" si="9"/>
        <v>0</v>
      </c>
      <c r="H127" s="66">
        <f t="shared" si="9"/>
        <v>0</v>
      </c>
      <c r="I127" s="66">
        <f t="shared" si="9"/>
        <v>0</v>
      </c>
      <c r="J127" s="67">
        <f t="shared" si="9"/>
        <v>0</v>
      </c>
      <c r="K127" s="67">
        <f t="shared" si="9"/>
        <v>0</v>
      </c>
      <c r="L127" s="67">
        <f t="shared" si="9"/>
        <v>0</v>
      </c>
      <c r="M127" s="67">
        <f t="shared" si="9"/>
        <v>0</v>
      </c>
      <c r="N127" s="67">
        <f t="shared" si="9"/>
        <v>0</v>
      </c>
      <c r="O127" s="67">
        <f t="shared" si="9"/>
        <v>0</v>
      </c>
      <c r="P127" s="67">
        <f t="shared" si="9"/>
        <v>0</v>
      </c>
      <c r="Q127" s="67">
        <f t="shared" si="9"/>
        <v>0</v>
      </c>
      <c r="R127" s="67">
        <f t="shared" si="9"/>
        <v>0</v>
      </c>
    </row>
    <row r="128" spans="2:18" x14ac:dyDescent="0.2">
      <c r="B128" s="114"/>
      <c r="C128" s="114" t="s">
        <v>109</v>
      </c>
      <c r="D128" s="177">
        <f>D28+D63+D106+D111+D125+D127</f>
        <v>48473206.550000004</v>
      </c>
      <c r="E128" s="177">
        <f>E28+E63+E106+E111+E125+E127</f>
        <v>84009669</v>
      </c>
      <c r="F128" s="177">
        <f>F28+F63+F106+F111+F125+F127</f>
        <v>132482875.55000001</v>
      </c>
      <c r="G128" s="49" t="e">
        <f>G28+G63+G106+G111+G125+#REF!+#REF!+G127</f>
        <v>#REF!</v>
      </c>
      <c r="H128" s="49" t="e">
        <f>H28+H63+H106+H111+H125+#REF!+#REF!+H127</f>
        <v>#REF!</v>
      </c>
      <c r="I128" s="49" t="e">
        <f>I28+I63+I106+I111+I125+#REF!+#REF!+I127</f>
        <v>#REF!</v>
      </c>
      <c r="J128" s="49" t="e">
        <f>J28+J63+J106+J111+J125+#REF!+#REF!+J127</f>
        <v>#REF!</v>
      </c>
      <c r="K128" s="49" t="e">
        <f>K28+K63+K106+K111+K125+#REF!+#REF!+K127</f>
        <v>#REF!</v>
      </c>
      <c r="L128" s="49" t="e">
        <f>L28+L63+L106+L111+L125+#REF!+#REF!+L127</f>
        <v>#REF!</v>
      </c>
      <c r="M128" s="49" t="e">
        <f>M28+M63+M106+M111+M125+#REF!+#REF!+M127</f>
        <v>#REF!</v>
      </c>
      <c r="N128" s="49" t="e">
        <f>N28+N63+N106+N111+N125+#REF!+#REF!+N127</f>
        <v>#REF!</v>
      </c>
      <c r="O128" s="49" t="e">
        <f>O28+O63+O106+O111+O125+#REF!+#REF!+O127</f>
        <v>#REF!</v>
      </c>
      <c r="P128" s="49" t="e">
        <f>P28+P63+P106+P111+P125+#REF!+#REF!+P127</f>
        <v>#REF!</v>
      </c>
      <c r="Q128" s="49" t="e">
        <f>Q28+Q63+Q106+Q111+Q125+#REF!+#REF!+Q127</f>
        <v>#REF!</v>
      </c>
      <c r="R128" s="49" t="e">
        <f>R28+R63+R106+R111+R125+#REF!+#REF!+R127</f>
        <v>#REF!</v>
      </c>
    </row>
    <row r="129" spans="4:7" x14ac:dyDescent="0.2">
      <c r="D129" s="60"/>
      <c r="E129" s="58">
        <f>'[1]Prpto. Ingresos '!I30</f>
        <v>84009669</v>
      </c>
      <c r="F129" s="54"/>
    </row>
    <row r="130" spans="4:7" x14ac:dyDescent="0.2">
      <c r="E130" s="54">
        <f>+E128-E129</f>
        <v>0</v>
      </c>
      <c r="G130" s="54"/>
    </row>
  </sheetData>
  <mergeCells count="6">
    <mergeCell ref="B5:R5"/>
    <mergeCell ref="B8:B9"/>
    <mergeCell ref="C8:C9"/>
    <mergeCell ref="D8:D9"/>
    <mergeCell ref="E8:E9"/>
    <mergeCell ref="F8:F9"/>
  </mergeCells>
  <pageMargins left="0.70866141732283472" right="0.70866141732283472" top="0.74803149606299213" bottom="0.74803149606299213" header="0.31496062992125984" footer="0.31496062992125984"/>
  <pageSetup scale="65" fitToHeight="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2"/>
  <sheetViews>
    <sheetView view="pageBreakPreview" topLeftCell="A28" zoomScale="90" zoomScaleNormal="100" zoomScaleSheetLayoutView="90" workbookViewId="0">
      <selection activeCell="M39" sqref="M39"/>
    </sheetView>
  </sheetViews>
  <sheetFormatPr baseColWidth="10" defaultRowHeight="12.75" x14ac:dyDescent="0.2"/>
  <cols>
    <col min="1" max="1" width="6.42578125" style="156" customWidth="1"/>
    <col min="2" max="2" width="7.28515625" style="157" customWidth="1"/>
    <col min="3" max="3" width="22.42578125" style="157" customWidth="1"/>
    <col min="4" max="4" width="20.85546875" style="157" customWidth="1"/>
    <col min="5" max="5" width="22" style="157" customWidth="1"/>
    <col min="6" max="6" width="20" style="157" customWidth="1"/>
    <col min="7" max="7" width="17.140625" style="157" customWidth="1"/>
    <col min="8" max="8" width="16" style="157" customWidth="1"/>
    <col min="9" max="10" width="11.42578125" style="157"/>
    <col min="11" max="11" width="5.7109375" style="157" customWidth="1"/>
    <col min="12" max="16384" width="11.42578125" style="157"/>
  </cols>
  <sheetData>
    <row r="2" spans="1:10" x14ac:dyDescent="0.2">
      <c r="B2" s="230" t="s">
        <v>21</v>
      </c>
      <c r="C2" s="231"/>
      <c r="D2" s="231"/>
      <c r="E2" s="231"/>
      <c r="F2" s="231"/>
      <c r="G2" s="231"/>
      <c r="H2" s="231"/>
      <c r="I2" s="231"/>
      <c r="J2" s="232"/>
    </row>
    <row r="3" spans="1:10" x14ac:dyDescent="0.2">
      <c r="B3" s="233" t="s">
        <v>194</v>
      </c>
      <c r="C3" s="234"/>
      <c r="D3" s="234"/>
      <c r="E3" s="234"/>
      <c r="F3" s="234"/>
      <c r="G3" s="234"/>
      <c r="H3" s="234"/>
      <c r="I3" s="234"/>
      <c r="J3" s="235"/>
    </row>
    <row r="4" spans="1:10" x14ac:dyDescent="0.2">
      <c r="B4" s="158"/>
    </row>
    <row r="5" spans="1:10" ht="15" x14ac:dyDescent="0.25">
      <c r="A5" s="159"/>
      <c r="B5" s="161" t="s">
        <v>159</v>
      </c>
      <c r="C5" s="160"/>
      <c r="D5" s="160"/>
      <c r="E5" s="160"/>
      <c r="F5" s="160"/>
      <c r="G5" s="160"/>
      <c r="H5" s="160"/>
      <c r="I5" s="160"/>
      <c r="J5" s="160"/>
    </row>
    <row r="6" spans="1:10" ht="14.25" x14ac:dyDescent="0.2">
      <c r="A6" s="170" t="s">
        <v>174</v>
      </c>
      <c r="B6" s="160" t="s">
        <v>160</v>
      </c>
      <c r="C6" s="160"/>
      <c r="D6" s="160"/>
      <c r="E6" s="160"/>
      <c r="F6" s="160"/>
      <c r="G6" s="160"/>
      <c r="H6" s="160"/>
      <c r="I6" s="160"/>
      <c r="J6" s="160"/>
    </row>
    <row r="7" spans="1:10" ht="29.25" customHeight="1" x14ac:dyDescent="0.2">
      <c r="A7" s="170" t="s">
        <v>175</v>
      </c>
      <c r="B7" s="229" t="s">
        <v>225</v>
      </c>
      <c r="C7" s="229"/>
      <c r="D7" s="229"/>
      <c r="E7" s="229"/>
      <c r="F7" s="229"/>
      <c r="G7" s="229"/>
      <c r="H7" s="229"/>
      <c r="I7" s="229"/>
      <c r="J7" s="229"/>
    </row>
    <row r="8" spans="1:10" ht="14.25" x14ac:dyDescent="0.2">
      <c r="A8" s="170" t="s">
        <v>156</v>
      </c>
      <c r="B8" s="160" t="s">
        <v>161</v>
      </c>
      <c r="C8" s="160"/>
      <c r="D8" s="160"/>
      <c r="E8" s="160"/>
      <c r="F8" s="160"/>
      <c r="G8" s="160"/>
      <c r="H8" s="160"/>
      <c r="I8" s="160"/>
      <c r="J8" s="160"/>
    </row>
    <row r="9" spans="1:10" ht="14.25" x14ac:dyDescent="0.2">
      <c r="A9" s="170" t="s">
        <v>157</v>
      </c>
      <c r="B9" s="160" t="s">
        <v>162</v>
      </c>
      <c r="C9" s="160"/>
      <c r="D9" s="160"/>
      <c r="E9" s="160"/>
      <c r="F9" s="160"/>
      <c r="G9" s="160"/>
      <c r="H9" s="160"/>
      <c r="I9" s="160"/>
      <c r="J9" s="160"/>
    </row>
    <row r="10" spans="1:10" ht="14.25" x14ac:dyDescent="0.2">
      <c r="A10" s="170" t="s">
        <v>158</v>
      </c>
      <c r="B10" s="160" t="s">
        <v>164</v>
      </c>
      <c r="C10" s="160"/>
      <c r="D10" s="160"/>
      <c r="E10" s="160"/>
      <c r="F10" s="160"/>
      <c r="G10" s="160"/>
      <c r="H10" s="160"/>
      <c r="I10" s="160"/>
      <c r="J10" s="160"/>
    </row>
    <row r="11" spans="1:10" ht="14.25" x14ac:dyDescent="0.2">
      <c r="A11" s="170" t="s">
        <v>163</v>
      </c>
      <c r="B11" s="160" t="s">
        <v>173</v>
      </c>
      <c r="C11" s="160"/>
      <c r="D11" s="160"/>
      <c r="E11" s="160"/>
      <c r="F11" s="160"/>
      <c r="G11" s="160"/>
      <c r="H11" s="160"/>
      <c r="I11" s="160"/>
      <c r="J11" s="160"/>
    </row>
    <row r="12" spans="1:10" x14ac:dyDescent="0.2">
      <c r="A12" s="162"/>
      <c r="B12" s="163"/>
    </row>
    <row r="13" spans="1:10" ht="15" x14ac:dyDescent="0.25">
      <c r="A13" s="159"/>
      <c r="B13" s="161" t="s">
        <v>165</v>
      </c>
      <c r="C13" s="160"/>
      <c r="D13" s="160"/>
      <c r="E13" s="160"/>
      <c r="F13" s="160"/>
      <c r="G13" s="160"/>
      <c r="H13" s="160"/>
      <c r="I13" s="160"/>
      <c r="J13" s="160"/>
    </row>
    <row r="14" spans="1:10" ht="14.25" x14ac:dyDescent="0.2">
      <c r="A14" s="171" t="s">
        <v>154</v>
      </c>
      <c r="B14" s="160" t="s">
        <v>166</v>
      </c>
      <c r="C14" s="160"/>
      <c r="D14" s="160"/>
      <c r="E14" s="160"/>
      <c r="F14" s="160"/>
      <c r="G14" s="160"/>
      <c r="H14" s="160"/>
      <c r="I14" s="160"/>
      <c r="J14" s="160"/>
    </row>
    <row r="15" spans="1:10" ht="30" customHeight="1" x14ac:dyDescent="0.2">
      <c r="A15" s="171" t="s">
        <v>155</v>
      </c>
      <c r="B15" s="229" t="s">
        <v>176</v>
      </c>
      <c r="C15" s="229"/>
      <c r="D15" s="229"/>
      <c r="E15" s="229"/>
      <c r="F15" s="229"/>
      <c r="G15" s="229"/>
      <c r="H15" s="229"/>
      <c r="I15" s="229"/>
      <c r="J15" s="229"/>
    </row>
    <row r="16" spans="1:10" ht="14.25" x14ac:dyDescent="0.2">
      <c r="A16" s="171"/>
      <c r="B16" s="160"/>
      <c r="C16" s="160"/>
      <c r="D16" s="160"/>
      <c r="E16" s="160"/>
      <c r="F16" s="160"/>
      <c r="G16" s="160"/>
      <c r="H16" s="160"/>
      <c r="I16" s="160"/>
      <c r="J16" s="160"/>
    </row>
    <row r="17" spans="1:10" ht="15" x14ac:dyDescent="0.25">
      <c r="A17" s="171"/>
      <c r="B17" s="161" t="s">
        <v>167</v>
      </c>
      <c r="C17" s="160"/>
      <c r="D17" s="160"/>
      <c r="E17" s="160"/>
      <c r="F17" s="160"/>
      <c r="G17" s="160"/>
      <c r="H17" s="160"/>
      <c r="I17" s="160"/>
      <c r="J17" s="160"/>
    </row>
    <row r="18" spans="1:10" ht="14.25" x14ac:dyDescent="0.2">
      <c r="A18" s="171" t="s">
        <v>154</v>
      </c>
      <c r="B18" s="160" t="s">
        <v>168</v>
      </c>
      <c r="C18" s="160"/>
      <c r="D18" s="160"/>
      <c r="E18" s="160"/>
      <c r="F18" s="160"/>
      <c r="G18" s="160"/>
      <c r="H18" s="160"/>
      <c r="I18" s="160"/>
      <c r="J18" s="160"/>
    </row>
    <row r="19" spans="1:10" ht="31.5" customHeight="1" x14ac:dyDescent="0.2">
      <c r="A19" s="171" t="s">
        <v>155</v>
      </c>
      <c r="B19" s="229" t="s">
        <v>236</v>
      </c>
      <c r="C19" s="229"/>
      <c r="D19" s="229"/>
      <c r="E19" s="229"/>
      <c r="F19" s="229"/>
      <c r="G19" s="229"/>
      <c r="H19" s="229"/>
      <c r="I19" s="229"/>
      <c r="J19" s="229"/>
    </row>
    <row r="20" spans="1:10" ht="30.75" customHeight="1" x14ac:dyDescent="0.2">
      <c r="A20" s="171" t="s">
        <v>156</v>
      </c>
      <c r="B20" s="229" t="s">
        <v>229</v>
      </c>
      <c r="C20" s="229"/>
      <c r="D20" s="229"/>
      <c r="E20" s="229"/>
      <c r="F20" s="229"/>
      <c r="G20" s="229"/>
      <c r="H20" s="229"/>
      <c r="I20" s="229"/>
      <c r="J20" s="229"/>
    </row>
    <row r="21" spans="1:10" ht="14.25" x14ac:dyDescent="0.2">
      <c r="A21" s="159"/>
      <c r="B21" s="171" t="s">
        <v>145</v>
      </c>
      <c r="C21" s="160" t="s">
        <v>177</v>
      </c>
      <c r="D21" s="160"/>
      <c r="E21" s="160"/>
      <c r="F21" s="160"/>
      <c r="G21" s="160"/>
      <c r="H21" s="160"/>
      <c r="I21" s="160"/>
      <c r="J21" s="160"/>
    </row>
    <row r="22" spans="1:10" ht="14.25" x14ac:dyDescent="0.2">
      <c r="A22" s="159"/>
      <c r="B22" s="171" t="s">
        <v>178</v>
      </c>
      <c r="C22" s="160" t="s">
        <v>187</v>
      </c>
      <c r="D22" s="160"/>
      <c r="E22" s="160"/>
      <c r="F22" s="160"/>
      <c r="G22" s="160"/>
      <c r="H22" s="160"/>
      <c r="I22" s="160"/>
      <c r="J22" s="160"/>
    </row>
    <row r="23" spans="1:10" ht="14.25" x14ac:dyDescent="0.2">
      <c r="A23" s="159"/>
      <c r="B23" s="171" t="s">
        <v>179</v>
      </c>
      <c r="C23" s="160" t="s">
        <v>188</v>
      </c>
      <c r="D23" s="160"/>
      <c r="E23" s="160"/>
      <c r="F23" s="160"/>
      <c r="G23" s="160"/>
      <c r="H23" s="160"/>
      <c r="I23" s="160"/>
      <c r="J23" s="160"/>
    </row>
    <row r="24" spans="1:10" ht="14.25" x14ac:dyDescent="0.2">
      <c r="A24" s="159"/>
      <c r="B24" s="171" t="s">
        <v>180</v>
      </c>
      <c r="C24" s="160" t="s">
        <v>181</v>
      </c>
      <c r="D24" s="160"/>
      <c r="E24" s="160"/>
      <c r="F24" s="160"/>
      <c r="G24" s="160"/>
      <c r="H24" s="160"/>
      <c r="I24" s="160"/>
      <c r="J24" s="160"/>
    </row>
    <row r="25" spans="1:10" ht="14.25" x14ac:dyDescent="0.2">
      <c r="A25" s="159"/>
      <c r="B25" s="171" t="s">
        <v>146</v>
      </c>
      <c r="C25" s="160" t="s">
        <v>182</v>
      </c>
      <c r="D25" s="160"/>
      <c r="E25" s="160"/>
      <c r="F25" s="160"/>
      <c r="G25" s="160"/>
      <c r="H25" s="160"/>
      <c r="I25" s="160"/>
      <c r="J25" s="160"/>
    </row>
    <row r="26" spans="1:10" ht="14.25" x14ac:dyDescent="0.2">
      <c r="A26" s="159"/>
      <c r="B26" s="171" t="s">
        <v>147</v>
      </c>
      <c r="C26" s="160" t="s">
        <v>183</v>
      </c>
      <c r="D26" s="160"/>
      <c r="E26" s="160"/>
      <c r="F26" s="160"/>
      <c r="G26" s="160"/>
      <c r="H26" s="160"/>
      <c r="I26" s="160"/>
      <c r="J26" s="160"/>
    </row>
    <row r="27" spans="1:10" ht="14.25" x14ac:dyDescent="0.2">
      <c r="A27" s="159"/>
      <c r="B27" s="171" t="s">
        <v>148</v>
      </c>
      <c r="C27" s="160" t="s">
        <v>184</v>
      </c>
      <c r="D27" s="160"/>
      <c r="E27" s="160"/>
      <c r="F27" s="160"/>
      <c r="G27" s="160"/>
      <c r="H27" s="160"/>
      <c r="I27" s="160"/>
      <c r="J27" s="160"/>
    </row>
    <row r="28" spans="1:10" ht="14.25" x14ac:dyDescent="0.2">
      <c r="A28" s="159"/>
      <c r="B28" s="171" t="s">
        <v>185</v>
      </c>
      <c r="C28" s="160" t="s">
        <v>186</v>
      </c>
      <c r="D28" s="160"/>
      <c r="E28" s="160"/>
      <c r="F28" s="160"/>
      <c r="G28" s="160"/>
      <c r="H28" s="160"/>
      <c r="I28" s="160"/>
      <c r="J28" s="160"/>
    </row>
    <row r="29" spans="1:10" ht="14.25" x14ac:dyDescent="0.2">
      <c r="A29" s="159"/>
      <c r="B29" s="160"/>
      <c r="C29" s="160"/>
      <c r="D29" s="160"/>
      <c r="E29" s="160"/>
      <c r="F29" s="160"/>
      <c r="G29" s="160"/>
      <c r="H29" s="160"/>
      <c r="I29" s="160"/>
      <c r="J29" s="160"/>
    </row>
    <row r="30" spans="1:10" ht="15" x14ac:dyDescent="0.25">
      <c r="A30" s="159"/>
      <c r="B30" s="161" t="s">
        <v>169</v>
      </c>
      <c r="C30" s="160"/>
      <c r="D30" s="160"/>
      <c r="E30" s="160"/>
      <c r="F30" s="160"/>
      <c r="G30" s="160"/>
      <c r="H30" s="160"/>
      <c r="I30" s="160"/>
      <c r="J30" s="160"/>
    </row>
    <row r="31" spans="1:10" ht="14.25" x14ac:dyDescent="0.2">
      <c r="A31" s="171" t="s">
        <v>154</v>
      </c>
      <c r="B31" s="160" t="s">
        <v>189</v>
      </c>
      <c r="C31" s="160"/>
      <c r="D31" s="160"/>
      <c r="E31" s="160"/>
      <c r="F31" s="160"/>
      <c r="G31" s="160"/>
      <c r="H31" s="160"/>
      <c r="I31" s="160"/>
      <c r="J31" s="160"/>
    </row>
    <row r="32" spans="1:10" ht="14.25" x14ac:dyDescent="0.2">
      <c r="A32" s="171" t="s">
        <v>155</v>
      </c>
      <c r="B32" s="160" t="s">
        <v>226</v>
      </c>
      <c r="C32" s="160"/>
      <c r="D32" s="160"/>
      <c r="E32" s="160"/>
      <c r="F32" s="160"/>
      <c r="G32" s="160"/>
      <c r="H32" s="160"/>
      <c r="I32" s="160"/>
      <c r="J32" s="160"/>
    </row>
    <row r="33" spans="1:10" ht="14.25" x14ac:dyDescent="0.2">
      <c r="A33" s="171" t="s">
        <v>190</v>
      </c>
      <c r="B33" s="160" t="s">
        <v>191</v>
      </c>
      <c r="C33" s="160"/>
      <c r="D33" s="160"/>
      <c r="E33" s="160"/>
      <c r="F33" s="160"/>
      <c r="G33" s="160"/>
      <c r="H33" s="160"/>
      <c r="I33" s="160"/>
      <c r="J33" s="160"/>
    </row>
    <row r="34" spans="1:10" ht="30" customHeight="1" x14ac:dyDescent="0.2">
      <c r="A34" s="171" t="s">
        <v>192</v>
      </c>
      <c r="B34" s="229" t="s">
        <v>193</v>
      </c>
      <c r="C34" s="229"/>
      <c r="D34" s="229"/>
      <c r="E34" s="229"/>
      <c r="F34" s="229"/>
      <c r="G34" s="229"/>
      <c r="H34" s="229"/>
      <c r="I34" s="229"/>
      <c r="J34" s="229"/>
    </row>
    <row r="35" spans="1:10" ht="14.25" x14ac:dyDescent="0.2">
      <c r="A35" s="171" t="s">
        <v>227</v>
      </c>
      <c r="B35" s="160" t="s">
        <v>228</v>
      </c>
      <c r="C35" s="160"/>
      <c r="D35" s="160"/>
      <c r="E35" s="160"/>
      <c r="F35" s="160"/>
      <c r="G35" s="160"/>
      <c r="H35" s="160"/>
      <c r="I35" s="160"/>
      <c r="J35" s="160"/>
    </row>
    <row r="36" spans="1:10" ht="14.25" x14ac:dyDescent="0.2">
      <c r="A36" s="171">
        <v>6</v>
      </c>
      <c r="B36" s="160" t="s">
        <v>230</v>
      </c>
      <c r="C36" s="160"/>
      <c r="D36" s="160"/>
      <c r="E36" s="160"/>
      <c r="F36" s="160"/>
      <c r="G36" s="160"/>
      <c r="H36" s="160"/>
      <c r="I36" s="160"/>
      <c r="J36" s="160"/>
    </row>
    <row r="37" spans="1:10" ht="14.25" x14ac:dyDescent="0.2">
      <c r="A37" s="159"/>
      <c r="B37" s="160"/>
      <c r="C37" s="160"/>
      <c r="D37" s="160"/>
      <c r="E37" s="160"/>
      <c r="F37" s="160"/>
      <c r="G37" s="160"/>
      <c r="H37" s="160"/>
      <c r="I37" s="160"/>
      <c r="J37" s="160"/>
    </row>
    <row r="38" spans="1:10" ht="15" x14ac:dyDescent="0.25">
      <c r="A38" s="159"/>
      <c r="B38" s="161" t="s">
        <v>170</v>
      </c>
      <c r="C38" s="160"/>
      <c r="D38" s="160"/>
      <c r="E38" s="160"/>
      <c r="F38" s="160"/>
      <c r="G38" s="160"/>
      <c r="H38" s="160"/>
      <c r="I38" s="160"/>
      <c r="J38" s="160"/>
    </row>
    <row r="39" spans="1:10" ht="45.75" customHeight="1" x14ac:dyDescent="0.2">
      <c r="A39" s="159" t="s">
        <v>154</v>
      </c>
      <c r="B39" s="225" t="s">
        <v>172</v>
      </c>
      <c r="C39" s="225"/>
      <c r="D39" s="225"/>
      <c r="E39" s="225"/>
      <c r="F39" s="225"/>
      <c r="G39" s="225"/>
      <c r="H39" s="225"/>
      <c r="I39" s="225"/>
      <c r="J39" s="160"/>
    </row>
    <row r="40" spans="1:10" x14ac:dyDescent="0.2">
      <c r="B40" s="163"/>
    </row>
    <row r="43" spans="1:10" x14ac:dyDescent="0.2">
      <c r="B43" s="226" t="s">
        <v>231</v>
      </c>
      <c r="C43" s="227"/>
      <c r="D43" s="227"/>
      <c r="E43" s="227"/>
      <c r="F43" s="227"/>
      <c r="G43" s="227"/>
      <c r="H43" s="227"/>
      <c r="I43" s="227"/>
      <c r="J43" s="228"/>
    </row>
    <row r="45" spans="1:10" x14ac:dyDescent="0.2">
      <c r="D45" s="164" t="s">
        <v>171</v>
      </c>
      <c r="E45" s="164" t="s">
        <v>122</v>
      </c>
      <c r="F45" s="164" t="s">
        <v>111</v>
      </c>
      <c r="G45" s="164" t="s">
        <v>32</v>
      </c>
    </row>
    <row r="46" spans="1:10" x14ac:dyDescent="0.2">
      <c r="D46" s="165">
        <v>1000</v>
      </c>
      <c r="E46" s="179">
        <f>'Prpto. Ingresos '!I29</f>
        <v>48473207</v>
      </c>
      <c r="F46" s="179">
        <f>'Prepto. Egresos'!E28</f>
        <v>6810365.0199999996</v>
      </c>
      <c r="G46" s="179">
        <f>+E46+F46</f>
        <v>55283572.019999996</v>
      </c>
    </row>
    <row r="47" spans="1:10" ht="15" x14ac:dyDescent="0.25">
      <c r="D47" s="165">
        <v>2000</v>
      </c>
      <c r="E47" s="167">
        <v>0</v>
      </c>
      <c r="F47" s="166">
        <f>'Prepto. Egresos'!E63</f>
        <v>15215943.979999997</v>
      </c>
      <c r="G47" s="166">
        <f>SUM(E47:F47)</f>
        <v>15215943.979999997</v>
      </c>
    </row>
    <row r="48" spans="1:10" ht="15" x14ac:dyDescent="0.25">
      <c r="D48" s="165">
        <v>3000</v>
      </c>
      <c r="E48" s="167">
        <v>0</v>
      </c>
      <c r="F48" s="166">
        <f>'Prepto. Egresos'!E106</f>
        <v>10907860</v>
      </c>
      <c r="G48" s="166">
        <f t="shared" ref="G48:G51" si="0">SUM(E48:F48)</f>
        <v>10907860</v>
      </c>
    </row>
    <row r="49" spans="4:7" x14ac:dyDescent="0.2">
      <c r="D49" s="165">
        <v>4000</v>
      </c>
      <c r="E49" s="168">
        <v>0</v>
      </c>
      <c r="F49" s="166">
        <f>'Prepto. Egresos'!E111</f>
        <v>3190000</v>
      </c>
      <c r="G49" s="166">
        <f t="shared" si="0"/>
        <v>3190000</v>
      </c>
    </row>
    <row r="50" spans="4:7" x14ac:dyDescent="0.2">
      <c r="D50" s="165">
        <v>5000</v>
      </c>
      <c r="E50" s="168">
        <v>0</v>
      </c>
      <c r="F50" s="166">
        <f>'Prepto. Egresos'!E125</f>
        <v>5325000</v>
      </c>
      <c r="G50" s="166">
        <f t="shared" si="0"/>
        <v>5325000</v>
      </c>
    </row>
    <row r="51" spans="4:7" x14ac:dyDescent="0.2">
      <c r="D51" s="165">
        <v>7000</v>
      </c>
      <c r="E51" s="168">
        <v>0</v>
      </c>
      <c r="F51" s="166">
        <f>'Prepto. Egresos'!E127</f>
        <v>42560500</v>
      </c>
      <c r="G51" s="166">
        <f t="shared" si="0"/>
        <v>42560500</v>
      </c>
    </row>
    <row r="52" spans="4:7" x14ac:dyDescent="0.2">
      <c r="D52" s="169" t="s">
        <v>32</v>
      </c>
      <c r="E52" s="178">
        <f>SUM(E46:E51)</f>
        <v>48473207</v>
      </c>
      <c r="F52" s="178">
        <f>SUM(F46:F51)</f>
        <v>84009669</v>
      </c>
      <c r="G52" s="178">
        <f>SUM(G46:G51)</f>
        <v>132482876</v>
      </c>
    </row>
  </sheetData>
  <mergeCells count="9">
    <mergeCell ref="B39:I39"/>
    <mergeCell ref="B43:J43"/>
    <mergeCell ref="B7:J7"/>
    <mergeCell ref="B15:J15"/>
    <mergeCell ref="B2:J2"/>
    <mergeCell ref="B34:J34"/>
    <mergeCell ref="B3:J3"/>
    <mergeCell ref="B19:J19"/>
    <mergeCell ref="B20:J20"/>
  </mergeCells>
  <pageMargins left="0.70866141732283472" right="0.70866141732283472" top="0.42" bottom="0.97" header="0.92" footer="0.31496062992125984"/>
  <pageSetup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Prpto. Ingresos </vt:lpstr>
      <vt:lpstr>Prepto. Egresos</vt:lpstr>
      <vt:lpstr>Consideraciones Generales</vt:lpstr>
      <vt:lpstr>'Consideraciones Generales'!Área_de_impresión</vt:lpstr>
      <vt:lpstr>'Prepto. Egresos'!Área_de_impresión</vt:lpstr>
      <vt:lpstr>'Prpto. Ingresos '!Área_de_impresión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dc:creator>
  <cp:lastModifiedBy>Isela Villaverde</cp:lastModifiedBy>
  <cp:lastPrinted>2018-01-15T17:53:43Z</cp:lastPrinted>
  <dcterms:created xsi:type="dcterms:W3CDTF">2017-02-16T15:28:21Z</dcterms:created>
  <dcterms:modified xsi:type="dcterms:W3CDTF">2018-02-16T19:38:55Z</dcterms:modified>
</cp:coreProperties>
</file>