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3995" windowHeight="6915"/>
  </bookViews>
  <sheets>
    <sheet name="plantilla 2013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AK110" i="1" l="1"/>
  <c r="AJ110" i="1"/>
  <c r="AB110" i="1"/>
  <c r="U110" i="1"/>
  <c r="P110" i="1"/>
  <c r="O110" i="1"/>
  <c r="AK109" i="1"/>
  <c r="AK111" i="1" s="1"/>
  <c r="AJ109" i="1"/>
  <c r="AJ111" i="1" s="1"/>
  <c r="AB109" i="1"/>
  <c r="U109" i="1"/>
  <c r="P109" i="1"/>
  <c r="O109" i="1"/>
  <c r="AL107" i="1"/>
  <c r="AH107" i="1"/>
  <c r="AD107" i="1"/>
  <c r="X107" i="1"/>
  <c r="W107" i="1"/>
  <c r="R107" i="1"/>
  <c r="AE107" i="1" s="1"/>
  <c r="Q107" i="1"/>
  <c r="AL106" i="1"/>
  <c r="AH106" i="1"/>
  <c r="AE106" i="1"/>
  <c r="AD106" i="1"/>
  <c r="Q106" i="1"/>
  <c r="AC106" i="1" s="1"/>
  <c r="AL105" i="1"/>
  <c r="AH105" i="1"/>
  <c r="AE105" i="1"/>
  <c r="AD105" i="1"/>
  <c r="Q105" i="1"/>
  <c r="AA105" i="1" s="1"/>
  <c r="AN105" i="1" s="1"/>
  <c r="AL104" i="1"/>
  <c r="AH104" i="1"/>
  <c r="AE104" i="1"/>
  <c r="AD104" i="1"/>
  <c r="X104" i="1"/>
  <c r="W104" i="1"/>
  <c r="Q104" i="1"/>
  <c r="AL103" i="1"/>
  <c r="AH103" i="1"/>
  <c r="AD103" i="1"/>
  <c r="X103" i="1"/>
  <c r="W103" i="1"/>
  <c r="R103" i="1"/>
  <c r="AE103" i="1" s="1"/>
  <c r="Q103" i="1"/>
  <c r="AA103" i="1" s="1"/>
  <c r="AN103" i="1" s="1"/>
  <c r="AL102" i="1"/>
  <c r="AH102" i="1"/>
  <c r="AD102" i="1"/>
  <c r="X102" i="1"/>
  <c r="W102" i="1"/>
  <c r="R102" i="1"/>
  <c r="AE102" i="1" s="1"/>
  <c r="Q102" i="1"/>
  <c r="AA102" i="1" s="1"/>
  <c r="AN102" i="1" s="1"/>
  <c r="AL101" i="1"/>
  <c r="AH101" i="1"/>
  <c r="AD101" i="1"/>
  <c r="X101" i="1"/>
  <c r="W101" i="1"/>
  <c r="R101" i="1"/>
  <c r="AE101" i="1" s="1"/>
  <c r="Q101" i="1"/>
  <c r="AA101" i="1" s="1"/>
  <c r="AN101" i="1" s="1"/>
  <c r="AL100" i="1"/>
  <c r="AH100" i="1"/>
  <c r="AD100" i="1"/>
  <c r="X100" i="1"/>
  <c r="W100" i="1"/>
  <c r="R100" i="1"/>
  <c r="AE100" i="1" s="1"/>
  <c r="Q100" i="1"/>
  <c r="AA100" i="1" s="1"/>
  <c r="AN100" i="1" s="1"/>
  <c r="AL99" i="1"/>
  <c r="AH99" i="1"/>
  <c r="AD99" i="1"/>
  <c r="X99" i="1"/>
  <c r="W99" i="1"/>
  <c r="R99" i="1"/>
  <c r="AE99" i="1" s="1"/>
  <c r="Q99" i="1"/>
  <c r="AA99" i="1" s="1"/>
  <c r="AN99" i="1" s="1"/>
  <c r="AH98" i="1"/>
  <c r="AD98" i="1"/>
  <c r="X98" i="1"/>
  <c r="W98" i="1"/>
  <c r="R98" i="1"/>
  <c r="AE98" i="1" s="1"/>
  <c r="Q98" i="1"/>
  <c r="AA98" i="1" s="1"/>
  <c r="AN98" i="1" s="1"/>
  <c r="AL97" i="1"/>
  <c r="AH97" i="1"/>
  <c r="AD97" i="1"/>
  <c r="X97" i="1"/>
  <c r="W97" i="1"/>
  <c r="R97" i="1"/>
  <c r="AE97" i="1" s="1"/>
  <c r="Q97" i="1"/>
  <c r="AL96" i="1"/>
  <c r="AH96" i="1"/>
  <c r="AD96" i="1"/>
  <c r="X96" i="1"/>
  <c r="W96" i="1"/>
  <c r="R96" i="1"/>
  <c r="AE96" i="1" s="1"/>
  <c r="Q96" i="1"/>
  <c r="AL95" i="1"/>
  <c r="AH95" i="1"/>
  <c r="AD95" i="1"/>
  <c r="X95" i="1"/>
  <c r="W95" i="1"/>
  <c r="R95" i="1"/>
  <c r="AE95" i="1" s="1"/>
  <c r="Q95" i="1"/>
  <c r="AL94" i="1"/>
  <c r="AH94" i="1"/>
  <c r="AD94" i="1"/>
  <c r="X94" i="1"/>
  <c r="W94" i="1"/>
  <c r="R94" i="1"/>
  <c r="AE94" i="1" s="1"/>
  <c r="Q94" i="1"/>
  <c r="AH93" i="1"/>
  <c r="AD93" i="1"/>
  <c r="X93" i="1"/>
  <c r="W93" i="1"/>
  <c r="R93" i="1"/>
  <c r="AE93" i="1" s="1"/>
  <c r="Q93" i="1"/>
  <c r="AL92" i="1"/>
  <c r="AH92" i="1"/>
  <c r="AD92" i="1"/>
  <c r="X92" i="1"/>
  <c r="W92" i="1"/>
  <c r="R92" i="1"/>
  <c r="AE92" i="1" s="1"/>
  <c r="Q92" i="1"/>
  <c r="AA92" i="1" s="1"/>
  <c r="AN92" i="1" s="1"/>
  <c r="AL91" i="1"/>
  <c r="AH91" i="1"/>
  <c r="AD91" i="1"/>
  <c r="X91" i="1"/>
  <c r="W91" i="1"/>
  <c r="R91" i="1"/>
  <c r="AE91" i="1" s="1"/>
  <c r="Q91" i="1"/>
  <c r="AA91" i="1" s="1"/>
  <c r="AN91" i="1" s="1"/>
  <c r="AL90" i="1"/>
  <c r="AH90" i="1"/>
  <c r="AD90" i="1"/>
  <c r="X90" i="1"/>
  <c r="W90" i="1"/>
  <c r="R90" i="1"/>
  <c r="AE90" i="1" s="1"/>
  <c r="Q90" i="1"/>
  <c r="AA90" i="1" s="1"/>
  <c r="AN90" i="1" s="1"/>
  <c r="AL89" i="1"/>
  <c r="AH89" i="1"/>
  <c r="AD89" i="1"/>
  <c r="X89" i="1"/>
  <c r="W89" i="1"/>
  <c r="R89" i="1"/>
  <c r="AE89" i="1" s="1"/>
  <c r="Q89" i="1"/>
  <c r="AA89" i="1" s="1"/>
  <c r="AN89" i="1" s="1"/>
  <c r="AL88" i="1"/>
  <c r="AH88" i="1"/>
  <c r="AD88" i="1"/>
  <c r="X88" i="1"/>
  <c r="W88" i="1"/>
  <c r="R88" i="1"/>
  <c r="AE88" i="1" s="1"/>
  <c r="Q88" i="1"/>
  <c r="AA88" i="1" s="1"/>
  <c r="AN88" i="1" s="1"/>
  <c r="AL87" i="1"/>
  <c r="AH87" i="1"/>
  <c r="AD87" i="1"/>
  <c r="X87" i="1"/>
  <c r="W87" i="1"/>
  <c r="R87" i="1"/>
  <c r="AE87" i="1" s="1"/>
  <c r="Q87" i="1"/>
  <c r="AA87" i="1" s="1"/>
  <c r="AN87" i="1" s="1"/>
  <c r="AL86" i="1"/>
  <c r="AH86" i="1"/>
  <c r="AD86" i="1"/>
  <c r="R86" i="1"/>
  <c r="AE86" i="1" s="1"/>
  <c r="Q86" i="1"/>
  <c r="AA86" i="1" s="1"/>
  <c r="AN86" i="1" s="1"/>
  <c r="AL85" i="1"/>
  <c r="AH85" i="1"/>
  <c r="AD85" i="1"/>
  <c r="X85" i="1"/>
  <c r="W85" i="1"/>
  <c r="R85" i="1"/>
  <c r="AE85" i="1" s="1"/>
  <c r="Q85" i="1"/>
  <c r="AA85" i="1" s="1"/>
  <c r="AN85" i="1" s="1"/>
  <c r="AL84" i="1"/>
  <c r="AH84" i="1"/>
  <c r="AD84" i="1"/>
  <c r="X84" i="1"/>
  <c r="W84" i="1"/>
  <c r="R84" i="1"/>
  <c r="AE84" i="1" s="1"/>
  <c r="Q84" i="1"/>
  <c r="AA84" i="1" s="1"/>
  <c r="AN84" i="1" s="1"/>
  <c r="AL83" i="1"/>
  <c r="AH83" i="1"/>
  <c r="AD83" i="1"/>
  <c r="X83" i="1"/>
  <c r="W83" i="1"/>
  <c r="R83" i="1"/>
  <c r="AE83" i="1" s="1"/>
  <c r="Q83" i="1"/>
  <c r="AA83" i="1" s="1"/>
  <c r="AN83" i="1" s="1"/>
  <c r="AL82" i="1"/>
  <c r="AH82" i="1"/>
  <c r="AE82" i="1"/>
  <c r="AD82" i="1"/>
  <c r="Q82" i="1"/>
  <c r="AL81" i="1"/>
  <c r="AH81" i="1"/>
  <c r="AD81" i="1"/>
  <c r="X81" i="1"/>
  <c r="W81" i="1"/>
  <c r="R81" i="1"/>
  <c r="AE81" i="1" s="1"/>
  <c r="Q81" i="1"/>
  <c r="AL80" i="1"/>
  <c r="AH80" i="1"/>
  <c r="AD80" i="1"/>
  <c r="X80" i="1"/>
  <c r="W80" i="1"/>
  <c r="R80" i="1"/>
  <c r="AE80" i="1" s="1"/>
  <c r="Q80" i="1"/>
  <c r="AL79" i="1"/>
  <c r="AH79" i="1"/>
  <c r="AD79" i="1"/>
  <c r="X79" i="1"/>
  <c r="W79" i="1"/>
  <c r="R79" i="1"/>
  <c r="AE79" i="1" s="1"/>
  <c r="Q79" i="1"/>
  <c r="AL78" i="1"/>
  <c r="AH78" i="1"/>
  <c r="AD78" i="1"/>
  <c r="X78" i="1"/>
  <c r="W78" i="1"/>
  <c r="R78" i="1"/>
  <c r="AE78" i="1" s="1"/>
  <c r="Q78" i="1"/>
  <c r="AC78" i="1" s="1"/>
  <c r="AL77" i="1"/>
  <c r="AH77" i="1"/>
  <c r="AD77" i="1"/>
  <c r="X77" i="1"/>
  <c r="W77" i="1"/>
  <c r="R77" i="1"/>
  <c r="AE77" i="1" s="1"/>
  <c r="Q77" i="1"/>
  <c r="AL76" i="1"/>
  <c r="AH76" i="1"/>
  <c r="AD76" i="1"/>
  <c r="X76" i="1"/>
  <c r="W76" i="1"/>
  <c r="R76" i="1"/>
  <c r="AE76" i="1" s="1"/>
  <c r="Q76" i="1"/>
  <c r="AC76" i="1" s="1"/>
  <c r="AL75" i="1"/>
  <c r="AH75" i="1"/>
  <c r="AD75" i="1"/>
  <c r="X75" i="1"/>
  <c r="W75" i="1"/>
  <c r="R75" i="1"/>
  <c r="AE75" i="1" s="1"/>
  <c r="Q75" i="1"/>
  <c r="AL74" i="1"/>
  <c r="AH74" i="1"/>
  <c r="AD74" i="1"/>
  <c r="X74" i="1"/>
  <c r="W74" i="1"/>
  <c r="R74" i="1"/>
  <c r="AE74" i="1" s="1"/>
  <c r="Q74" i="1"/>
  <c r="AC74" i="1" s="1"/>
  <c r="AH73" i="1"/>
  <c r="AD73" i="1"/>
  <c r="X73" i="1"/>
  <c r="W73" i="1"/>
  <c r="R73" i="1"/>
  <c r="AE73" i="1" s="1"/>
  <c r="Q73" i="1"/>
  <c r="AA73" i="1" s="1"/>
  <c r="AN73" i="1" s="1"/>
  <c r="AH72" i="1"/>
  <c r="AE72" i="1"/>
  <c r="AD72" i="1"/>
  <c r="X72" i="1"/>
  <c r="W72" i="1"/>
  <c r="S72" i="1"/>
  <c r="AF72" i="1" s="1"/>
  <c r="Q72" i="1"/>
  <c r="AA72" i="1" s="1"/>
  <c r="AN72" i="1" s="1"/>
  <c r="AL71" i="1"/>
  <c r="AH71" i="1"/>
  <c r="AD71" i="1"/>
  <c r="X71" i="1"/>
  <c r="W71" i="1"/>
  <c r="R71" i="1"/>
  <c r="AE71" i="1" s="1"/>
  <c r="Q71" i="1"/>
  <c r="AA71" i="1" s="1"/>
  <c r="AN71" i="1" s="1"/>
  <c r="AL70" i="1"/>
  <c r="AH70" i="1"/>
  <c r="AE70" i="1"/>
  <c r="AD70" i="1"/>
  <c r="X70" i="1"/>
  <c r="W70" i="1"/>
  <c r="Q70" i="1"/>
  <c r="AA70" i="1" s="1"/>
  <c r="AN70" i="1" s="1"/>
  <c r="AL69" i="1"/>
  <c r="AH69" i="1"/>
  <c r="AD69" i="1"/>
  <c r="X69" i="1"/>
  <c r="W69" i="1"/>
  <c r="R69" i="1"/>
  <c r="AE69" i="1" s="1"/>
  <c r="Q69" i="1"/>
  <c r="AL68" i="1"/>
  <c r="AH68" i="1"/>
  <c r="AD68" i="1"/>
  <c r="X68" i="1"/>
  <c r="W68" i="1"/>
  <c r="R68" i="1"/>
  <c r="AE68" i="1" s="1"/>
  <c r="Q68" i="1"/>
  <c r="AL67" i="1"/>
  <c r="AH67" i="1"/>
  <c r="AD67" i="1"/>
  <c r="X67" i="1"/>
  <c r="W67" i="1"/>
  <c r="R67" i="1"/>
  <c r="AE67" i="1" s="1"/>
  <c r="Q67" i="1"/>
  <c r="AL66" i="1"/>
  <c r="AH66" i="1"/>
  <c r="AD66" i="1"/>
  <c r="X66" i="1"/>
  <c r="W66" i="1"/>
  <c r="R66" i="1"/>
  <c r="AE66" i="1" s="1"/>
  <c r="Q66" i="1"/>
  <c r="AL65" i="1"/>
  <c r="AH65" i="1"/>
  <c r="AD65" i="1"/>
  <c r="X65" i="1"/>
  <c r="W65" i="1"/>
  <c r="R65" i="1"/>
  <c r="AE65" i="1" s="1"/>
  <c r="Q65" i="1"/>
  <c r="AL64" i="1"/>
  <c r="AH64" i="1"/>
  <c r="AD64" i="1"/>
  <c r="X64" i="1"/>
  <c r="W64" i="1"/>
  <c r="R64" i="1"/>
  <c r="AE64" i="1" s="1"/>
  <c r="Q64" i="1"/>
  <c r="AL63" i="1"/>
  <c r="AH63" i="1"/>
  <c r="AE63" i="1"/>
  <c r="AD63" i="1"/>
  <c r="X63" i="1"/>
  <c r="W63" i="1"/>
  <c r="Q63" i="1"/>
  <c r="AA63" i="1" s="1"/>
  <c r="AN63" i="1" s="1"/>
  <c r="AL62" i="1"/>
  <c r="AH62" i="1"/>
  <c r="AD62" i="1"/>
  <c r="X62" i="1"/>
  <c r="W62" i="1"/>
  <c r="R62" i="1"/>
  <c r="AE62" i="1" s="1"/>
  <c r="Q62" i="1"/>
  <c r="AA62" i="1" s="1"/>
  <c r="AN62" i="1" s="1"/>
  <c r="AL61" i="1"/>
  <c r="AH61" i="1"/>
  <c r="AD61" i="1"/>
  <c r="X61" i="1"/>
  <c r="W61" i="1"/>
  <c r="R61" i="1"/>
  <c r="AE61" i="1" s="1"/>
  <c r="Q61" i="1"/>
  <c r="AA61" i="1" s="1"/>
  <c r="AN61" i="1" s="1"/>
  <c r="AL60" i="1"/>
  <c r="AH60" i="1"/>
  <c r="AD60" i="1"/>
  <c r="X60" i="1"/>
  <c r="W60" i="1"/>
  <c r="R60" i="1"/>
  <c r="AE60" i="1" s="1"/>
  <c r="Q60" i="1"/>
  <c r="AA60" i="1" s="1"/>
  <c r="AN60" i="1" s="1"/>
  <c r="AH59" i="1"/>
  <c r="AD59" i="1"/>
  <c r="X59" i="1"/>
  <c r="W59" i="1"/>
  <c r="R59" i="1"/>
  <c r="AE59" i="1" s="1"/>
  <c r="Q59" i="1"/>
  <c r="AA59" i="1" s="1"/>
  <c r="AN59" i="1" s="1"/>
  <c r="AH58" i="1"/>
  <c r="AD58" i="1"/>
  <c r="X58" i="1"/>
  <c r="W58" i="1"/>
  <c r="R58" i="1"/>
  <c r="AE58" i="1" s="1"/>
  <c r="Q58" i="1"/>
  <c r="AA58" i="1" s="1"/>
  <c r="AN58" i="1" s="1"/>
  <c r="AH57" i="1"/>
  <c r="AE57" i="1"/>
  <c r="AD57" i="1"/>
  <c r="X57" i="1"/>
  <c r="W57" i="1"/>
  <c r="Q57" i="1"/>
  <c r="AA57" i="1" s="1"/>
  <c r="AN57" i="1" s="1"/>
  <c r="AL56" i="1"/>
  <c r="AH56" i="1"/>
  <c r="AD56" i="1"/>
  <c r="X56" i="1"/>
  <c r="W56" i="1"/>
  <c r="R56" i="1"/>
  <c r="AE56" i="1" s="1"/>
  <c r="Q56" i="1"/>
  <c r="AA56" i="1" s="1"/>
  <c r="AN56" i="1" s="1"/>
  <c r="AL55" i="1"/>
  <c r="AH55" i="1"/>
  <c r="AD55" i="1"/>
  <c r="X55" i="1"/>
  <c r="W55" i="1"/>
  <c r="R55" i="1"/>
  <c r="AE55" i="1" s="1"/>
  <c r="Q55" i="1"/>
  <c r="AA55" i="1" s="1"/>
  <c r="AN55" i="1" s="1"/>
  <c r="AL54" i="1"/>
  <c r="AH54" i="1"/>
  <c r="AD54" i="1"/>
  <c r="X54" i="1"/>
  <c r="W54" i="1"/>
  <c r="R54" i="1"/>
  <c r="AE54" i="1" s="1"/>
  <c r="Q54" i="1"/>
  <c r="AA54" i="1" s="1"/>
  <c r="AN54" i="1" s="1"/>
  <c r="AH53" i="1"/>
  <c r="AD53" i="1"/>
  <c r="X53" i="1"/>
  <c r="W53" i="1"/>
  <c r="R53" i="1"/>
  <c r="AE53" i="1" s="1"/>
  <c r="Q53" i="1"/>
  <c r="AA53" i="1" s="1"/>
  <c r="AN53" i="1" s="1"/>
  <c r="AL52" i="1"/>
  <c r="AH52" i="1"/>
  <c r="AD52" i="1"/>
  <c r="X52" i="1"/>
  <c r="W52" i="1"/>
  <c r="R52" i="1"/>
  <c r="AE52" i="1" s="1"/>
  <c r="Q52" i="1"/>
  <c r="AL51" i="1"/>
  <c r="AH51" i="1"/>
  <c r="AD51" i="1"/>
  <c r="X51" i="1"/>
  <c r="W51" i="1"/>
  <c r="R51" i="1"/>
  <c r="AE51" i="1" s="1"/>
  <c r="Q51" i="1"/>
  <c r="AL50" i="1"/>
  <c r="AH50" i="1"/>
  <c r="AD50" i="1"/>
  <c r="X50" i="1"/>
  <c r="W50" i="1"/>
  <c r="R50" i="1"/>
  <c r="AE50" i="1" s="1"/>
  <c r="Q50" i="1"/>
  <c r="AL49" i="1"/>
  <c r="AH49" i="1"/>
  <c r="AD49" i="1"/>
  <c r="X49" i="1"/>
  <c r="W49" i="1"/>
  <c r="R49" i="1"/>
  <c r="AE49" i="1" s="1"/>
  <c r="Q49" i="1"/>
  <c r="AL48" i="1"/>
  <c r="AH48" i="1"/>
  <c r="AD48" i="1"/>
  <c r="X48" i="1"/>
  <c r="W48" i="1"/>
  <c r="R48" i="1"/>
  <c r="AE48" i="1" s="1"/>
  <c r="Q48" i="1"/>
  <c r="AL47" i="1"/>
  <c r="AH47" i="1"/>
  <c r="AD47" i="1"/>
  <c r="X47" i="1"/>
  <c r="W47" i="1"/>
  <c r="R47" i="1"/>
  <c r="AE47" i="1" s="1"/>
  <c r="Q47" i="1"/>
  <c r="AL46" i="1"/>
  <c r="AH46" i="1"/>
  <c r="AD46" i="1"/>
  <c r="X46" i="1"/>
  <c r="W46" i="1"/>
  <c r="R46" i="1"/>
  <c r="AE46" i="1" s="1"/>
  <c r="Q46" i="1"/>
  <c r="AL45" i="1"/>
  <c r="AH45" i="1"/>
  <c r="AD45" i="1"/>
  <c r="X45" i="1"/>
  <c r="W45" i="1"/>
  <c r="R45" i="1"/>
  <c r="AE45" i="1" s="1"/>
  <c r="Q45" i="1"/>
  <c r="AL44" i="1"/>
  <c r="AH44" i="1"/>
  <c r="AE44" i="1"/>
  <c r="AD44" i="1"/>
  <c r="X44" i="1"/>
  <c r="W44" i="1"/>
  <c r="Q44" i="1"/>
  <c r="AH43" i="1"/>
  <c r="AE43" i="1"/>
  <c r="AD43" i="1"/>
  <c r="X43" i="1"/>
  <c r="W43" i="1"/>
  <c r="Q43" i="1"/>
  <c r="AA43" i="1" s="1"/>
  <c r="AN43" i="1" s="1"/>
  <c r="AL42" i="1"/>
  <c r="AH42" i="1"/>
  <c r="AD42" i="1"/>
  <c r="X42" i="1"/>
  <c r="W42" i="1"/>
  <c r="R42" i="1"/>
  <c r="AE42" i="1" s="1"/>
  <c r="Q42" i="1"/>
  <c r="AA42" i="1" s="1"/>
  <c r="AN42" i="1" s="1"/>
  <c r="AL41" i="1"/>
  <c r="AH41" i="1"/>
  <c r="AD41" i="1"/>
  <c r="X41" i="1"/>
  <c r="W41" i="1"/>
  <c r="R41" i="1"/>
  <c r="AE41" i="1" s="1"/>
  <c r="Q41" i="1"/>
  <c r="AA41" i="1" s="1"/>
  <c r="AN41" i="1" s="1"/>
  <c r="AL40" i="1"/>
  <c r="AH40" i="1"/>
  <c r="AD40" i="1"/>
  <c r="X40" i="1"/>
  <c r="W40" i="1"/>
  <c r="R40" i="1"/>
  <c r="AE40" i="1" s="1"/>
  <c r="Q40" i="1"/>
  <c r="AA40" i="1" s="1"/>
  <c r="AN40" i="1" s="1"/>
  <c r="AL39" i="1"/>
  <c r="AH39" i="1"/>
  <c r="AD39" i="1"/>
  <c r="X39" i="1"/>
  <c r="W39" i="1"/>
  <c r="R39" i="1"/>
  <c r="AE39" i="1" s="1"/>
  <c r="Q39" i="1"/>
  <c r="AA39" i="1" s="1"/>
  <c r="AN39" i="1" s="1"/>
  <c r="AL38" i="1"/>
  <c r="AH38" i="1"/>
  <c r="AD38" i="1"/>
  <c r="X38" i="1"/>
  <c r="W38" i="1"/>
  <c r="R38" i="1"/>
  <c r="AE38" i="1" s="1"/>
  <c r="Q38" i="1"/>
  <c r="AA38" i="1" s="1"/>
  <c r="AN38" i="1" s="1"/>
  <c r="AL37" i="1"/>
  <c r="AH37" i="1"/>
  <c r="AD37" i="1"/>
  <c r="R37" i="1"/>
  <c r="AE37" i="1" s="1"/>
  <c r="Q37" i="1"/>
  <c r="AA37" i="1" s="1"/>
  <c r="AN37" i="1" s="1"/>
  <c r="AL36" i="1"/>
  <c r="AH36" i="1"/>
  <c r="AE36" i="1"/>
  <c r="AD36" i="1"/>
  <c r="Q36" i="1"/>
  <c r="AC36" i="1" s="1"/>
  <c r="AL35" i="1"/>
  <c r="AH35" i="1"/>
  <c r="AD35" i="1"/>
  <c r="X35" i="1"/>
  <c r="W35" i="1"/>
  <c r="R35" i="1"/>
  <c r="AE35" i="1" s="1"/>
  <c r="Q35" i="1"/>
  <c r="AL34" i="1"/>
  <c r="AH34" i="1"/>
  <c r="AD34" i="1"/>
  <c r="X34" i="1"/>
  <c r="W34" i="1"/>
  <c r="R34" i="1"/>
  <c r="AE34" i="1" s="1"/>
  <c r="Q34" i="1"/>
  <c r="AH33" i="1"/>
  <c r="AD33" i="1"/>
  <c r="X33" i="1"/>
  <c r="W33" i="1"/>
  <c r="R33" i="1"/>
  <c r="AE33" i="1" s="1"/>
  <c r="Q33" i="1"/>
  <c r="Y33" i="1" s="1"/>
  <c r="AH32" i="1"/>
  <c r="AD32" i="1"/>
  <c r="X32" i="1"/>
  <c r="W32" i="1"/>
  <c r="R32" i="1"/>
  <c r="AE32" i="1" s="1"/>
  <c r="Q32" i="1"/>
  <c r="AL31" i="1"/>
  <c r="AH31" i="1"/>
  <c r="AD31" i="1"/>
  <c r="X31" i="1"/>
  <c r="W31" i="1"/>
  <c r="R31" i="1"/>
  <c r="AE31" i="1" s="1"/>
  <c r="Q31" i="1"/>
  <c r="AL30" i="1"/>
  <c r="AH30" i="1"/>
  <c r="AD30" i="1"/>
  <c r="X30" i="1"/>
  <c r="W30" i="1"/>
  <c r="R30" i="1"/>
  <c r="AE30" i="1" s="1"/>
  <c r="Q30" i="1"/>
  <c r="AL29" i="1"/>
  <c r="AH29" i="1"/>
  <c r="AD29" i="1"/>
  <c r="X29" i="1"/>
  <c r="W29" i="1"/>
  <c r="R29" i="1"/>
  <c r="AE29" i="1" s="1"/>
  <c r="Q29" i="1"/>
  <c r="AH28" i="1"/>
  <c r="AD28" i="1"/>
  <c r="X28" i="1"/>
  <c r="W28" i="1"/>
  <c r="R28" i="1"/>
  <c r="AE28" i="1" s="1"/>
  <c r="Q28" i="1"/>
  <c r="Y28" i="1" s="1"/>
  <c r="AL27" i="1"/>
  <c r="AH27" i="1"/>
  <c r="AD27" i="1"/>
  <c r="X27" i="1"/>
  <c r="W27" i="1"/>
  <c r="R27" i="1"/>
  <c r="AE27" i="1" s="1"/>
  <c r="Q27" i="1"/>
  <c r="AA27" i="1" s="1"/>
  <c r="AN27" i="1" s="1"/>
  <c r="AL26" i="1"/>
  <c r="AH26" i="1"/>
  <c r="AD26" i="1"/>
  <c r="X26" i="1"/>
  <c r="W26" i="1"/>
  <c r="R26" i="1"/>
  <c r="AE26" i="1" s="1"/>
  <c r="Q26" i="1"/>
  <c r="AA26" i="1" s="1"/>
  <c r="AN26" i="1" s="1"/>
  <c r="AL25" i="1"/>
  <c r="AH25" i="1"/>
  <c r="AD25" i="1"/>
  <c r="X25" i="1"/>
  <c r="W25" i="1"/>
  <c r="R25" i="1"/>
  <c r="AE25" i="1" s="1"/>
  <c r="Q25" i="1"/>
  <c r="AA25" i="1" s="1"/>
  <c r="AN25" i="1" s="1"/>
  <c r="AL24" i="1"/>
  <c r="AH24" i="1"/>
  <c r="AD24" i="1"/>
  <c r="R24" i="1"/>
  <c r="AE24" i="1" s="1"/>
  <c r="Q24" i="1"/>
  <c r="AA24" i="1" s="1"/>
  <c r="AN24" i="1" s="1"/>
  <c r="AL23" i="1"/>
  <c r="AH23" i="1"/>
  <c r="AD23" i="1"/>
  <c r="X23" i="1"/>
  <c r="W23" i="1"/>
  <c r="R23" i="1"/>
  <c r="AE23" i="1" s="1"/>
  <c r="Q23" i="1"/>
  <c r="AA23" i="1" s="1"/>
  <c r="AN23" i="1" s="1"/>
  <c r="AH22" i="1"/>
  <c r="AD22" i="1"/>
  <c r="X22" i="1"/>
  <c r="W22" i="1"/>
  <c r="R22" i="1"/>
  <c r="Q22" i="1"/>
  <c r="AL21" i="1"/>
  <c r="AH21" i="1"/>
  <c r="AD21" i="1"/>
  <c r="X21" i="1"/>
  <c r="W21" i="1"/>
  <c r="R21" i="1"/>
  <c r="AE21" i="1" s="1"/>
  <c r="Q21" i="1"/>
  <c r="AA21" i="1" s="1"/>
  <c r="AN21" i="1" s="1"/>
  <c r="AL20" i="1"/>
  <c r="AH20" i="1"/>
  <c r="AD20" i="1"/>
  <c r="X20" i="1"/>
  <c r="W20" i="1"/>
  <c r="R20" i="1"/>
  <c r="AE20" i="1" s="1"/>
  <c r="Q20" i="1"/>
  <c r="AA20" i="1" s="1"/>
  <c r="AN20" i="1" s="1"/>
  <c r="AL19" i="1"/>
  <c r="AH19" i="1"/>
  <c r="AD19" i="1"/>
  <c r="X19" i="1"/>
  <c r="W19" i="1"/>
  <c r="R19" i="1"/>
  <c r="AE19" i="1" s="1"/>
  <c r="Q19" i="1"/>
  <c r="AA19" i="1" s="1"/>
  <c r="AN19" i="1" s="1"/>
  <c r="AL18" i="1"/>
  <c r="AH18" i="1"/>
  <c r="AD18" i="1"/>
  <c r="X18" i="1"/>
  <c r="W18" i="1"/>
  <c r="R18" i="1"/>
  <c r="AE18" i="1" s="1"/>
  <c r="Q18" i="1"/>
  <c r="AA18" i="1" s="1"/>
  <c r="AN18" i="1" s="1"/>
  <c r="AL17" i="1"/>
  <c r="AH17" i="1"/>
  <c r="AD17" i="1"/>
  <c r="X17" i="1"/>
  <c r="W17" i="1"/>
  <c r="R17" i="1"/>
  <c r="AE17" i="1" s="1"/>
  <c r="Q17" i="1"/>
  <c r="AA17" i="1" s="1"/>
  <c r="AN17" i="1" s="1"/>
  <c r="AL16" i="1"/>
  <c r="AH16" i="1"/>
  <c r="AD16" i="1"/>
  <c r="X16" i="1"/>
  <c r="W16" i="1"/>
  <c r="R16" i="1"/>
  <c r="AE16" i="1" s="1"/>
  <c r="Q16" i="1"/>
  <c r="AA16" i="1" s="1"/>
  <c r="AN16" i="1" s="1"/>
  <c r="AL15" i="1"/>
  <c r="AH15" i="1"/>
  <c r="AE15" i="1"/>
  <c r="AD15" i="1"/>
  <c r="X15" i="1"/>
  <c r="W15" i="1"/>
  <c r="Q15" i="1"/>
  <c r="AL14" i="1"/>
  <c r="AH14" i="1"/>
  <c r="AD14" i="1"/>
  <c r="X14" i="1"/>
  <c r="W14" i="1"/>
  <c r="R14" i="1"/>
  <c r="AE14" i="1" s="1"/>
  <c r="Q14" i="1"/>
  <c r="AA14" i="1" s="1"/>
  <c r="AN14" i="1" s="1"/>
  <c r="AL13" i="1"/>
  <c r="AH13" i="1"/>
  <c r="AD13" i="1"/>
  <c r="R13" i="1"/>
  <c r="AE13" i="1" s="1"/>
  <c r="Q13" i="1"/>
  <c r="AA13" i="1" s="1"/>
  <c r="AN13" i="1" s="1"/>
  <c r="AH12" i="1"/>
  <c r="AD12" i="1"/>
  <c r="X12" i="1"/>
  <c r="W12" i="1"/>
  <c r="R12" i="1"/>
  <c r="Q12" i="1"/>
  <c r="AA12" i="1" s="1"/>
  <c r="AN12" i="1" s="1"/>
  <c r="AL11" i="1"/>
  <c r="AH11" i="1"/>
  <c r="AE11" i="1"/>
  <c r="AD11" i="1"/>
  <c r="X11" i="1"/>
  <c r="W11" i="1"/>
  <c r="Q11" i="1"/>
  <c r="AA11" i="1" s="1"/>
  <c r="AN11" i="1" s="1"/>
  <c r="AL10" i="1"/>
  <c r="AH10" i="1"/>
  <c r="AD10" i="1"/>
  <c r="X10" i="1"/>
  <c r="W10" i="1"/>
  <c r="R10" i="1"/>
  <c r="AE10" i="1" s="1"/>
  <c r="Q10" i="1"/>
  <c r="AL9" i="1"/>
  <c r="AH9" i="1"/>
  <c r="AD9" i="1"/>
  <c r="X9" i="1"/>
  <c r="W9" i="1"/>
  <c r="R9" i="1"/>
  <c r="AE9" i="1" s="1"/>
  <c r="Q9" i="1"/>
  <c r="AL8" i="1"/>
  <c r="AH8" i="1"/>
  <c r="AD8" i="1"/>
  <c r="X8" i="1"/>
  <c r="W8" i="1"/>
  <c r="R8" i="1"/>
  <c r="AE8" i="1" s="1"/>
  <c r="Q8" i="1"/>
  <c r="AL7" i="1"/>
  <c r="AH7" i="1"/>
  <c r="AD7" i="1"/>
  <c r="X7" i="1"/>
  <c r="W7" i="1"/>
  <c r="R7" i="1"/>
  <c r="AE7" i="1" s="1"/>
  <c r="Q7" i="1"/>
  <c r="AA7" i="1" s="1"/>
  <c r="AN7" i="1" s="1"/>
  <c r="AL6" i="1"/>
  <c r="AH6" i="1"/>
  <c r="AD6" i="1"/>
  <c r="X6" i="1"/>
  <c r="W6" i="1"/>
  <c r="R6" i="1"/>
  <c r="AE6" i="1" s="1"/>
  <c r="Q6" i="1"/>
  <c r="AA6" i="1" s="1"/>
  <c r="AN6" i="1" s="1"/>
  <c r="AL5" i="1"/>
  <c r="AH5" i="1"/>
  <c r="AD5" i="1"/>
  <c r="X5" i="1"/>
  <c r="W5" i="1"/>
  <c r="R5" i="1"/>
  <c r="AE5" i="1" s="1"/>
  <c r="Q5" i="1"/>
  <c r="AL4" i="1"/>
  <c r="AH4" i="1"/>
  <c r="AD4" i="1"/>
  <c r="X4" i="1"/>
  <c r="W4" i="1"/>
  <c r="R4" i="1"/>
  <c r="Q4" i="1"/>
  <c r="S43" i="1" l="1"/>
  <c r="AF43" i="1" s="1"/>
  <c r="AC75" i="1"/>
  <c r="AC77" i="1"/>
  <c r="AC93" i="1"/>
  <c r="T12" i="1"/>
  <c r="AG12" i="1" s="1"/>
  <c r="V29" i="1"/>
  <c r="AI29" i="1" s="1"/>
  <c r="V30" i="1"/>
  <c r="AI30" i="1" s="1"/>
  <c r="V31" i="1"/>
  <c r="AI31" i="1" s="1"/>
  <c r="V32" i="1"/>
  <c r="AI32" i="1" s="1"/>
  <c r="V34" i="1"/>
  <c r="AI34" i="1" s="1"/>
  <c r="V35" i="1"/>
  <c r="AI35" i="1" s="1"/>
  <c r="AC44" i="1"/>
  <c r="V45" i="1"/>
  <c r="AI45" i="1" s="1"/>
  <c r="AC47" i="1"/>
  <c r="AC48" i="1"/>
  <c r="AC49" i="1"/>
  <c r="AC50" i="1"/>
  <c r="AC51" i="1"/>
  <c r="AC52" i="1"/>
  <c r="S57" i="1"/>
  <c r="AF57" i="1" s="1"/>
  <c r="S63" i="1"/>
  <c r="AF63" i="1" s="1"/>
  <c r="S106" i="1"/>
  <c r="AF106" i="1" s="1"/>
  <c r="AA28" i="1"/>
  <c r="AN28" i="1" s="1"/>
  <c r="AA33" i="1"/>
  <c r="AN33" i="1" s="1"/>
  <c r="Z38" i="1"/>
  <c r="Z40" i="1"/>
  <c r="Z42" i="1"/>
  <c r="AC104" i="1"/>
  <c r="AA106" i="1"/>
  <c r="AN106" i="1" s="1"/>
  <c r="AC107" i="1"/>
  <c r="S4" i="1"/>
  <c r="AC15" i="1"/>
  <c r="AC22" i="1"/>
  <c r="T36" i="1"/>
  <c r="AG36" i="1" s="1"/>
  <c r="Z37" i="1"/>
  <c r="Z39" i="1"/>
  <c r="Z41" i="1"/>
  <c r="Z43" i="1"/>
  <c r="AM43" i="1" s="1"/>
  <c r="Z57" i="1"/>
  <c r="AM57" i="1" s="1"/>
  <c r="AC64" i="1"/>
  <c r="AC65" i="1"/>
  <c r="AC66" i="1"/>
  <c r="AC67" i="1"/>
  <c r="AC68" i="1"/>
  <c r="AC69" i="1"/>
  <c r="Z72" i="1"/>
  <c r="AM72" i="1" s="1"/>
  <c r="Z16" i="1"/>
  <c r="AM16" i="1" s="1"/>
  <c r="Z18" i="1"/>
  <c r="AM18" i="1" s="1"/>
  <c r="Z20" i="1"/>
  <c r="AM20" i="1" s="1"/>
  <c r="Y22" i="1"/>
  <c r="AC32" i="1"/>
  <c r="V44" i="1"/>
  <c r="AI44" i="1" s="1"/>
  <c r="Z54" i="1"/>
  <c r="Z56" i="1"/>
  <c r="Z60" i="1"/>
  <c r="Z62" i="1"/>
  <c r="Z71" i="1"/>
  <c r="Z83" i="1"/>
  <c r="Z85" i="1"/>
  <c r="Z87" i="1"/>
  <c r="Z89" i="1"/>
  <c r="Z91" i="1"/>
  <c r="Y93" i="1"/>
  <c r="Z100" i="1"/>
  <c r="Z102" i="1"/>
  <c r="V104" i="1"/>
  <c r="AI104" i="1" s="1"/>
  <c r="AC5" i="1"/>
  <c r="S8" i="1"/>
  <c r="AF8" i="1" s="1"/>
  <c r="V9" i="1"/>
  <c r="AI9" i="1" s="1"/>
  <c r="S10" i="1"/>
  <c r="AF10" i="1" s="1"/>
  <c r="AC12" i="1"/>
  <c r="Y12" i="1"/>
  <c r="Z17" i="1"/>
  <c r="AM17" i="1" s="1"/>
  <c r="Z19" i="1"/>
  <c r="AM19" i="1" s="1"/>
  <c r="Z21" i="1"/>
  <c r="AM21" i="1" s="1"/>
  <c r="T22" i="1"/>
  <c r="AG22" i="1" s="1"/>
  <c r="AA22" i="1"/>
  <c r="AN22" i="1" s="1"/>
  <c r="T37" i="1"/>
  <c r="AG37" i="1" s="1"/>
  <c r="AC37" i="1"/>
  <c r="T38" i="1"/>
  <c r="AG38" i="1" s="1"/>
  <c r="AC38" i="1"/>
  <c r="T39" i="1"/>
  <c r="AG39" i="1" s="1"/>
  <c r="AC39" i="1"/>
  <c r="T40" i="1"/>
  <c r="AG40" i="1" s="1"/>
  <c r="AC40" i="1"/>
  <c r="T41" i="1"/>
  <c r="AG41" i="1" s="1"/>
  <c r="AC41" i="1"/>
  <c r="T42" i="1"/>
  <c r="AG42" i="1" s="1"/>
  <c r="AC42" i="1"/>
  <c r="V43" i="1"/>
  <c r="AI43" i="1" s="1"/>
  <c r="AC43" i="1"/>
  <c r="S44" i="1"/>
  <c r="AF44" i="1" s="1"/>
  <c r="AA44" i="1"/>
  <c r="AN44" i="1" s="1"/>
  <c r="Z55" i="1"/>
  <c r="V57" i="1"/>
  <c r="AI57" i="1" s="1"/>
  <c r="AC57" i="1"/>
  <c r="AC58" i="1"/>
  <c r="Y58" i="1"/>
  <c r="Z61" i="1"/>
  <c r="AC63" i="1"/>
  <c r="V63" i="1"/>
  <c r="AI63" i="1" s="1"/>
  <c r="V72" i="1"/>
  <c r="AI72" i="1" s="1"/>
  <c r="AC72" i="1"/>
  <c r="AC73" i="1"/>
  <c r="Y73" i="1"/>
  <c r="Z84" i="1"/>
  <c r="Z86" i="1"/>
  <c r="Z88" i="1"/>
  <c r="Z90" i="1"/>
  <c r="Z92" i="1"/>
  <c r="AA93" i="1"/>
  <c r="AN93" i="1" s="1"/>
  <c r="AC94" i="1"/>
  <c r="AC95" i="1"/>
  <c r="AC96" i="1"/>
  <c r="AC97" i="1"/>
  <c r="Z99" i="1"/>
  <c r="Z101" i="1"/>
  <c r="Z103" i="1"/>
  <c r="S104" i="1"/>
  <c r="AF104" i="1" s="1"/>
  <c r="AA104" i="1"/>
  <c r="AN104" i="1" s="1"/>
  <c r="V106" i="1"/>
  <c r="AI106" i="1" s="1"/>
  <c r="Q110" i="1"/>
  <c r="Q109" i="1"/>
  <c r="AD110" i="1"/>
  <c r="AD109" i="1"/>
  <c r="AD111" i="1" s="1"/>
  <c r="AH110" i="1"/>
  <c r="AH109" i="1"/>
  <c r="AH111" i="1" s="1"/>
  <c r="R110" i="1"/>
  <c r="R109" i="1"/>
  <c r="W110" i="1"/>
  <c r="W109" i="1"/>
  <c r="AC29" i="1"/>
  <c r="Z29" i="1"/>
  <c r="T29" i="1"/>
  <c r="AG29" i="1" s="1"/>
  <c r="AC30" i="1"/>
  <c r="Z30" i="1"/>
  <c r="T30" i="1"/>
  <c r="AG30" i="1" s="1"/>
  <c r="AC31" i="1"/>
  <c r="Z31" i="1"/>
  <c r="T31" i="1"/>
  <c r="AG31" i="1" s="1"/>
  <c r="AA32" i="1"/>
  <c r="AN32" i="1" s="1"/>
  <c r="Y32" i="1"/>
  <c r="T32" i="1"/>
  <c r="AG32" i="1" s="1"/>
  <c r="AC34" i="1"/>
  <c r="Z34" i="1"/>
  <c r="T34" i="1"/>
  <c r="AG34" i="1" s="1"/>
  <c r="AC35" i="1"/>
  <c r="Z35" i="1"/>
  <c r="T35" i="1"/>
  <c r="AG35" i="1" s="1"/>
  <c r="AA36" i="1"/>
  <c r="AN36" i="1" s="1"/>
  <c r="V36" i="1"/>
  <c r="AI36" i="1" s="1"/>
  <c r="S36" i="1"/>
  <c r="AF36" i="1" s="1"/>
  <c r="AC45" i="1"/>
  <c r="Z45" i="1"/>
  <c r="T45" i="1"/>
  <c r="AG45" i="1" s="1"/>
  <c r="AC46" i="1"/>
  <c r="Z46" i="1"/>
  <c r="T46" i="1"/>
  <c r="AG46" i="1" s="1"/>
  <c r="AA46" i="1"/>
  <c r="AN46" i="1" s="1"/>
  <c r="V46" i="1"/>
  <c r="AI46" i="1" s="1"/>
  <c r="V4" i="1"/>
  <c r="S5" i="1"/>
  <c r="AF5" i="1" s="1"/>
  <c r="V5" i="1"/>
  <c r="AI5" i="1" s="1"/>
  <c r="AA5" i="1"/>
  <c r="AN5" i="1" s="1"/>
  <c r="S6" i="1"/>
  <c r="AF6" i="1" s="1"/>
  <c r="V7" i="1"/>
  <c r="AI7" i="1" s="1"/>
  <c r="V8" i="1"/>
  <c r="AI8" i="1" s="1"/>
  <c r="AA8" i="1"/>
  <c r="AN8" i="1" s="1"/>
  <c r="S9" i="1"/>
  <c r="AF9" i="1" s="1"/>
  <c r="AA9" i="1"/>
  <c r="AN9" i="1" s="1"/>
  <c r="V10" i="1"/>
  <c r="AI10" i="1" s="1"/>
  <c r="AA10" i="1"/>
  <c r="AN10" i="1" s="1"/>
  <c r="T11" i="1"/>
  <c r="AG11" i="1" s="1"/>
  <c r="Z11" i="1"/>
  <c r="AC11" i="1"/>
  <c r="T4" i="1"/>
  <c r="Z4" i="1"/>
  <c r="AC4" i="1"/>
  <c r="AE4" i="1"/>
  <c r="T5" i="1"/>
  <c r="AG5" i="1" s="1"/>
  <c r="Z5" i="1"/>
  <c r="T6" i="1"/>
  <c r="AG6" i="1" s="1"/>
  <c r="Z6" i="1"/>
  <c r="AC6" i="1"/>
  <c r="T7" i="1"/>
  <c r="AG7" i="1" s="1"/>
  <c r="Z7" i="1"/>
  <c r="AC7" i="1"/>
  <c r="T8" i="1"/>
  <c r="AG8" i="1" s="1"/>
  <c r="Z8" i="1"/>
  <c r="AC8" i="1"/>
  <c r="T9" i="1"/>
  <c r="AG9" i="1" s="1"/>
  <c r="Z9" i="1"/>
  <c r="AC9" i="1"/>
  <c r="T10" i="1"/>
  <c r="AG10" i="1" s="1"/>
  <c r="Z10" i="1"/>
  <c r="AC10" i="1"/>
  <c r="S11" i="1"/>
  <c r="AF11" i="1" s="1"/>
  <c r="V11" i="1"/>
  <c r="AI11" i="1" s="1"/>
  <c r="S12" i="1"/>
  <c r="AF12" i="1" s="1"/>
  <c r="V12" i="1"/>
  <c r="AI12" i="1" s="1"/>
  <c r="Z12" i="1"/>
  <c r="AM12" i="1" s="1"/>
  <c r="AE12" i="1"/>
  <c r="T13" i="1"/>
  <c r="AG13" i="1" s="1"/>
  <c r="Z13" i="1"/>
  <c r="AC13" i="1"/>
  <c r="T14" i="1"/>
  <c r="AG14" i="1" s="1"/>
  <c r="Z14" i="1"/>
  <c r="AC14" i="1"/>
  <c r="S15" i="1"/>
  <c r="AF15" i="1" s="1"/>
  <c r="V15" i="1"/>
  <c r="AI15" i="1" s="1"/>
  <c r="AA15" i="1"/>
  <c r="AN15" i="1" s="1"/>
  <c r="S16" i="1"/>
  <c r="AF16" i="1" s="1"/>
  <c r="V16" i="1"/>
  <c r="AI16" i="1" s="1"/>
  <c r="S17" i="1"/>
  <c r="AF17" i="1" s="1"/>
  <c r="V17" i="1"/>
  <c r="AI17" i="1" s="1"/>
  <c r="S18" i="1"/>
  <c r="AF18" i="1" s="1"/>
  <c r="V18" i="1"/>
  <c r="AI18" i="1" s="1"/>
  <c r="S19" i="1"/>
  <c r="AF19" i="1" s="1"/>
  <c r="V19" i="1"/>
  <c r="AI19" i="1" s="1"/>
  <c r="S20" i="1"/>
  <c r="AF20" i="1" s="1"/>
  <c r="V20" i="1"/>
  <c r="AI20" i="1" s="1"/>
  <c r="S21" i="1"/>
  <c r="AF21" i="1" s="1"/>
  <c r="V21" i="1"/>
  <c r="AI21" i="1" s="1"/>
  <c r="S22" i="1"/>
  <c r="AF22" i="1" s="1"/>
  <c r="V22" i="1"/>
  <c r="AI22" i="1" s="1"/>
  <c r="Z22" i="1"/>
  <c r="AM22" i="1" s="1"/>
  <c r="AE22" i="1"/>
  <c r="T23" i="1"/>
  <c r="AG23" i="1" s="1"/>
  <c r="Z23" i="1"/>
  <c r="AC23" i="1"/>
  <c r="T24" i="1"/>
  <c r="AG24" i="1" s="1"/>
  <c r="Z24" i="1"/>
  <c r="AC24" i="1"/>
  <c r="T25" i="1"/>
  <c r="AG25" i="1" s="1"/>
  <c r="Z25" i="1"/>
  <c r="AC25" i="1"/>
  <c r="T26" i="1"/>
  <c r="AG26" i="1" s="1"/>
  <c r="Z26" i="1"/>
  <c r="AC26" i="1"/>
  <c r="T27" i="1"/>
  <c r="AG27" i="1" s="1"/>
  <c r="Z27" i="1"/>
  <c r="AC27" i="1"/>
  <c r="AC28" i="1"/>
  <c r="T28" i="1"/>
  <c r="AG28" i="1" s="1"/>
  <c r="AL28" i="1"/>
  <c r="S29" i="1"/>
  <c r="AF29" i="1" s="1"/>
  <c r="AA29" i="1"/>
  <c r="AN29" i="1" s="1"/>
  <c r="S30" i="1"/>
  <c r="AF30" i="1" s="1"/>
  <c r="AA30" i="1"/>
  <c r="AN30" i="1" s="1"/>
  <c r="S31" i="1"/>
  <c r="AF31" i="1" s="1"/>
  <c r="AA31" i="1"/>
  <c r="AN31" i="1" s="1"/>
  <c r="S32" i="1"/>
  <c r="AF32" i="1" s="1"/>
  <c r="Z32" i="1"/>
  <c r="AM32" i="1" s="1"/>
  <c r="AC33" i="1"/>
  <c r="T33" i="1"/>
  <c r="AG33" i="1" s="1"/>
  <c r="AL33" i="1"/>
  <c r="S34" i="1"/>
  <c r="AF34" i="1" s="1"/>
  <c r="AA34" i="1"/>
  <c r="AN34" i="1" s="1"/>
  <c r="S35" i="1"/>
  <c r="AF35" i="1" s="1"/>
  <c r="AA35" i="1"/>
  <c r="AN35" i="1" s="1"/>
  <c r="Z36" i="1"/>
  <c r="AM37" i="1"/>
  <c r="AM38" i="1"/>
  <c r="AM39" i="1"/>
  <c r="AM40" i="1"/>
  <c r="AM41" i="1"/>
  <c r="AM42" i="1"/>
  <c r="S45" i="1"/>
  <c r="AF45" i="1" s="1"/>
  <c r="AA45" i="1"/>
  <c r="AN45" i="1" s="1"/>
  <c r="S46" i="1"/>
  <c r="AF46" i="1" s="1"/>
  <c r="X110" i="1"/>
  <c r="X109" i="1"/>
  <c r="AA4" i="1"/>
  <c r="AF4" i="1"/>
  <c r="V6" i="1"/>
  <c r="AI6" i="1" s="1"/>
  <c r="S7" i="1"/>
  <c r="AF7" i="1" s="1"/>
  <c r="AL12" i="1"/>
  <c r="S13" i="1"/>
  <c r="AF13" i="1" s="1"/>
  <c r="V13" i="1"/>
  <c r="AI13" i="1" s="1"/>
  <c r="S14" i="1"/>
  <c r="AF14" i="1" s="1"/>
  <c r="V14" i="1"/>
  <c r="AI14" i="1" s="1"/>
  <c r="T15" i="1"/>
  <c r="AG15" i="1" s="1"/>
  <c r="Z15" i="1"/>
  <c r="T16" i="1"/>
  <c r="AG16" i="1" s="1"/>
  <c r="AC16" i="1"/>
  <c r="T17" i="1"/>
  <c r="AG17" i="1" s="1"/>
  <c r="AC17" i="1"/>
  <c r="T18" i="1"/>
  <c r="AG18" i="1" s="1"/>
  <c r="AC18" i="1"/>
  <c r="T19" i="1"/>
  <c r="AG19" i="1" s="1"/>
  <c r="AC19" i="1"/>
  <c r="T20" i="1"/>
  <c r="AG20" i="1" s="1"/>
  <c r="AC20" i="1"/>
  <c r="T21" i="1"/>
  <c r="AG21" i="1" s="1"/>
  <c r="AC21" i="1"/>
  <c r="AL22" i="1"/>
  <c r="S23" i="1"/>
  <c r="AF23" i="1" s="1"/>
  <c r="V23" i="1"/>
  <c r="AI23" i="1" s="1"/>
  <c r="S24" i="1"/>
  <c r="AF24" i="1" s="1"/>
  <c r="V24" i="1"/>
  <c r="AI24" i="1" s="1"/>
  <c r="S25" i="1"/>
  <c r="AF25" i="1" s="1"/>
  <c r="V25" i="1"/>
  <c r="AI25" i="1" s="1"/>
  <c r="S26" i="1"/>
  <c r="AF26" i="1" s="1"/>
  <c r="V26" i="1"/>
  <c r="AI26" i="1" s="1"/>
  <c r="S27" i="1"/>
  <c r="AF27" i="1" s="1"/>
  <c r="V27" i="1"/>
  <c r="AI27" i="1" s="1"/>
  <c r="AC79" i="1"/>
  <c r="Z79" i="1"/>
  <c r="T79" i="1"/>
  <c r="AG79" i="1" s="1"/>
  <c r="AC80" i="1"/>
  <c r="Z80" i="1"/>
  <c r="T80" i="1"/>
  <c r="AG80" i="1" s="1"/>
  <c r="AC81" i="1"/>
  <c r="Z81" i="1"/>
  <c r="T81" i="1"/>
  <c r="AG81" i="1" s="1"/>
  <c r="AA82" i="1"/>
  <c r="AN82" i="1" s="1"/>
  <c r="V82" i="1"/>
  <c r="AI82" i="1" s="1"/>
  <c r="S82" i="1"/>
  <c r="AF82" i="1" s="1"/>
  <c r="AM88" i="1"/>
  <c r="S47" i="1"/>
  <c r="AF47" i="1" s="1"/>
  <c r="V47" i="1"/>
  <c r="AI47" i="1" s="1"/>
  <c r="AA47" i="1"/>
  <c r="AN47" i="1" s="1"/>
  <c r="S48" i="1"/>
  <c r="AF48" i="1" s="1"/>
  <c r="V48" i="1"/>
  <c r="AI48" i="1" s="1"/>
  <c r="AA48" i="1"/>
  <c r="AN48" i="1" s="1"/>
  <c r="S49" i="1"/>
  <c r="AF49" i="1" s="1"/>
  <c r="V49" i="1"/>
  <c r="AI49" i="1" s="1"/>
  <c r="AA49" i="1"/>
  <c r="AN49" i="1" s="1"/>
  <c r="S50" i="1"/>
  <c r="AF50" i="1" s="1"/>
  <c r="V50" i="1"/>
  <c r="AI50" i="1" s="1"/>
  <c r="AA50" i="1"/>
  <c r="AN50" i="1" s="1"/>
  <c r="S51" i="1"/>
  <c r="AF51" i="1" s="1"/>
  <c r="V51" i="1"/>
  <c r="AI51" i="1" s="1"/>
  <c r="AA51" i="1"/>
  <c r="AN51" i="1" s="1"/>
  <c r="S52" i="1"/>
  <c r="AF52" i="1" s="1"/>
  <c r="V52" i="1"/>
  <c r="AI52" i="1" s="1"/>
  <c r="AA52" i="1"/>
  <c r="AN52" i="1" s="1"/>
  <c r="S53" i="1"/>
  <c r="AF53" i="1" s="1"/>
  <c r="V53" i="1"/>
  <c r="AI53" i="1" s="1"/>
  <c r="Z53" i="1"/>
  <c r="AM53" i="1" s="1"/>
  <c r="AC53" i="1"/>
  <c r="T54" i="1"/>
  <c r="AG54" i="1" s="1"/>
  <c r="AC54" i="1"/>
  <c r="AM54" i="1"/>
  <c r="T55" i="1"/>
  <c r="AG55" i="1" s="1"/>
  <c r="AC55" i="1"/>
  <c r="AM55" i="1"/>
  <c r="T56" i="1"/>
  <c r="AG56" i="1" s="1"/>
  <c r="AC56" i="1"/>
  <c r="AM56" i="1"/>
  <c r="T58" i="1"/>
  <c r="AG58" i="1" s="1"/>
  <c r="AL58" i="1"/>
  <c r="S59" i="1"/>
  <c r="AF59" i="1" s="1"/>
  <c r="V59" i="1"/>
  <c r="AI59" i="1" s="1"/>
  <c r="Z59" i="1"/>
  <c r="AM59" i="1" s="1"/>
  <c r="AC59" i="1"/>
  <c r="T60" i="1"/>
  <c r="AG60" i="1" s="1"/>
  <c r="AC60" i="1"/>
  <c r="AM60" i="1"/>
  <c r="T61" i="1"/>
  <c r="AG61" i="1" s="1"/>
  <c r="AC61" i="1"/>
  <c r="AM61" i="1"/>
  <c r="T62" i="1"/>
  <c r="AG62" i="1" s="1"/>
  <c r="AC62" i="1"/>
  <c r="AM62" i="1"/>
  <c r="S64" i="1"/>
  <c r="AF64" i="1" s="1"/>
  <c r="V64" i="1"/>
  <c r="AI64" i="1" s="1"/>
  <c r="AA64" i="1"/>
  <c r="AN64" i="1" s="1"/>
  <c r="S65" i="1"/>
  <c r="AF65" i="1" s="1"/>
  <c r="V65" i="1"/>
  <c r="AI65" i="1" s="1"/>
  <c r="AA65" i="1"/>
  <c r="AN65" i="1" s="1"/>
  <c r="S66" i="1"/>
  <c r="AF66" i="1" s="1"/>
  <c r="V66" i="1"/>
  <c r="AI66" i="1" s="1"/>
  <c r="AA66" i="1"/>
  <c r="AN66" i="1" s="1"/>
  <c r="S67" i="1"/>
  <c r="AF67" i="1" s="1"/>
  <c r="V67" i="1"/>
  <c r="AI67" i="1" s="1"/>
  <c r="AA67" i="1"/>
  <c r="AN67" i="1" s="1"/>
  <c r="S68" i="1"/>
  <c r="AF68" i="1" s="1"/>
  <c r="V68" i="1"/>
  <c r="AI68" i="1" s="1"/>
  <c r="AA68" i="1"/>
  <c r="AN68" i="1" s="1"/>
  <c r="S69" i="1"/>
  <c r="AF69" i="1" s="1"/>
  <c r="V69" i="1"/>
  <c r="AI69" i="1" s="1"/>
  <c r="AA69" i="1"/>
  <c r="AN69" i="1" s="1"/>
  <c r="T70" i="1"/>
  <c r="AG70" i="1" s="1"/>
  <c r="Z70" i="1"/>
  <c r="AC70" i="1"/>
  <c r="T71" i="1"/>
  <c r="AG71" i="1" s="1"/>
  <c r="AC71" i="1"/>
  <c r="AM71" i="1"/>
  <c r="T73" i="1"/>
  <c r="AG73" i="1" s="1"/>
  <c r="AL73" i="1"/>
  <c r="S74" i="1"/>
  <c r="AF74" i="1" s="1"/>
  <c r="V74" i="1"/>
  <c r="AI74" i="1" s="1"/>
  <c r="AA74" i="1"/>
  <c r="AN74" i="1" s="1"/>
  <c r="S75" i="1"/>
  <c r="AF75" i="1" s="1"/>
  <c r="V75" i="1"/>
  <c r="AI75" i="1" s="1"/>
  <c r="AA75" i="1"/>
  <c r="AN75" i="1" s="1"/>
  <c r="S76" i="1"/>
  <c r="AF76" i="1" s="1"/>
  <c r="V76" i="1"/>
  <c r="AI76" i="1" s="1"/>
  <c r="AA76" i="1"/>
  <c r="AN76" i="1" s="1"/>
  <c r="S77" i="1"/>
  <c r="AF77" i="1" s="1"/>
  <c r="V77" i="1"/>
  <c r="AI77" i="1" s="1"/>
  <c r="AA77" i="1"/>
  <c r="AN77" i="1" s="1"/>
  <c r="S78" i="1"/>
  <c r="AF78" i="1" s="1"/>
  <c r="V78" i="1"/>
  <c r="AI78" i="1" s="1"/>
  <c r="AA78" i="1"/>
  <c r="AN78" i="1" s="1"/>
  <c r="S79" i="1"/>
  <c r="AF79" i="1" s="1"/>
  <c r="AA79" i="1"/>
  <c r="AN79" i="1" s="1"/>
  <c r="S80" i="1"/>
  <c r="AF80" i="1" s="1"/>
  <c r="AA80" i="1"/>
  <c r="AN80" i="1" s="1"/>
  <c r="S81" i="1"/>
  <c r="AF81" i="1" s="1"/>
  <c r="AA81" i="1"/>
  <c r="AN81" i="1" s="1"/>
  <c r="Z82" i="1"/>
  <c r="AM83" i="1"/>
  <c r="AM84" i="1"/>
  <c r="AM85" i="1"/>
  <c r="AM86" i="1"/>
  <c r="AM87" i="1"/>
  <c r="S28" i="1"/>
  <c r="AF28" i="1" s="1"/>
  <c r="V28" i="1"/>
  <c r="AI28" i="1" s="1"/>
  <c r="Z28" i="1"/>
  <c r="AM28" i="1" s="1"/>
  <c r="S33" i="1"/>
  <c r="AF33" i="1" s="1"/>
  <c r="V33" i="1"/>
  <c r="AI33" i="1" s="1"/>
  <c r="Z33" i="1"/>
  <c r="AM33" i="1" s="1"/>
  <c r="S37" i="1"/>
  <c r="AF37" i="1" s="1"/>
  <c r="V37" i="1"/>
  <c r="AI37" i="1" s="1"/>
  <c r="S38" i="1"/>
  <c r="AF38" i="1" s="1"/>
  <c r="V38" i="1"/>
  <c r="AI38" i="1" s="1"/>
  <c r="S39" i="1"/>
  <c r="AF39" i="1" s="1"/>
  <c r="V39" i="1"/>
  <c r="AI39" i="1" s="1"/>
  <c r="S40" i="1"/>
  <c r="AF40" i="1" s="1"/>
  <c r="V40" i="1"/>
  <c r="AI40" i="1" s="1"/>
  <c r="S41" i="1"/>
  <c r="AF41" i="1" s="1"/>
  <c r="V41" i="1"/>
  <c r="AI41" i="1" s="1"/>
  <c r="S42" i="1"/>
  <c r="AF42" i="1" s="1"/>
  <c r="V42" i="1"/>
  <c r="AI42" i="1" s="1"/>
  <c r="T43" i="1"/>
  <c r="AG43" i="1" s="1"/>
  <c r="Y43" i="1"/>
  <c r="T44" i="1"/>
  <c r="AG44" i="1" s="1"/>
  <c r="Z44" i="1"/>
  <c r="T47" i="1"/>
  <c r="AG47" i="1" s="1"/>
  <c r="Z47" i="1"/>
  <c r="T48" i="1"/>
  <c r="AG48" i="1" s="1"/>
  <c r="Z48" i="1"/>
  <c r="T49" i="1"/>
  <c r="AG49" i="1" s="1"/>
  <c r="Z49" i="1"/>
  <c r="T50" i="1"/>
  <c r="AG50" i="1" s="1"/>
  <c r="Z50" i="1"/>
  <c r="T51" i="1"/>
  <c r="AG51" i="1" s="1"/>
  <c r="Z51" i="1"/>
  <c r="T52" i="1"/>
  <c r="AG52" i="1" s="1"/>
  <c r="Z52" i="1"/>
  <c r="T53" i="1"/>
  <c r="AG53" i="1" s="1"/>
  <c r="Y53" i="1"/>
  <c r="S54" i="1"/>
  <c r="AF54" i="1" s="1"/>
  <c r="V54" i="1"/>
  <c r="AI54" i="1" s="1"/>
  <c r="S55" i="1"/>
  <c r="AF55" i="1" s="1"/>
  <c r="V55" i="1"/>
  <c r="AI55" i="1" s="1"/>
  <c r="S56" i="1"/>
  <c r="AF56" i="1" s="1"/>
  <c r="V56" i="1"/>
  <c r="AI56" i="1" s="1"/>
  <c r="T57" i="1"/>
  <c r="AG57" i="1" s="1"/>
  <c r="Y57" i="1"/>
  <c r="S58" i="1"/>
  <c r="AF58" i="1" s="1"/>
  <c r="V58" i="1"/>
  <c r="AI58" i="1" s="1"/>
  <c r="Z58" i="1"/>
  <c r="AM58" i="1" s="1"/>
  <c r="T59" i="1"/>
  <c r="AG59" i="1" s="1"/>
  <c r="Y59" i="1"/>
  <c r="S60" i="1"/>
  <c r="AF60" i="1" s="1"/>
  <c r="AO60" i="1" s="1"/>
  <c r="V60" i="1"/>
  <c r="AI60" i="1" s="1"/>
  <c r="S61" i="1"/>
  <c r="AF61" i="1" s="1"/>
  <c r="AO61" i="1" s="1"/>
  <c r="V61" i="1"/>
  <c r="AI61" i="1" s="1"/>
  <c r="S62" i="1"/>
  <c r="AF62" i="1" s="1"/>
  <c r="AO62" i="1" s="1"/>
  <c r="V62" i="1"/>
  <c r="AI62" i="1" s="1"/>
  <c r="T63" i="1"/>
  <c r="AG63" i="1" s="1"/>
  <c r="Z63" i="1"/>
  <c r="T64" i="1"/>
  <c r="AG64" i="1" s="1"/>
  <c r="Z64" i="1"/>
  <c r="T65" i="1"/>
  <c r="AG65" i="1" s="1"/>
  <c r="Z65" i="1"/>
  <c r="T66" i="1"/>
  <c r="AG66" i="1" s="1"/>
  <c r="Z66" i="1"/>
  <c r="T67" i="1"/>
  <c r="AG67" i="1" s="1"/>
  <c r="Z67" i="1"/>
  <c r="T68" i="1"/>
  <c r="AG68" i="1" s="1"/>
  <c r="Z68" i="1"/>
  <c r="T69" i="1"/>
  <c r="AG69" i="1" s="1"/>
  <c r="Z69" i="1"/>
  <c r="S70" i="1"/>
  <c r="AF70" i="1" s="1"/>
  <c r="V70" i="1"/>
  <c r="AI70" i="1" s="1"/>
  <c r="S71" i="1"/>
  <c r="AF71" i="1" s="1"/>
  <c r="AO71" i="1" s="1"/>
  <c r="V71" i="1"/>
  <c r="AI71" i="1" s="1"/>
  <c r="T72" i="1"/>
  <c r="AG72" i="1" s="1"/>
  <c r="Y72" i="1"/>
  <c r="S73" i="1"/>
  <c r="AF73" i="1" s="1"/>
  <c r="V73" i="1"/>
  <c r="AI73" i="1" s="1"/>
  <c r="Z73" i="1"/>
  <c r="AM73" i="1" s="1"/>
  <c r="T74" i="1"/>
  <c r="AG74" i="1" s="1"/>
  <c r="Z74" i="1"/>
  <c r="T75" i="1"/>
  <c r="AG75" i="1" s="1"/>
  <c r="Z75" i="1"/>
  <c r="T76" i="1"/>
  <c r="AG76" i="1" s="1"/>
  <c r="Z76" i="1"/>
  <c r="T77" i="1"/>
  <c r="AG77" i="1" s="1"/>
  <c r="Z77" i="1"/>
  <c r="T78" i="1"/>
  <c r="AG78" i="1" s="1"/>
  <c r="Z78" i="1"/>
  <c r="V79" i="1"/>
  <c r="AI79" i="1" s="1"/>
  <c r="V80" i="1"/>
  <c r="AI80" i="1" s="1"/>
  <c r="V81" i="1"/>
  <c r="AI81" i="1" s="1"/>
  <c r="T82" i="1"/>
  <c r="AG82" i="1" s="1"/>
  <c r="AC82" i="1"/>
  <c r="T83" i="1"/>
  <c r="AG83" i="1" s="1"/>
  <c r="AC83" i="1"/>
  <c r="T84" i="1"/>
  <c r="AG84" i="1" s="1"/>
  <c r="AC84" i="1"/>
  <c r="T85" i="1"/>
  <c r="AG85" i="1" s="1"/>
  <c r="AC85" i="1"/>
  <c r="T86" i="1"/>
  <c r="AG86" i="1" s="1"/>
  <c r="AC86" i="1"/>
  <c r="T87" i="1"/>
  <c r="AG87" i="1" s="1"/>
  <c r="AC87" i="1"/>
  <c r="T88" i="1"/>
  <c r="AG88" i="1" s="1"/>
  <c r="AC88" i="1"/>
  <c r="T89" i="1"/>
  <c r="AG89" i="1" s="1"/>
  <c r="AC89" i="1"/>
  <c r="AM89" i="1"/>
  <c r="T90" i="1"/>
  <c r="AG90" i="1" s="1"/>
  <c r="AC90" i="1"/>
  <c r="AM90" i="1"/>
  <c r="T91" i="1"/>
  <c r="AG91" i="1" s="1"/>
  <c r="AC91" i="1"/>
  <c r="AM91" i="1"/>
  <c r="T92" i="1"/>
  <c r="AG92" i="1" s="1"/>
  <c r="AC92" i="1"/>
  <c r="AM92" i="1"/>
  <c r="T93" i="1"/>
  <c r="AG93" i="1" s="1"/>
  <c r="AL93" i="1"/>
  <c r="S94" i="1"/>
  <c r="AF94" i="1" s="1"/>
  <c r="V94" i="1"/>
  <c r="AI94" i="1" s="1"/>
  <c r="AA94" i="1"/>
  <c r="AN94" i="1" s="1"/>
  <c r="S95" i="1"/>
  <c r="AF95" i="1" s="1"/>
  <c r="V95" i="1"/>
  <c r="AI95" i="1" s="1"/>
  <c r="AA95" i="1"/>
  <c r="AN95" i="1" s="1"/>
  <c r="S96" i="1"/>
  <c r="AF96" i="1" s="1"/>
  <c r="V96" i="1"/>
  <c r="AI96" i="1" s="1"/>
  <c r="AA96" i="1"/>
  <c r="AN96" i="1" s="1"/>
  <c r="S97" i="1"/>
  <c r="AF97" i="1" s="1"/>
  <c r="V97" i="1"/>
  <c r="AI97" i="1" s="1"/>
  <c r="AA97" i="1"/>
  <c r="AN97" i="1" s="1"/>
  <c r="S98" i="1"/>
  <c r="AF98" i="1" s="1"/>
  <c r="V98" i="1"/>
  <c r="AI98" i="1" s="1"/>
  <c r="Z98" i="1"/>
  <c r="AM98" i="1" s="1"/>
  <c r="AC98" i="1"/>
  <c r="T99" i="1"/>
  <c r="AG99" i="1" s="1"/>
  <c r="AC99" i="1"/>
  <c r="AM99" i="1"/>
  <c r="T100" i="1"/>
  <c r="AG100" i="1" s="1"/>
  <c r="AC100" i="1"/>
  <c r="AM100" i="1"/>
  <c r="T101" i="1"/>
  <c r="AG101" i="1" s="1"/>
  <c r="AC101" i="1"/>
  <c r="AM101" i="1"/>
  <c r="T102" i="1"/>
  <c r="AG102" i="1" s="1"/>
  <c r="AC102" i="1"/>
  <c r="AM102" i="1"/>
  <c r="T103" i="1"/>
  <c r="AG103" i="1" s="1"/>
  <c r="AC103" i="1"/>
  <c r="AM103" i="1"/>
  <c r="T105" i="1"/>
  <c r="AG105" i="1" s="1"/>
  <c r="Z105" i="1"/>
  <c r="AC105" i="1"/>
  <c r="S107" i="1"/>
  <c r="AF107" i="1" s="1"/>
  <c r="V107" i="1"/>
  <c r="AI107" i="1" s="1"/>
  <c r="AA107" i="1"/>
  <c r="AN107" i="1" s="1"/>
  <c r="S83" i="1"/>
  <c r="AF83" i="1" s="1"/>
  <c r="V83" i="1"/>
  <c r="AI83" i="1" s="1"/>
  <c r="S84" i="1"/>
  <c r="AF84" i="1" s="1"/>
  <c r="V84" i="1"/>
  <c r="AI84" i="1" s="1"/>
  <c r="S85" i="1"/>
  <c r="AF85" i="1" s="1"/>
  <c r="V85" i="1"/>
  <c r="AI85" i="1" s="1"/>
  <c r="S86" i="1"/>
  <c r="AF86" i="1" s="1"/>
  <c r="V86" i="1"/>
  <c r="AI86" i="1" s="1"/>
  <c r="S87" i="1"/>
  <c r="AF87" i="1" s="1"/>
  <c r="V87" i="1"/>
  <c r="AI87" i="1" s="1"/>
  <c r="S88" i="1"/>
  <c r="AF88" i="1" s="1"/>
  <c r="V88" i="1"/>
  <c r="AI88" i="1" s="1"/>
  <c r="S89" i="1"/>
  <c r="AF89" i="1" s="1"/>
  <c r="V89" i="1"/>
  <c r="AI89" i="1" s="1"/>
  <c r="S90" i="1"/>
  <c r="AF90" i="1" s="1"/>
  <c r="V90" i="1"/>
  <c r="AI90" i="1" s="1"/>
  <c r="S91" i="1"/>
  <c r="AF91" i="1" s="1"/>
  <c r="V91" i="1"/>
  <c r="AI91" i="1" s="1"/>
  <c r="S92" i="1"/>
  <c r="AF92" i="1" s="1"/>
  <c r="V92" i="1"/>
  <c r="AI92" i="1" s="1"/>
  <c r="S93" i="1"/>
  <c r="AF93" i="1" s="1"/>
  <c r="V93" i="1"/>
  <c r="AI93" i="1" s="1"/>
  <c r="Z93" i="1"/>
  <c r="AM93" i="1" s="1"/>
  <c r="T94" i="1"/>
  <c r="AG94" i="1" s="1"/>
  <c r="Z94" i="1"/>
  <c r="T95" i="1"/>
  <c r="AG95" i="1" s="1"/>
  <c r="Z95" i="1"/>
  <c r="T96" i="1"/>
  <c r="AG96" i="1" s="1"/>
  <c r="Z96" i="1"/>
  <c r="T97" i="1"/>
  <c r="AG97" i="1" s="1"/>
  <c r="Z97" i="1"/>
  <c r="T98" i="1"/>
  <c r="AG98" i="1" s="1"/>
  <c r="Y98" i="1"/>
  <c r="S99" i="1"/>
  <c r="AF99" i="1" s="1"/>
  <c r="AO99" i="1" s="1"/>
  <c r="V99" i="1"/>
  <c r="AI99" i="1" s="1"/>
  <c r="S100" i="1"/>
  <c r="AF100" i="1" s="1"/>
  <c r="AO100" i="1" s="1"/>
  <c r="V100" i="1"/>
  <c r="AI100" i="1" s="1"/>
  <c r="S101" i="1"/>
  <c r="AF101" i="1" s="1"/>
  <c r="AO101" i="1" s="1"/>
  <c r="V101" i="1"/>
  <c r="AI101" i="1" s="1"/>
  <c r="S102" i="1"/>
  <c r="AF102" i="1" s="1"/>
  <c r="AO102" i="1" s="1"/>
  <c r="V102" i="1"/>
  <c r="AI102" i="1" s="1"/>
  <c r="S103" i="1"/>
  <c r="AF103" i="1" s="1"/>
  <c r="AO103" i="1" s="1"/>
  <c r="V103" i="1"/>
  <c r="AI103" i="1" s="1"/>
  <c r="T104" i="1"/>
  <c r="AG104" i="1" s="1"/>
  <c r="Z104" i="1"/>
  <c r="S105" i="1"/>
  <c r="AF105" i="1" s="1"/>
  <c r="V105" i="1"/>
  <c r="AI105" i="1" s="1"/>
  <c r="T106" i="1"/>
  <c r="AG106" i="1" s="1"/>
  <c r="Z106" i="1"/>
  <c r="T107" i="1"/>
  <c r="AG107" i="1" s="1"/>
  <c r="Z107" i="1"/>
  <c r="AO73" i="1" l="1"/>
  <c r="AO33" i="1"/>
  <c r="AO21" i="1"/>
  <c r="AO20" i="1"/>
  <c r="AO19" i="1"/>
  <c r="AO18" i="1"/>
  <c r="AO17" i="1"/>
  <c r="AO16" i="1"/>
  <c r="AO12" i="1"/>
  <c r="AP12" i="1" s="1"/>
  <c r="AO93" i="1"/>
  <c r="AO92" i="1"/>
  <c r="AO91" i="1"/>
  <c r="AO90" i="1"/>
  <c r="AO89" i="1"/>
  <c r="AO88" i="1"/>
  <c r="AO87" i="1"/>
  <c r="AO86" i="1"/>
  <c r="AO85" i="1"/>
  <c r="AO84" i="1"/>
  <c r="AO83" i="1"/>
  <c r="AO58" i="1"/>
  <c r="AO56" i="1"/>
  <c r="AO55" i="1"/>
  <c r="AO54" i="1"/>
  <c r="AO42" i="1"/>
  <c r="AO41" i="1"/>
  <c r="AO40" i="1"/>
  <c r="AO39" i="1"/>
  <c r="AO38" i="1"/>
  <c r="AO37" i="1"/>
  <c r="AO28" i="1"/>
  <c r="AO22" i="1"/>
  <c r="AM107" i="1"/>
  <c r="AO107" i="1" s="1"/>
  <c r="AP107" i="1" s="1"/>
  <c r="AM106" i="1"/>
  <c r="AO106" i="1" s="1"/>
  <c r="AP106" i="1" s="1"/>
  <c r="AM104" i="1"/>
  <c r="AO104" i="1" s="1"/>
  <c r="AP104" i="1" s="1"/>
  <c r="AL98" i="1"/>
  <c r="AO98" i="1" s="1"/>
  <c r="AP98" i="1" s="1"/>
  <c r="AM97" i="1"/>
  <c r="AO97" i="1" s="1"/>
  <c r="AP97" i="1" s="1"/>
  <c r="AM96" i="1"/>
  <c r="AO96" i="1" s="1"/>
  <c r="AP96" i="1" s="1"/>
  <c r="AM95" i="1"/>
  <c r="AO95" i="1" s="1"/>
  <c r="AP95" i="1" s="1"/>
  <c r="AM94" i="1"/>
  <c r="AO94" i="1" s="1"/>
  <c r="AP94" i="1" s="1"/>
  <c r="AM78" i="1"/>
  <c r="AO78" i="1" s="1"/>
  <c r="AP78" i="1" s="1"/>
  <c r="AM77" i="1"/>
  <c r="AO77" i="1" s="1"/>
  <c r="AP77" i="1" s="1"/>
  <c r="AM76" i="1"/>
  <c r="AO76" i="1" s="1"/>
  <c r="AP76" i="1" s="1"/>
  <c r="AM75" i="1"/>
  <c r="AO75" i="1" s="1"/>
  <c r="AP75" i="1" s="1"/>
  <c r="AM74" i="1"/>
  <c r="AO74" i="1" s="1"/>
  <c r="AP74" i="1" s="1"/>
  <c r="AL57" i="1"/>
  <c r="AO57" i="1" s="1"/>
  <c r="AP57" i="1" s="1"/>
  <c r="AL53" i="1"/>
  <c r="AO53" i="1" s="1"/>
  <c r="AP53" i="1" s="1"/>
  <c r="AM52" i="1"/>
  <c r="AO52" i="1" s="1"/>
  <c r="AP52" i="1" s="1"/>
  <c r="AM51" i="1"/>
  <c r="AO51" i="1" s="1"/>
  <c r="AP51" i="1" s="1"/>
  <c r="AM50" i="1"/>
  <c r="AO50" i="1" s="1"/>
  <c r="AP50" i="1" s="1"/>
  <c r="AM49" i="1"/>
  <c r="AO49" i="1" s="1"/>
  <c r="AP49" i="1" s="1"/>
  <c r="AM48" i="1"/>
  <c r="AO48" i="1" s="1"/>
  <c r="AP48" i="1" s="1"/>
  <c r="AM47" i="1"/>
  <c r="AO47" i="1" s="1"/>
  <c r="AP47" i="1" s="1"/>
  <c r="AM44" i="1"/>
  <c r="AO44" i="1" s="1"/>
  <c r="AP44" i="1" s="1"/>
  <c r="AL43" i="1"/>
  <c r="AO43" i="1" s="1"/>
  <c r="AP43" i="1" s="1"/>
  <c r="AM82" i="1"/>
  <c r="AO82" i="1" s="1"/>
  <c r="AP82" i="1" s="1"/>
  <c r="AM80" i="1"/>
  <c r="AO80" i="1" s="1"/>
  <c r="AP80" i="1" s="1"/>
  <c r="AA110" i="1"/>
  <c r="AA109" i="1"/>
  <c r="AN4" i="1"/>
  <c r="AM36" i="1"/>
  <c r="AO36" i="1" s="1"/>
  <c r="AP36" i="1" s="1"/>
  <c r="AM27" i="1"/>
  <c r="AO27" i="1" s="1"/>
  <c r="AP27" i="1" s="1"/>
  <c r="AM25" i="1"/>
  <c r="AO25" i="1" s="1"/>
  <c r="AP25" i="1" s="1"/>
  <c r="AM23" i="1"/>
  <c r="AO23" i="1" s="1"/>
  <c r="AP23" i="1" s="1"/>
  <c r="AM14" i="1"/>
  <c r="AO14" i="1" s="1"/>
  <c r="AP14" i="1" s="1"/>
  <c r="AM10" i="1"/>
  <c r="AO10" i="1" s="1"/>
  <c r="AP10" i="1" s="1"/>
  <c r="AM8" i="1"/>
  <c r="AO8" i="1" s="1"/>
  <c r="AP8" i="1" s="1"/>
  <c r="AM6" i="1"/>
  <c r="AO6" i="1" s="1"/>
  <c r="AP6" i="1" s="1"/>
  <c r="AM5" i="1"/>
  <c r="AO5" i="1" s="1"/>
  <c r="AP5" i="1" s="1"/>
  <c r="AC110" i="1"/>
  <c r="AC109" i="1"/>
  <c r="T110" i="1"/>
  <c r="T109" i="1"/>
  <c r="AG4" i="1"/>
  <c r="AM11" i="1"/>
  <c r="AO11" i="1" s="1"/>
  <c r="AP11" i="1" s="1"/>
  <c r="V110" i="1"/>
  <c r="V109" i="1"/>
  <c r="AI4" i="1"/>
  <c r="AM46" i="1"/>
  <c r="AO46" i="1" s="1"/>
  <c r="AP46" i="1" s="1"/>
  <c r="AM34" i="1"/>
  <c r="AO34" i="1" s="1"/>
  <c r="AP34" i="1" s="1"/>
  <c r="AM31" i="1"/>
  <c r="AO31" i="1" s="1"/>
  <c r="AP31" i="1" s="1"/>
  <c r="AM29" i="1"/>
  <c r="AO29" i="1" s="1"/>
  <c r="AP29" i="1" s="1"/>
  <c r="AP92" i="1"/>
  <c r="AP90" i="1"/>
  <c r="AP88" i="1"/>
  <c r="AP71" i="1"/>
  <c r="AP62" i="1"/>
  <c r="AP60" i="1"/>
  <c r="AP56" i="1"/>
  <c r="AP54" i="1"/>
  <c r="Y110" i="1"/>
  <c r="S110" i="1"/>
  <c r="AP21" i="1"/>
  <c r="AP19" i="1"/>
  <c r="AP17" i="1"/>
  <c r="AP22" i="1"/>
  <c r="AP28" i="1"/>
  <c r="AM105" i="1"/>
  <c r="AO105" i="1" s="1"/>
  <c r="AP105" i="1" s="1"/>
  <c r="AL72" i="1"/>
  <c r="AO72" i="1" s="1"/>
  <c r="AP72" i="1" s="1"/>
  <c r="AM69" i="1"/>
  <c r="AO69" i="1" s="1"/>
  <c r="AP69" i="1" s="1"/>
  <c r="AM68" i="1"/>
  <c r="AO68" i="1" s="1"/>
  <c r="AP68" i="1" s="1"/>
  <c r="AM67" i="1"/>
  <c r="AO67" i="1" s="1"/>
  <c r="AP67" i="1" s="1"/>
  <c r="AM66" i="1"/>
  <c r="AO66" i="1" s="1"/>
  <c r="AP66" i="1" s="1"/>
  <c r="AM65" i="1"/>
  <c r="AO65" i="1" s="1"/>
  <c r="AP65" i="1" s="1"/>
  <c r="AM64" i="1"/>
  <c r="AO64" i="1" s="1"/>
  <c r="AP64" i="1" s="1"/>
  <c r="AM63" i="1"/>
  <c r="AO63" i="1" s="1"/>
  <c r="AP63" i="1" s="1"/>
  <c r="AL59" i="1"/>
  <c r="AO59" i="1" s="1"/>
  <c r="AP59" i="1" s="1"/>
  <c r="AM70" i="1"/>
  <c r="AO70" i="1" s="1"/>
  <c r="AP70" i="1" s="1"/>
  <c r="AM81" i="1"/>
  <c r="AO81" i="1" s="1"/>
  <c r="AP81" i="1" s="1"/>
  <c r="AM79" i="1"/>
  <c r="AO79" i="1" s="1"/>
  <c r="AP79" i="1" s="1"/>
  <c r="AM15" i="1"/>
  <c r="AO15" i="1" s="1"/>
  <c r="AP15" i="1" s="1"/>
  <c r="AF110" i="1"/>
  <c r="AF109" i="1"/>
  <c r="AF111" i="1" s="1"/>
  <c r="AM26" i="1"/>
  <c r="AO26" i="1" s="1"/>
  <c r="AP26" i="1" s="1"/>
  <c r="AM24" i="1"/>
  <c r="AO24" i="1" s="1"/>
  <c r="AP24" i="1" s="1"/>
  <c r="AM13" i="1"/>
  <c r="AO13" i="1" s="1"/>
  <c r="AP13" i="1" s="1"/>
  <c r="AM9" i="1"/>
  <c r="AO9" i="1" s="1"/>
  <c r="AP9" i="1" s="1"/>
  <c r="AM7" i="1"/>
  <c r="AO7" i="1" s="1"/>
  <c r="AP7" i="1" s="1"/>
  <c r="AE110" i="1"/>
  <c r="AE109" i="1"/>
  <c r="AE111" i="1" s="1"/>
  <c r="Z110" i="1"/>
  <c r="Z109" i="1"/>
  <c r="AM4" i="1"/>
  <c r="AM45" i="1"/>
  <c r="AO45" i="1" s="1"/>
  <c r="AP45" i="1" s="1"/>
  <c r="AM35" i="1"/>
  <c r="AO35" i="1" s="1"/>
  <c r="AP35" i="1" s="1"/>
  <c r="AL32" i="1"/>
  <c r="AL110" i="1" s="1"/>
  <c r="AM30" i="1"/>
  <c r="AO30" i="1" s="1"/>
  <c r="AP30" i="1" s="1"/>
  <c r="AP102" i="1"/>
  <c r="AP100" i="1"/>
  <c r="AP93" i="1"/>
  <c r="AP91" i="1"/>
  <c r="AP89" i="1"/>
  <c r="AP103" i="1"/>
  <c r="AP101" i="1"/>
  <c r="AP99" i="1"/>
  <c r="AP87" i="1"/>
  <c r="AP86" i="1"/>
  <c r="AP85" i="1"/>
  <c r="AP84" i="1"/>
  <c r="AP83" i="1"/>
  <c r="Y109" i="1"/>
  <c r="S109" i="1"/>
  <c r="AP73" i="1"/>
  <c r="AP61" i="1"/>
  <c r="AP58" i="1"/>
  <c r="AP55" i="1"/>
  <c r="AP42" i="1"/>
  <c r="AP41" i="1"/>
  <c r="AP40" i="1"/>
  <c r="AP39" i="1"/>
  <c r="AP38" i="1"/>
  <c r="AP37" i="1"/>
  <c r="AP20" i="1"/>
  <c r="AP18" i="1"/>
  <c r="AP16" i="1"/>
  <c r="AP33" i="1"/>
  <c r="AM110" i="1" l="1"/>
  <c r="AM109" i="1"/>
  <c r="AI110" i="1"/>
  <c r="AI109" i="1"/>
  <c r="AI111" i="1" s="1"/>
  <c r="AN110" i="1"/>
  <c r="AN109" i="1"/>
  <c r="AL109" i="1"/>
  <c r="AO32" i="1"/>
  <c r="AP32" i="1" s="1"/>
  <c r="AG110" i="1"/>
  <c r="AG109" i="1"/>
  <c r="AG111" i="1" s="1"/>
  <c r="AO4" i="1"/>
  <c r="AO110" i="1" l="1"/>
  <c r="AO109" i="1"/>
  <c r="AP4" i="1"/>
  <c r="AP110" i="1" l="1"/>
  <c r="AP109" i="1"/>
</calcChain>
</file>

<file path=xl/sharedStrings.xml><?xml version="1.0" encoding="utf-8"?>
<sst xmlns="http://schemas.openxmlformats.org/spreadsheetml/2006/main" count="520" uniqueCount="220">
  <si>
    <t>INSTITUTO CULTURAL CABAÑAS</t>
  </si>
  <si>
    <t>PLANTILLA AÑO DE EJERCICIO 2013</t>
  </si>
  <si>
    <t>IMPACTO SALARIAL 2013</t>
  </si>
  <si>
    <t>No. Cons</t>
  </si>
  <si>
    <t>UP</t>
  </si>
  <si>
    <t>ORG</t>
  </si>
  <si>
    <t>PG</t>
  </si>
  <si>
    <t>PC</t>
  </si>
  <si>
    <t>UEG</t>
  </si>
  <si>
    <t>NOMBRE DEL BENEFICIARIO</t>
  </si>
  <si>
    <t>NIVEL</t>
  </si>
  <si>
    <t>JOR</t>
  </si>
  <si>
    <t>CATEG</t>
  </si>
  <si>
    <t>CATEGORÍA</t>
  </si>
  <si>
    <t>ZONA
ECONÓMICA</t>
  </si>
  <si>
    <t>ADSCRIPCIÓN</t>
  </si>
  <si>
    <t>SUELDO BASE  1131</t>
  </si>
  <si>
    <t>EXCEDENTE</t>
  </si>
  <si>
    <t>PRIMA QUINQUENAL POR AÑOS DE SERVICIO EFECTIVOS PRESTADOS 1311</t>
  </si>
  <si>
    <t>CUOTAS A
PENSIONES
1431</t>
  </si>
  <si>
    <t>CUOTAS PARA
LA VIVIENDA
1421</t>
  </si>
  <si>
    <t>CUOTAS 
AL IMSS
1412</t>
  </si>
  <si>
    <t>CUOTAS PARA EL SISTEMA DE AHORRO PARA EL RETIRO (SAR) 1432</t>
  </si>
  <si>
    <t>AYUDA PARA DESPENSA
1712</t>
  </si>
  <si>
    <t>AYUDA PARA PASAJES
1713</t>
  </si>
  <si>
    <t>PRIMA
DOMINICAL
1321</t>
  </si>
  <si>
    <t>PRIMA
VACACIONAL
1321</t>
  </si>
  <si>
    <t>AGUINALDO
1322</t>
  </si>
  <si>
    <t>OTROS ESTIMULOS           1719</t>
  </si>
  <si>
    <t>ESTIMULO DIA SERVIDOR PUBLICO        1715</t>
  </si>
  <si>
    <t>IMPACTO AL SALARIO</t>
  </si>
  <si>
    <t>IMPACTO QUINQUENIO 1301</t>
  </si>
  <si>
    <t>CUOTAS A
PENSIONES
1401</t>
  </si>
  <si>
    <t>CUOTAS PARA
LA VIVIENDA
1402</t>
  </si>
  <si>
    <t>CUOTAS 
AL IMSS
1404</t>
  </si>
  <si>
    <t>CUOTAS
AL S.E.D.A.R.
1405</t>
  </si>
  <si>
    <t>DESPENSA
1601</t>
  </si>
  <si>
    <t>PASAJES
1602</t>
  </si>
  <si>
    <t>PRIMA
DOMINICAL
1311</t>
  </si>
  <si>
    <t>PRIMA
VACACIONAL
1311</t>
  </si>
  <si>
    <t>IMPACTO AL AGUINALDO</t>
  </si>
  <si>
    <t>IMPACTO AL SALARIO EN EL TRANSCURSO DEL AÑO      1611</t>
  </si>
  <si>
    <t>TOTAL
ANUAL</t>
  </si>
  <si>
    <t>AGUILAR HERNÁNDEZ MA. DEL ROSARIO</t>
  </si>
  <si>
    <t>B</t>
  </si>
  <si>
    <t>AYUDANTE DE SERVICIO</t>
  </si>
  <si>
    <t>INTENDENCIA</t>
  </si>
  <si>
    <t>ALCANTAR MARTÍN MA. JESÚS</t>
  </si>
  <si>
    <t>ANALISTA "B"</t>
  </si>
  <si>
    <t>VIGILANCIA</t>
  </si>
  <si>
    <t>ALVAREZ FLORES RAMÓN</t>
  </si>
  <si>
    <t>ÁNGEL VILLALVAZO RODOLFO</t>
  </si>
  <si>
    <t>TECNICO "B"</t>
  </si>
  <si>
    <t>AYÓN FLORES ROSA</t>
  </si>
  <si>
    <t>BARAJAS AVILA MARIA DEL ROCIO</t>
  </si>
  <si>
    <t>RECURSOS HUMANOS</t>
  </si>
  <si>
    <t>471.67</t>
  </si>
  <si>
    <t>BEAS HURTADO JUAN JOSÉ</t>
  </si>
  <si>
    <t>BECERRA VARGAS CARLOS GUILLERMO</t>
  </si>
  <si>
    <t>TECNICO EN CIRCUITO CERRADO</t>
  </si>
  <si>
    <t>481.50</t>
  </si>
  <si>
    <t>CAMACHO GONZÁLEZ  MA. DEL SOCORRO</t>
  </si>
  <si>
    <t>CASTILLO MORAN SERGIO</t>
  </si>
  <si>
    <t>C</t>
  </si>
  <si>
    <t>DIRECTOR DE AREA DE MUSEOS</t>
  </si>
  <si>
    <t>MUSEOGRAFIA</t>
  </si>
  <si>
    <t>1017.77</t>
  </si>
  <si>
    <t>CAZARES ZAMORA HUGO</t>
  </si>
  <si>
    <t>VIGILANCIA (MTTO.)</t>
  </si>
  <si>
    <t>451.98</t>
  </si>
  <si>
    <t>CHAVEZ IÑIGUEZ ALBA TONATZIN</t>
  </si>
  <si>
    <t>ATENCION A VISITANTES</t>
  </si>
  <si>
    <t>COLUNGA PERRY MIGUEL</t>
  </si>
  <si>
    <t>CONTRERAS BUSTOS ANA ALEJANDRA</t>
  </si>
  <si>
    <t>TECNICO ESPECIALIZADO A</t>
  </si>
  <si>
    <t>DIRECCION GENERAL</t>
  </si>
  <si>
    <t>583.52</t>
  </si>
  <si>
    <t>CORTÉS MARTÍNEZ JOSÉ</t>
  </si>
  <si>
    <t>COVARRUBIAS HERNÁNDEZ ROSA YADIRA</t>
  </si>
  <si>
    <t>DIRECCION ADMINISTRATIVA(REL.PUB.)</t>
  </si>
  <si>
    <t>CUEVAS LOPEZ ALFREDO</t>
  </si>
  <si>
    <t>DE LA ROSA SAUCEDO ILEANA ESMERALDA</t>
  </si>
  <si>
    <t>DELGADO TORRES MARCELA</t>
  </si>
  <si>
    <t xml:space="preserve">DÍAZ GONZÁLEZ JOSÉ LUIS </t>
  </si>
  <si>
    <t>DURAZO TRUJILLO MARIA</t>
  </si>
  <si>
    <t>COORDINADOR DE MUSEOGRAFIA</t>
  </si>
  <si>
    <t>882.27</t>
  </si>
  <si>
    <t>ENCINO GARCIA ISRAEL</t>
  </si>
  <si>
    <t>ESPARZA ESPARZA AGUSTÍN</t>
  </si>
  <si>
    <t>GARCIA MORALES JUAN</t>
  </si>
  <si>
    <t>GONZALEZ AMARAL ERNESTO</t>
  </si>
  <si>
    <t>GUIA DE VISITANTES</t>
  </si>
  <si>
    <t>536.75</t>
  </si>
  <si>
    <t>GONZÁLEZ MARTÍNEZ SILVIA</t>
  </si>
  <si>
    <t>ENCARGADO DE AREA</t>
  </si>
  <si>
    <t>CONTABILIDAD</t>
  </si>
  <si>
    <t>549.27</t>
  </si>
  <si>
    <t>GUERRERO SALAZAR TRINIDAD</t>
  </si>
  <si>
    <t>GUTIERREZ LÓPEZ GERARDO ANTONIO</t>
  </si>
  <si>
    <t>TECNICO ESPECIALIZADO</t>
  </si>
  <si>
    <t>544.12</t>
  </si>
  <si>
    <t>GUTIÉRREZ LÓPEZ JOSÉ MARTÍN</t>
  </si>
  <si>
    <t>GUTIERREZ PÉREZ OLGA</t>
  </si>
  <si>
    <t>GUTIERREZ SÁNCHEZ ERNESTO</t>
  </si>
  <si>
    <t xml:space="preserve">CHOFER  </t>
  </si>
  <si>
    <t>504.37</t>
  </si>
  <si>
    <t>GUTIÉRREZ SÁNCHEZ MARICELA</t>
  </si>
  <si>
    <t>SRIA.DIRECCION GENERAL</t>
  </si>
  <si>
    <t>DIRECCION ADMINISTRATIVA</t>
  </si>
  <si>
    <t>567.23</t>
  </si>
  <si>
    <t>GUZMAN VELAZQUEZ VICTOR JAVIER</t>
  </si>
  <si>
    <t>COORDINADOR DE EXPOSICIONES</t>
  </si>
  <si>
    <t>HERNANDEZ CARDONA MARIA GABRIELA</t>
  </si>
  <si>
    <t xml:space="preserve">COORDINADOR </t>
  </si>
  <si>
    <t>696.09</t>
  </si>
  <si>
    <t>HERNÁNDEZ ESTRADA JORGE ARMANDO</t>
  </si>
  <si>
    <t>HERNÁNDEZ ZETINA GUADALUPE</t>
  </si>
  <si>
    <t>ENCARGADO DE SERVICIOS INTER</t>
  </si>
  <si>
    <t>HERNANDEZ ZETINA MARIA TERESA</t>
  </si>
  <si>
    <t>HURTADO ASCENCIO MARTHA ALICIA</t>
  </si>
  <si>
    <t>JUAREZ TORRES LUIS FERNANDO</t>
  </si>
  <si>
    <t>LARA DURAN BLANCA OLIVIA</t>
  </si>
  <si>
    <t>LARIOS ANGUIANO JOSE MAXIMILIANO</t>
  </si>
  <si>
    <t>MANTENIMIENTO</t>
  </si>
  <si>
    <t>LARIOS HERNANDEZ EVELIA</t>
  </si>
  <si>
    <t>LARIOS HERNANDEZ MARIA PATRICIA</t>
  </si>
  <si>
    <t>LEDEZMA ANGUIANO CLAUDIA ELIZABETH</t>
  </si>
  <si>
    <t>LÓPEZ CAZARES GREGORIO</t>
  </si>
  <si>
    <t>LÓPEZ LARA AMELIA</t>
  </si>
  <si>
    <t>CAJERO</t>
  </si>
  <si>
    <t>MACIEL CASTILLO JOSÉ LUIS</t>
  </si>
  <si>
    <t>TECNICO "A"</t>
  </si>
  <si>
    <t>481.64</t>
  </si>
  <si>
    <t>MACIEL CASTILLO JOSÉ MARTÍN</t>
  </si>
  <si>
    <t>460.57</t>
  </si>
  <si>
    <t>MACIEL CASTILLO MARIA GUADALUPE</t>
  </si>
  <si>
    <t>MADRIGAL ARIAS CARLOS</t>
  </si>
  <si>
    <t>MALDONADO PEÑA AGUSTÍN</t>
  </si>
  <si>
    <t>559.85</t>
  </si>
  <si>
    <t>MANRRIQUEZ MEZA ERNESTOR</t>
  </si>
  <si>
    <t>MEDINA ASCENCIO JAIME</t>
  </si>
  <si>
    <t>MEDINA GARCIA MARCO ANTONIO</t>
  </si>
  <si>
    <t>MÉNDEZ PÉREZ MARIA ELENA</t>
  </si>
  <si>
    <t>TAQUILLA</t>
  </si>
  <si>
    <t>MEZA MACEDO MARIA DEL REFUGIO</t>
  </si>
  <si>
    <t>MONTES RODRIGUEZ ERUBEY</t>
  </si>
  <si>
    <t>MORALES MORALES JOSÉ GERARDO</t>
  </si>
  <si>
    <t>MORALES TELLO GUADALUPE</t>
  </si>
  <si>
    <t>ENCARGADO DE AREA "A"</t>
  </si>
  <si>
    <t>MORALES VILLAGOMEZ MARIANA</t>
  </si>
  <si>
    <t>NAVARRO RIVERA JOSÉ DE JESÚS</t>
  </si>
  <si>
    <t>OLIVAREZ PARRA ISRAEL</t>
  </si>
  <si>
    <t>OROZCO GONZALEZ LAURA ELENA</t>
  </si>
  <si>
    <t>ORTEGA CAMACHO MARIA DEL SOCORRO</t>
  </si>
  <si>
    <t>PADILLA RODRIGUEZ AMADO</t>
  </si>
  <si>
    <t>PAREDES DÍAZ EMILIO</t>
  </si>
  <si>
    <t>ANALISTA B</t>
  </si>
  <si>
    <t>PEÑA GONZALEZ VICTOR CESAR</t>
  </si>
  <si>
    <t xml:space="preserve">DISEÑADOR GRAFICO </t>
  </si>
  <si>
    <t>516.60</t>
  </si>
  <si>
    <t>PÉREZ CAZARES SONIA</t>
  </si>
  <si>
    <t>CHAVEZ VAZQUEZ JORGE ALFREDO</t>
  </si>
  <si>
    <t>ENC.SERV.INTERNOS</t>
  </si>
  <si>
    <t>PEZA AYON RICARDO</t>
  </si>
  <si>
    <t>RAMIREZ BRIONES LILIANA</t>
  </si>
  <si>
    <t>RAMIREZ JOSE LUIS</t>
  </si>
  <si>
    <t>REYES JIMÉNEZ TEOFILO DE JESÚS</t>
  </si>
  <si>
    <t>RODRIGUEZ CORONA RUBEN</t>
  </si>
  <si>
    <t>RODRÍGUEZ ESTRADA FRANCISCO JAVIER</t>
  </si>
  <si>
    <t>RODRIGUEZ PÉREZ HECTOR VICENTE</t>
  </si>
  <si>
    <t xml:space="preserve">RUVALCABA LIZARDE RIGOBERTO </t>
  </si>
  <si>
    <t>SALCIDO GUZMAN MARTHA</t>
  </si>
  <si>
    <t>SANCHEZ BONILLA NOE</t>
  </si>
  <si>
    <t>SÁNCHEZ CARBAJAL ARMANDO</t>
  </si>
  <si>
    <t>SÁNCHEZ CARVAJAL JOSÉ JAIME</t>
  </si>
  <si>
    <t>SÁNCHEZ FLORES JOSÉ ALEJANDRO</t>
  </si>
  <si>
    <t xml:space="preserve">SÁNCHEZ JIMÉNEZ CLAUDIA LETICIA </t>
  </si>
  <si>
    <t>COMISIONADA SRIA. CULT.</t>
  </si>
  <si>
    <t>751.07</t>
  </si>
  <si>
    <t>SÁNCHEZ JIMÉNEZ ERNESTO</t>
  </si>
  <si>
    <t>SÁNCHEZ RAMÍREZ PATRICIA</t>
  </si>
  <si>
    <t>SANCHEZ REYNAGA VICTOR MANUEL</t>
  </si>
  <si>
    <t>SILVA HERNÁNDEZ JOSÉ</t>
  </si>
  <si>
    <t>SILVA HERNANDEZ JOSEFINA</t>
  </si>
  <si>
    <t>TORNERO SANDOVAL SILVIA MARGARITA</t>
  </si>
  <si>
    <t>TORRES LLAMAS LETICIA</t>
  </si>
  <si>
    <t>VALLEJO ARIZPE ALEJANDRA YADIRA</t>
  </si>
  <si>
    <t>ENCARGADO DE AREA "B"</t>
  </si>
  <si>
    <t>VARGAS RODRIGUEZ EDUARDO</t>
  </si>
  <si>
    <t>VARGAS VALENCIA FLORENTINO</t>
  </si>
  <si>
    <t>VARGAS VILLA ALFONSO</t>
  </si>
  <si>
    <t>VELAZQUEZ ALCANTAR ALEJANDRO</t>
  </si>
  <si>
    <t>VILLA VALADEZ ANDRES</t>
  </si>
  <si>
    <t>VILLAGOMEZ SUAREZ CONSUELO</t>
  </si>
  <si>
    <t>VILLALVAZO LEONARDO PAULINO</t>
  </si>
  <si>
    <t>VILLANUEVA ISORDIA ROBERTO</t>
  </si>
  <si>
    <t>VILLEGAS LEYVA VERONICA</t>
  </si>
  <si>
    <t>VIRGEN VILLEGAS ADALBERTO</t>
  </si>
  <si>
    <t>CHOFER ESPECIALIZADO</t>
  </si>
  <si>
    <t>WOLF MADERO CECILIA</t>
  </si>
  <si>
    <t xml:space="preserve">DIRECTOR GENERAL </t>
  </si>
  <si>
    <t>1201.14</t>
  </si>
  <si>
    <t>ZAMARRIPA CRUZ EDUARDO</t>
  </si>
  <si>
    <t>DIRECTOR  ADMINISTRATIVO</t>
  </si>
  <si>
    <t>1025.73</t>
  </si>
  <si>
    <t>ZARAGOZA GARCIA ROCIO</t>
  </si>
  <si>
    <t>SRIA. DE DIRECCION GENERAL</t>
  </si>
  <si>
    <t>ARQ. JESUS ALEJANDRO CRAVIOTO LEBRIJA</t>
  </si>
  <si>
    <t>LIC. CECILIA WOLF MADERO</t>
  </si>
  <si>
    <t xml:space="preserve">      Representante Consejero o suplente</t>
  </si>
  <si>
    <t>Representante Consejero o suplente</t>
  </si>
  <si>
    <t>Presidente del Consejo Directivo</t>
  </si>
  <si>
    <t>Secretaria del Consejo Directivo</t>
  </si>
  <si>
    <t>Contraloría del Estado</t>
  </si>
  <si>
    <t>Secretaría de Educación</t>
  </si>
  <si>
    <t>Universidad de Guadalajara</t>
  </si>
  <si>
    <t>Instituto Nacional de Bellas Artes</t>
  </si>
  <si>
    <t>Gobierno Municipal de Guadalajara</t>
  </si>
  <si>
    <t>Guadalajara, Jalisco,  18 de diciembre  de 2013</t>
  </si>
  <si>
    <t>Sesión Extraordinaria del Consejo Directivo del Instituto Cultural Cabañas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</si>
</sst>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#,##0.00_ ;[Red]\-#,##0.00\ "/>
    <numFmt numFmtId="166" formatCode="0.00;[Red]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  <font>
      <sz val="9"/>
      <name val="Arial"/>
      <family val="2"/>
    </font>
    <font>
      <b/>
      <sz val="9"/>
      <name val="Century Gothic"/>
      <family val="2"/>
    </font>
    <font>
      <b/>
      <sz val="9"/>
      <name val="Arial"/>
      <family val="2"/>
    </font>
    <font>
      <sz val="9"/>
      <name val="Century Gothic"/>
      <family val="2"/>
    </font>
    <font>
      <sz val="8"/>
      <name val="MS Sans Serif"/>
      <family val="2"/>
    </font>
    <font>
      <sz val="9"/>
      <color theme="0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43" fontId="14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1" applyFont="1" applyFill="1" applyAlignment="1">
      <alignment horizontal="center" vertical="center"/>
    </xf>
    <xf numFmtId="4" fontId="3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9" fontId="6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6" fillId="2" borderId="3" xfId="1" applyNumberFormat="1" applyFont="1" applyFill="1" applyBorder="1" applyAlignment="1">
      <alignment horizontal="center" vertical="center" wrapText="1"/>
    </xf>
    <xf numFmtId="0" fontId="6" fillId="3" borderId="3" xfId="1" applyNumberFormat="1" applyFont="1" applyFill="1" applyBorder="1" applyAlignment="1">
      <alignment horizontal="center" vertical="center" wrapText="1"/>
    </xf>
    <xf numFmtId="0" fontId="7" fillId="4" borderId="3" xfId="1" applyNumberFormat="1" applyFont="1" applyFill="1" applyBorder="1" applyAlignment="1">
      <alignment horizontal="center" vertical="center" wrapText="1"/>
    </xf>
    <xf numFmtId="4" fontId="6" fillId="5" borderId="4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left" vertical="center" wrapText="1"/>
    </xf>
    <xf numFmtId="4" fontId="6" fillId="3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vertical="center"/>
    </xf>
    <xf numFmtId="0" fontId="3" fillId="0" borderId="0" xfId="1" applyFont="1" applyAlignment="1">
      <alignment vertical="center"/>
    </xf>
    <xf numFmtId="0" fontId="8" fillId="0" borderId="5" xfId="1" applyNumberFormat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left" vertical="center"/>
    </xf>
    <xf numFmtId="0" fontId="11" fillId="0" borderId="5" xfId="2" applyFont="1" applyFill="1" applyBorder="1" applyAlignment="1">
      <alignment horizontal="left" vertical="center"/>
    </xf>
    <xf numFmtId="0" fontId="8" fillId="0" borderId="6" xfId="1" applyFont="1" applyFill="1" applyBorder="1" applyAlignment="1">
      <alignment vertical="center"/>
    </xf>
    <xf numFmtId="3" fontId="8" fillId="0" borderId="5" xfId="1" applyNumberFormat="1" applyFont="1" applyFill="1" applyBorder="1" applyAlignment="1">
      <alignment horizontal="right" vertical="center"/>
    </xf>
    <xf numFmtId="49" fontId="8" fillId="0" borderId="5" xfId="1" applyNumberFormat="1" applyFont="1" applyFill="1" applyBorder="1" applyAlignment="1">
      <alignment horizontal="right" vertical="center"/>
    </xf>
    <xf numFmtId="3" fontId="12" fillId="0" borderId="6" xfId="1" applyNumberFormat="1" applyFont="1" applyFill="1" applyBorder="1" applyAlignment="1">
      <alignment vertical="center"/>
    </xf>
    <xf numFmtId="165" fontId="8" fillId="0" borderId="0" xfId="1" applyNumberFormat="1" applyFont="1" applyFill="1" applyAlignment="1">
      <alignment vertical="center"/>
    </xf>
    <xf numFmtId="0" fontId="8" fillId="6" borderId="6" xfId="1" applyFont="1" applyFill="1" applyBorder="1" applyAlignment="1">
      <alignment vertical="center"/>
    </xf>
    <xf numFmtId="0" fontId="9" fillId="0" borderId="5" xfId="2" applyFont="1" applyFill="1" applyBorder="1" applyAlignment="1">
      <alignment horizontal="left" vertical="center" wrapText="1"/>
    </xf>
    <xf numFmtId="165" fontId="8" fillId="0" borderId="6" xfId="1" applyNumberFormat="1" applyFont="1" applyFill="1" applyBorder="1" applyAlignment="1">
      <alignment vertical="center"/>
    </xf>
    <xf numFmtId="3" fontId="8" fillId="6" borderId="5" xfId="1" applyNumberFormat="1" applyFont="1" applyFill="1" applyBorder="1" applyAlignment="1">
      <alignment horizontal="right"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11" fillId="0" borderId="0" xfId="2" applyFont="1" applyFill="1" applyBorder="1" applyAlignment="1">
      <alignment horizontal="left" vertical="center"/>
    </xf>
    <xf numFmtId="0" fontId="8" fillId="0" borderId="0" xfId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horizontal="right" vertical="center"/>
    </xf>
    <xf numFmtId="0" fontId="10" fillId="0" borderId="5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4" fontId="8" fillId="0" borderId="0" xfId="1" applyNumberFormat="1" applyFont="1" applyBorder="1" applyAlignment="1">
      <alignment vertical="center"/>
    </xf>
    <xf numFmtId="0" fontId="10" fillId="0" borderId="0" xfId="1" applyFont="1" applyAlignment="1">
      <alignment horizontal="right" vertical="center"/>
    </xf>
    <xf numFmtId="0" fontId="13" fillId="0" borderId="0" xfId="1" applyFont="1" applyAlignment="1">
      <alignment vertical="center"/>
    </xf>
    <xf numFmtId="0" fontId="13" fillId="0" borderId="0" xfId="1" applyFont="1" applyBorder="1" applyAlignment="1">
      <alignment horizontal="left" vertical="center"/>
    </xf>
    <xf numFmtId="4" fontId="13" fillId="0" borderId="0" xfId="1" applyNumberFormat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/>
    </xf>
    <xf numFmtId="43" fontId="13" fillId="6" borderId="0" xfId="3" applyFont="1" applyFill="1" applyAlignment="1">
      <alignment horizontal="left" vertical="center"/>
    </xf>
    <xf numFmtId="43" fontId="15" fillId="6" borderId="0" xfId="3" applyFont="1" applyFill="1" applyAlignment="1">
      <alignment horizontal="left" vertical="center"/>
    </xf>
    <xf numFmtId="3" fontId="16" fillId="0" borderId="0" xfId="4" applyNumberFormat="1" applyFont="1" applyAlignment="1">
      <alignment horizontal="center"/>
    </xf>
    <xf numFmtId="3" fontId="13" fillId="0" borderId="0" xfId="1" applyNumberFormat="1" applyFont="1" applyFill="1" applyBorder="1" applyAlignment="1">
      <alignment horizontal="right" vertical="center"/>
    </xf>
    <xf numFmtId="0" fontId="17" fillId="0" borderId="0" xfId="1" applyFont="1" applyAlignment="1">
      <alignment vertical="center"/>
    </xf>
    <xf numFmtId="0" fontId="8" fillId="0" borderId="0" xfId="1" applyFont="1" applyBorder="1" applyAlignment="1">
      <alignment horizontal="left" vertical="center"/>
    </xf>
    <xf numFmtId="4" fontId="8" fillId="0" borderId="0" xfId="1" applyNumberFormat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43" fontId="8" fillId="6" borderId="0" xfId="3" applyFont="1" applyFill="1" applyAlignment="1">
      <alignment horizontal="left" vertical="center"/>
    </xf>
    <xf numFmtId="3" fontId="5" fillId="0" borderId="0" xfId="4" applyNumberFormat="1" applyFont="1" applyAlignment="1">
      <alignment horizontal="center"/>
    </xf>
    <xf numFmtId="3" fontId="8" fillId="6" borderId="0" xfId="1" applyNumberFormat="1" applyFont="1" applyFill="1" applyBorder="1" applyAlignment="1">
      <alignment horizontal="right" vertical="center"/>
    </xf>
    <xf numFmtId="0" fontId="18" fillId="0" borderId="0" xfId="2" applyFont="1" applyAlignment="1">
      <alignment horizontal="center"/>
    </xf>
    <xf numFmtId="0" fontId="18" fillId="0" borderId="0" xfId="1" applyFont="1" applyAlignment="1">
      <alignment vertical="center"/>
    </xf>
    <xf numFmtId="0" fontId="18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44" fontId="10" fillId="0" borderId="0" xfId="5" applyFont="1"/>
    <xf numFmtId="0" fontId="3" fillId="0" borderId="0" xfId="4" applyFont="1"/>
    <xf numFmtId="0" fontId="18" fillId="0" borderId="0" xfId="2" applyFont="1"/>
    <xf numFmtId="0" fontId="4" fillId="0" borderId="0" xfId="2" applyFont="1" applyAlignment="1">
      <alignment horizontal="left"/>
    </xf>
    <xf numFmtId="0" fontId="5" fillId="0" borderId="0" xfId="4" applyFont="1" applyAlignment="1">
      <alignment horizont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Fill="1" applyAlignment="1">
      <alignment horizontal="left" vertical="center"/>
    </xf>
    <xf numFmtId="166" fontId="3" fillId="0" borderId="0" xfId="1" applyNumberFormat="1" applyFont="1" applyFill="1" applyAlignment="1">
      <alignment horizontal="center" vertical="center"/>
    </xf>
    <xf numFmtId="0" fontId="5" fillId="0" borderId="0" xfId="4" applyFont="1" applyAlignment="1"/>
    <xf numFmtId="0" fontId="14" fillId="0" borderId="0" xfId="4" applyFont="1" applyFill="1"/>
    <xf numFmtId="0" fontId="14" fillId="0" borderId="0" xfId="4" applyFont="1"/>
    <xf numFmtId="0" fontId="5" fillId="0" borderId="0" xfId="4" applyFont="1" applyFill="1" applyAlignment="1">
      <alignment horizontal="center"/>
    </xf>
    <xf numFmtId="4" fontId="8" fillId="0" borderId="0" xfId="1" applyNumberFormat="1" applyFont="1" applyFill="1" applyAlignment="1">
      <alignment horizontal="center" vertical="center"/>
    </xf>
    <xf numFmtId="0" fontId="5" fillId="0" borderId="0" xfId="4" applyFont="1" applyAlignment="1">
      <alignment horizontal="left"/>
    </xf>
    <xf numFmtId="0" fontId="19" fillId="0" borderId="0" xfId="4" applyFont="1"/>
    <xf numFmtId="3" fontId="3" fillId="0" borderId="0" xfId="1" applyNumberFormat="1" applyFont="1" applyAlignment="1">
      <alignment vertical="center"/>
    </xf>
    <xf numFmtId="0" fontId="19" fillId="0" borderId="0" xfId="4" applyFont="1" applyFill="1"/>
    <xf numFmtId="166" fontId="3" fillId="0" borderId="0" xfId="1" applyNumberFormat="1" applyFont="1" applyAlignment="1">
      <alignment vertical="center"/>
    </xf>
    <xf numFmtId="4" fontId="8" fillId="0" borderId="0" xfId="1" applyNumberFormat="1" applyFont="1" applyAlignment="1">
      <alignment horizontal="left" vertical="center"/>
    </xf>
    <xf numFmtId="166" fontId="8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6" fontId="8" fillId="0" borderId="0" xfId="1" applyNumberFormat="1" applyFont="1" applyAlignment="1">
      <alignment vertical="center"/>
    </xf>
    <xf numFmtId="4" fontId="8" fillId="0" borderId="0" xfId="1" applyNumberFormat="1" applyFont="1" applyAlignment="1">
      <alignment horizontal="center" vertical="center"/>
    </xf>
    <xf numFmtId="0" fontId="6" fillId="0" borderId="0" xfId="4" applyFont="1" applyAlignment="1">
      <alignment horizontal="left"/>
    </xf>
    <xf numFmtId="0" fontId="19" fillId="0" borderId="0" xfId="4" applyFont="1" applyAlignment="1">
      <alignment horizontal="center"/>
    </xf>
    <xf numFmtId="166" fontId="8" fillId="0" borderId="0" xfId="1" applyNumberFormat="1" applyFont="1" applyFill="1" applyAlignment="1">
      <alignment vertical="center"/>
    </xf>
    <xf numFmtId="0" fontId="1" fillId="0" borderId="0" xfId="2" applyAlignment="1">
      <alignment horizontal="center"/>
    </xf>
    <xf numFmtId="44" fontId="10" fillId="0" borderId="0" xfId="6" applyFont="1"/>
    <xf numFmtId="0" fontId="20" fillId="0" borderId="0" xfId="2" applyFont="1"/>
    <xf numFmtId="0" fontId="1" fillId="0" borderId="0" xfId="2"/>
    <xf numFmtId="0" fontId="1" fillId="0" borderId="0" xfId="2" applyFill="1"/>
    <xf numFmtId="44" fontId="8" fillId="0" borderId="0" xfId="6" applyFont="1"/>
    <xf numFmtId="0" fontId="10" fillId="0" borderId="0" xfId="2" applyFont="1"/>
    <xf numFmtId="4" fontId="13" fillId="0" borderId="0" xfId="1" applyNumberFormat="1" applyFont="1" applyAlignment="1">
      <alignment horizontal="left" vertical="center"/>
    </xf>
  </cellXfs>
  <cellStyles count="7">
    <cellStyle name="Millares 2" xfId="3"/>
    <cellStyle name="Moneda 2" xfId="5"/>
    <cellStyle name="Moneda 3" xfId="6"/>
    <cellStyle name="Normal" xfId="0" builtinId="0"/>
    <cellStyle name="Normal 2" xfId="4"/>
    <cellStyle name="Normal 3" xfId="2"/>
    <cellStyle name="Normal_~98851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M186"/>
  <sheetViews>
    <sheetView tabSelected="1" workbookViewId="0">
      <selection activeCell="I1" sqref="I1:J1048576"/>
    </sheetView>
  </sheetViews>
  <sheetFormatPr baseColWidth="10" defaultRowHeight="12" x14ac:dyDescent="0.25"/>
  <cols>
    <col min="1" max="1" width="4.140625" style="41" customWidth="1"/>
    <col min="2" max="2" width="4" style="41" customWidth="1"/>
    <col min="3" max="3" width="4.28515625" style="41" customWidth="1"/>
    <col min="4" max="4" width="3" style="41" customWidth="1"/>
    <col min="5" max="5" width="5.140625" style="41" customWidth="1"/>
    <col min="6" max="7" width="7.42578125" style="43" customWidth="1"/>
    <col min="8" max="8" width="36.28515625" style="44" bestFit="1" customWidth="1"/>
    <col min="9" max="9" width="5.42578125" style="41" customWidth="1"/>
    <col min="10" max="10" width="4" style="41" customWidth="1"/>
    <col min="11" max="11" width="6.28515625" style="41" customWidth="1"/>
    <col min="12" max="12" width="29" style="44" customWidth="1"/>
    <col min="13" max="13" width="10.42578125" style="44" customWidth="1"/>
    <col min="14" max="14" width="32.140625" style="41" customWidth="1"/>
    <col min="15" max="15" width="13.42578125" style="92" customWidth="1"/>
    <col min="16" max="16" width="9.85546875" style="95" customWidth="1"/>
    <col min="17" max="17" width="13.42578125" style="91" customWidth="1"/>
    <col min="18" max="18" width="10.85546875" style="85" customWidth="1"/>
    <col min="19" max="19" width="16.140625" style="45" customWidth="1"/>
    <col min="20" max="20" width="10.85546875" style="44" customWidth="1"/>
    <col min="21" max="21" width="10.85546875" style="98" customWidth="1"/>
    <col min="22" max="22" width="10.85546875" style="45" customWidth="1"/>
    <col min="23" max="23" width="11.7109375" style="45" customWidth="1"/>
    <col min="24" max="24" width="10.85546875" style="44" customWidth="1"/>
    <col min="25" max="25" width="13.140625" style="93" customWidth="1"/>
    <col min="26" max="26" width="12" style="85" customWidth="1"/>
    <col min="27" max="27" width="13.42578125" style="85" customWidth="1"/>
    <col min="28" max="29" width="12" style="44" customWidth="1"/>
    <col min="30" max="31" width="12" style="45" customWidth="1"/>
    <col min="32" max="32" width="14" style="45" customWidth="1"/>
    <col min="33" max="40" width="12" style="45" customWidth="1"/>
    <col min="41" max="41" width="16" style="45" bestFit="1" customWidth="1"/>
    <col min="42" max="42" width="19.7109375" style="44" customWidth="1"/>
    <col min="43" max="221" width="11.42578125" style="44"/>
    <col min="222" max="16384" width="11.42578125" style="20"/>
  </cols>
  <sheetData>
    <row r="1" spans="1:221" s="4" customFormat="1" ht="36.75" customHeight="1" x14ac:dyDescent="0.25">
      <c r="A1" s="1"/>
      <c r="B1" s="1"/>
      <c r="C1" s="1"/>
      <c r="D1" s="1"/>
      <c r="E1" s="1"/>
      <c r="F1" s="2"/>
      <c r="G1" s="2"/>
      <c r="H1" s="3" t="s">
        <v>0</v>
      </c>
      <c r="I1" s="1"/>
      <c r="J1" s="1"/>
      <c r="K1" s="1"/>
      <c r="L1" s="5" t="s">
        <v>1</v>
      </c>
      <c r="N1" s="1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7"/>
      <c r="AE1" s="7"/>
      <c r="AF1" s="7"/>
      <c r="AG1" s="7" t="s">
        <v>2</v>
      </c>
      <c r="AH1" s="7"/>
      <c r="AI1" s="7"/>
      <c r="AJ1" s="7"/>
      <c r="AK1" s="7"/>
      <c r="AL1" s="7"/>
      <c r="AM1" s="7"/>
      <c r="AN1" s="7"/>
      <c r="AO1" s="7"/>
    </row>
    <row r="2" spans="1:221" s="4" customFormat="1" ht="11.25" customHeight="1" x14ac:dyDescent="0.25">
      <c r="A2" s="1"/>
      <c r="B2" s="1"/>
      <c r="C2" s="1"/>
      <c r="D2" s="1"/>
      <c r="E2" s="1"/>
      <c r="F2" s="2"/>
      <c r="G2" s="2"/>
      <c r="I2" s="1"/>
      <c r="J2" s="1"/>
      <c r="K2" s="1"/>
      <c r="N2" s="1"/>
      <c r="O2" s="8"/>
      <c r="P2" s="6"/>
      <c r="Q2" s="6"/>
      <c r="R2" s="6"/>
      <c r="S2" s="6"/>
      <c r="T2" s="6"/>
      <c r="U2" s="6"/>
      <c r="V2" s="6"/>
      <c r="W2" s="6"/>
      <c r="X2" s="9"/>
      <c r="Y2" s="8"/>
      <c r="Z2" s="6"/>
      <c r="AA2" s="6"/>
      <c r="AB2" s="6"/>
      <c r="AC2" s="6"/>
      <c r="AD2" s="10">
        <v>0.04</v>
      </c>
      <c r="AE2" s="10">
        <v>0.04</v>
      </c>
      <c r="AF2" s="11">
        <v>0.105</v>
      </c>
      <c r="AG2" s="10">
        <v>0.03</v>
      </c>
      <c r="AH2" s="10">
        <v>0.04</v>
      </c>
      <c r="AI2" s="10"/>
      <c r="AJ2" s="7"/>
      <c r="AK2" s="7"/>
      <c r="AL2" s="10">
        <v>0.04</v>
      </c>
      <c r="AM2" s="10">
        <v>0.04</v>
      </c>
      <c r="AN2" s="10">
        <v>0.04</v>
      </c>
      <c r="AO2" s="7"/>
    </row>
    <row r="3" spans="1:221" ht="79.5" thickBot="1" x14ac:dyDescent="0.3">
      <c r="A3" s="12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4"/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  <c r="N3" s="14" t="s">
        <v>15</v>
      </c>
      <c r="O3" s="14" t="s">
        <v>16</v>
      </c>
      <c r="P3" s="14" t="s">
        <v>17</v>
      </c>
      <c r="Q3" s="14" t="s">
        <v>16</v>
      </c>
      <c r="R3" s="14" t="s">
        <v>18</v>
      </c>
      <c r="S3" s="14" t="s">
        <v>19</v>
      </c>
      <c r="T3" s="14" t="s">
        <v>20</v>
      </c>
      <c r="U3" s="14" t="s">
        <v>21</v>
      </c>
      <c r="V3" s="14" t="s">
        <v>22</v>
      </c>
      <c r="W3" s="14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28</v>
      </c>
      <c r="AC3" s="14" t="s">
        <v>29</v>
      </c>
      <c r="AD3" s="15" t="s">
        <v>30</v>
      </c>
      <c r="AE3" s="15" t="s">
        <v>31</v>
      </c>
      <c r="AF3" s="16" t="s">
        <v>32</v>
      </c>
      <c r="AG3" s="16" t="s">
        <v>33</v>
      </c>
      <c r="AH3" s="16" t="s">
        <v>34</v>
      </c>
      <c r="AI3" s="17" t="s">
        <v>35</v>
      </c>
      <c r="AJ3" s="16" t="s">
        <v>36</v>
      </c>
      <c r="AK3" s="16" t="s">
        <v>37</v>
      </c>
      <c r="AL3" s="15" t="s">
        <v>38</v>
      </c>
      <c r="AM3" s="15" t="s">
        <v>39</v>
      </c>
      <c r="AN3" s="15" t="s">
        <v>40</v>
      </c>
      <c r="AO3" s="15" t="s">
        <v>41</v>
      </c>
      <c r="AP3" s="18" t="s">
        <v>42</v>
      </c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</row>
    <row r="4" spans="1:221" ht="14.25" x14ac:dyDescent="0.25">
      <c r="A4" s="21">
        <v>1</v>
      </c>
      <c r="B4" s="22">
        <v>10</v>
      </c>
      <c r="C4" s="22">
        <v>1</v>
      </c>
      <c r="D4" s="21">
        <v>20</v>
      </c>
      <c r="E4" s="21">
        <v>1</v>
      </c>
      <c r="F4" s="21">
        <v>270</v>
      </c>
      <c r="G4" s="21"/>
      <c r="H4" s="23" t="s">
        <v>43</v>
      </c>
      <c r="I4" s="22">
        <v>3</v>
      </c>
      <c r="J4" s="22">
        <v>30</v>
      </c>
      <c r="K4" s="22" t="s">
        <v>44</v>
      </c>
      <c r="L4" s="24" t="s">
        <v>45</v>
      </c>
      <c r="M4" s="22">
        <v>1</v>
      </c>
      <c r="N4" s="25" t="s">
        <v>46</v>
      </c>
      <c r="O4" s="26">
        <v>5552</v>
      </c>
      <c r="P4" s="26">
        <v>0</v>
      </c>
      <c r="Q4" s="26">
        <f>+O4+P4</f>
        <v>5552</v>
      </c>
      <c r="R4" s="26">
        <f>242.21*2</f>
        <v>484.42</v>
      </c>
      <c r="S4" s="26">
        <f>(Q4+R4)*10.5%</f>
        <v>633.82409999999993</v>
      </c>
      <c r="T4" s="26">
        <f>(Q4+R4)*3%</f>
        <v>181.0926</v>
      </c>
      <c r="U4" s="27">
        <v>443.69</v>
      </c>
      <c r="V4" s="26">
        <f t="shared" ref="V4:V67" si="0">(Q4+R4)*2%</f>
        <v>120.72840000000001</v>
      </c>
      <c r="W4" s="26">
        <f>539</f>
        <v>539</v>
      </c>
      <c r="X4" s="26">
        <f>329</f>
        <v>329</v>
      </c>
      <c r="Y4" s="26">
        <v>0</v>
      </c>
      <c r="Z4" s="26">
        <f t="shared" ref="Z4:Z67" si="1">+Q4/30*5</f>
        <v>925.33333333333326</v>
      </c>
      <c r="AA4" s="26">
        <f t="shared" ref="AA4:AA67" si="2">+Q4/30*50</f>
        <v>9253.3333333333339</v>
      </c>
      <c r="AB4" s="26">
        <v>4080</v>
      </c>
      <c r="AC4" s="26">
        <f>(Q4+R4+W4+X4)/30*15</f>
        <v>3452.21</v>
      </c>
      <c r="AD4" s="28">
        <f>SUM(O4*4%)</f>
        <v>222.08</v>
      </c>
      <c r="AE4" s="28">
        <f>SUM(R4*4%)</f>
        <v>19.376799999999999</v>
      </c>
      <c r="AF4" s="28">
        <f>SUM(S4*10.5%)</f>
        <v>66.551530499999984</v>
      </c>
      <c r="AG4" s="28">
        <f t="shared" ref="AG4:AG68" si="3">SUM(T4*3%)</f>
        <v>5.4327779999999999</v>
      </c>
      <c r="AH4" s="28">
        <f>SUM(U4*4%)</f>
        <v>17.747600000000002</v>
      </c>
      <c r="AI4" s="28">
        <f>V4*2%</f>
        <v>2.414568</v>
      </c>
      <c r="AJ4" s="28">
        <v>80</v>
      </c>
      <c r="AK4" s="28">
        <v>80</v>
      </c>
      <c r="AL4" s="28">
        <f>Y4*0.4</f>
        <v>0</v>
      </c>
      <c r="AM4" s="28">
        <f>SUM(Z4*4%)</f>
        <v>37.013333333333328</v>
      </c>
      <c r="AN4" s="28">
        <f>SUM(AA4*4%)</f>
        <v>370.13333333333338</v>
      </c>
      <c r="AO4" s="28">
        <f>SUM(AD4+AE4+AF4+AG4+AH4+AI4+AJ4+AK4)*12+(AL4+AM4+AN4)</f>
        <v>6330.3859846666655</v>
      </c>
      <c r="AP4" s="26">
        <f>(Q4+R4+S4+T4+U4+V4+W4+X4)*12+(Y4+Z4+AA4+AB4+AC4+AO4)</f>
        <v>123446.32385133332</v>
      </c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/>
      <c r="DD4" s="29"/>
      <c r="DE4" s="29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</row>
    <row r="5" spans="1:221" ht="14.25" x14ac:dyDescent="0.25">
      <c r="A5" s="21">
        <v>2</v>
      </c>
      <c r="B5" s="22">
        <v>10</v>
      </c>
      <c r="C5" s="22">
        <v>1</v>
      </c>
      <c r="D5" s="21">
        <v>20</v>
      </c>
      <c r="E5" s="21">
        <v>2</v>
      </c>
      <c r="F5" s="21">
        <v>270</v>
      </c>
      <c r="G5" s="21"/>
      <c r="H5" s="23" t="s">
        <v>47</v>
      </c>
      <c r="I5" s="22">
        <v>6</v>
      </c>
      <c r="J5" s="22">
        <v>30</v>
      </c>
      <c r="K5" s="22" t="s">
        <v>44</v>
      </c>
      <c r="L5" s="24" t="s">
        <v>48</v>
      </c>
      <c r="M5" s="22">
        <v>1</v>
      </c>
      <c r="N5" s="25" t="s">
        <v>49</v>
      </c>
      <c r="O5" s="26">
        <v>6613</v>
      </c>
      <c r="P5" s="26">
        <v>0</v>
      </c>
      <c r="Q5" s="26">
        <f t="shared" ref="Q5:Q68" si="4">+O5+P5</f>
        <v>6613</v>
      </c>
      <c r="R5" s="26">
        <f>151.43*2</f>
        <v>302.86</v>
      </c>
      <c r="S5" s="26">
        <f t="shared" ref="S5:S68" si="5">(Q5+R5)*10.5%</f>
        <v>726.16529999999989</v>
      </c>
      <c r="T5" s="26">
        <f t="shared" ref="T5:T68" si="6">(Q5+R5)*3%</f>
        <v>207.47579999999999</v>
      </c>
      <c r="U5" s="27">
        <v>471.67</v>
      </c>
      <c r="V5" s="26">
        <f t="shared" si="0"/>
        <v>138.31719999999999</v>
      </c>
      <c r="W5" s="26">
        <f>634</f>
        <v>634</v>
      </c>
      <c r="X5" s="26">
        <f>440</f>
        <v>440</v>
      </c>
      <c r="Y5" s="26">
        <v>0</v>
      </c>
      <c r="Z5" s="26">
        <f t="shared" si="1"/>
        <v>1102.1666666666667</v>
      </c>
      <c r="AA5" s="26">
        <f t="shared" si="2"/>
        <v>11021.666666666666</v>
      </c>
      <c r="AB5" s="26">
        <v>4080</v>
      </c>
      <c r="AC5" s="26">
        <f t="shared" ref="AC5:AC68" si="7">(Q5+R5+W5+X5)/30*15</f>
        <v>3994.93</v>
      </c>
      <c r="AD5" s="28">
        <f t="shared" ref="AD5:AD68" si="8">SUM(O5*4%)</f>
        <v>264.52</v>
      </c>
      <c r="AE5" s="28">
        <f t="shared" ref="AE5:AE68" si="9">SUM(R5*4%)</f>
        <v>12.114400000000002</v>
      </c>
      <c r="AF5" s="28">
        <f t="shared" ref="AF5:AF68" si="10">SUM(S5*10.5%)</f>
        <v>76.247356499999981</v>
      </c>
      <c r="AG5" s="28">
        <f t="shared" si="3"/>
        <v>6.2242739999999994</v>
      </c>
      <c r="AH5" s="28">
        <f t="shared" ref="AH5:AH68" si="11">SUM(U5*4%)</f>
        <v>18.866800000000001</v>
      </c>
      <c r="AI5" s="28">
        <f t="shared" ref="AI5:AI68" si="12">V5*2%</f>
        <v>2.7663439999999997</v>
      </c>
      <c r="AJ5" s="28">
        <v>80</v>
      </c>
      <c r="AK5" s="28">
        <v>80</v>
      </c>
      <c r="AL5" s="28">
        <f t="shared" ref="AL5:AL68" si="13">Y5*0.4</f>
        <v>0</v>
      </c>
      <c r="AM5" s="28">
        <f t="shared" ref="AM5:AM68" si="14">SUM(Z5*4%)</f>
        <v>44.086666666666673</v>
      </c>
      <c r="AN5" s="28">
        <f t="shared" ref="AN5:AN68" si="15">SUM(AA5*4%)</f>
        <v>440.86666666666667</v>
      </c>
      <c r="AO5" s="28">
        <f t="shared" ref="AO5:AO68" si="16">SUM(AD5+AE5+AF5+AG5+AH5+AI5+AJ5+AK5)*12+(AL5+AM5+AN5)</f>
        <v>6973.8234273333328</v>
      </c>
      <c r="AP5" s="26">
        <f t="shared" ref="AP5:AP8" si="17">SUM(Q5:X5)*12+Y5+Z5+AA5+AB5+AC5+AO5</f>
        <v>141574.44636066665</v>
      </c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9"/>
      <c r="GS5" s="29"/>
      <c r="GT5" s="29"/>
      <c r="GU5" s="29"/>
      <c r="GV5" s="29"/>
      <c r="GW5" s="29"/>
      <c r="GX5" s="29"/>
      <c r="GY5" s="29"/>
      <c r="GZ5" s="29"/>
      <c r="HA5" s="29"/>
      <c r="HB5" s="29"/>
      <c r="HC5" s="29"/>
      <c r="HD5" s="29"/>
      <c r="HE5" s="29"/>
      <c r="HF5" s="29"/>
      <c r="HG5" s="29"/>
      <c r="HH5" s="29"/>
      <c r="HI5" s="29"/>
      <c r="HJ5" s="29"/>
      <c r="HK5" s="29"/>
      <c r="HL5" s="29"/>
      <c r="HM5" s="29"/>
    </row>
    <row r="6" spans="1:221" ht="14.25" x14ac:dyDescent="0.25">
      <c r="A6" s="21">
        <v>3</v>
      </c>
      <c r="B6" s="22">
        <v>10</v>
      </c>
      <c r="C6" s="22">
        <v>1</v>
      </c>
      <c r="D6" s="21">
        <v>20</v>
      </c>
      <c r="E6" s="21">
        <v>3</v>
      </c>
      <c r="F6" s="21">
        <v>270</v>
      </c>
      <c r="G6" s="21"/>
      <c r="H6" s="23" t="s">
        <v>50</v>
      </c>
      <c r="I6" s="22">
        <v>3</v>
      </c>
      <c r="J6" s="22">
        <v>30</v>
      </c>
      <c r="K6" s="22" t="s">
        <v>44</v>
      </c>
      <c r="L6" s="24" t="s">
        <v>45</v>
      </c>
      <c r="M6" s="22">
        <v>1</v>
      </c>
      <c r="N6" s="25" t="s">
        <v>46</v>
      </c>
      <c r="O6" s="26">
        <v>5552</v>
      </c>
      <c r="P6" s="26">
        <v>0</v>
      </c>
      <c r="Q6" s="26">
        <f t="shared" si="4"/>
        <v>5552</v>
      </c>
      <c r="R6" s="26">
        <f>181.67*2</f>
        <v>363.34</v>
      </c>
      <c r="S6" s="26">
        <f t="shared" si="5"/>
        <v>621.11069999999995</v>
      </c>
      <c r="T6" s="26">
        <f t="shared" si="6"/>
        <v>177.46019999999999</v>
      </c>
      <c r="U6" s="27">
        <v>443.69</v>
      </c>
      <c r="V6" s="26">
        <f t="shared" si="0"/>
        <v>118.30680000000001</v>
      </c>
      <c r="W6" s="26">
        <f>539</f>
        <v>539</v>
      </c>
      <c r="X6" s="26">
        <f>329</f>
        <v>329</v>
      </c>
      <c r="Y6" s="26">
        <v>0</v>
      </c>
      <c r="Z6" s="26">
        <f t="shared" si="1"/>
        <v>925.33333333333326</v>
      </c>
      <c r="AA6" s="26">
        <f t="shared" si="2"/>
        <v>9253.3333333333339</v>
      </c>
      <c r="AB6" s="26">
        <v>4080</v>
      </c>
      <c r="AC6" s="26">
        <f t="shared" si="7"/>
        <v>3391.67</v>
      </c>
      <c r="AD6" s="28">
        <f t="shared" si="8"/>
        <v>222.08</v>
      </c>
      <c r="AE6" s="28">
        <f t="shared" si="9"/>
        <v>14.5336</v>
      </c>
      <c r="AF6" s="28">
        <f t="shared" si="10"/>
        <v>65.216623499999997</v>
      </c>
      <c r="AG6" s="28">
        <f t="shared" si="3"/>
        <v>5.3238059999999994</v>
      </c>
      <c r="AH6" s="28">
        <f t="shared" si="11"/>
        <v>17.747600000000002</v>
      </c>
      <c r="AI6" s="28">
        <f t="shared" si="12"/>
        <v>2.3661360000000005</v>
      </c>
      <c r="AJ6" s="28">
        <v>80</v>
      </c>
      <c r="AK6" s="28">
        <v>80</v>
      </c>
      <c r="AL6" s="28">
        <f t="shared" si="13"/>
        <v>0</v>
      </c>
      <c r="AM6" s="28">
        <f t="shared" si="14"/>
        <v>37.013333333333328</v>
      </c>
      <c r="AN6" s="28">
        <f t="shared" si="15"/>
        <v>370.13333333333338</v>
      </c>
      <c r="AO6" s="28">
        <f t="shared" si="16"/>
        <v>6254.3598526666656</v>
      </c>
      <c r="AP6" s="26">
        <f t="shared" si="17"/>
        <v>121631.58891933333</v>
      </c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  <c r="HG6" s="29"/>
      <c r="HH6" s="29"/>
      <c r="HI6" s="29"/>
      <c r="HJ6" s="29"/>
      <c r="HK6" s="29"/>
      <c r="HL6" s="29"/>
      <c r="HM6" s="29"/>
    </row>
    <row r="7" spans="1:221" ht="14.25" x14ac:dyDescent="0.25">
      <c r="A7" s="21">
        <v>4</v>
      </c>
      <c r="B7" s="22">
        <v>10</v>
      </c>
      <c r="C7" s="22">
        <v>1</v>
      </c>
      <c r="D7" s="21">
        <v>20</v>
      </c>
      <c r="E7" s="21">
        <v>4</v>
      </c>
      <c r="F7" s="21">
        <v>270</v>
      </c>
      <c r="G7" s="21"/>
      <c r="H7" s="23" t="s">
        <v>51</v>
      </c>
      <c r="I7" s="22">
        <v>4</v>
      </c>
      <c r="J7" s="22">
        <v>30</v>
      </c>
      <c r="K7" s="22" t="s">
        <v>44</v>
      </c>
      <c r="L7" s="24" t="s">
        <v>52</v>
      </c>
      <c r="M7" s="22">
        <v>1</v>
      </c>
      <c r="N7" s="25" t="s">
        <v>49</v>
      </c>
      <c r="O7" s="26">
        <v>5866</v>
      </c>
      <c r="P7" s="26">
        <v>0</v>
      </c>
      <c r="Q7" s="26">
        <f t="shared" si="4"/>
        <v>5866</v>
      </c>
      <c r="R7" s="26">
        <f>181.67*2</f>
        <v>363.34</v>
      </c>
      <c r="S7" s="26">
        <f t="shared" si="5"/>
        <v>654.08069999999998</v>
      </c>
      <c r="T7" s="26">
        <f t="shared" si="6"/>
        <v>186.8802</v>
      </c>
      <c r="U7" s="27">
        <v>451.98</v>
      </c>
      <c r="V7" s="26">
        <f t="shared" si="0"/>
        <v>124.58680000000001</v>
      </c>
      <c r="W7" s="26">
        <f>549</f>
        <v>549</v>
      </c>
      <c r="X7" s="26">
        <f>339</f>
        <v>339</v>
      </c>
      <c r="Y7" s="26">
        <v>0</v>
      </c>
      <c r="Z7" s="26">
        <f t="shared" si="1"/>
        <v>977.66666666666663</v>
      </c>
      <c r="AA7" s="26">
        <f t="shared" si="2"/>
        <v>9776.6666666666661</v>
      </c>
      <c r="AB7" s="26">
        <v>4080</v>
      </c>
      <c r="AC7" s="26">
        <f t="shared" si="7"/>
        <v>3558.67</v>
      </c>
      <c r="AD7" s="28">
        <f t="shared" si="8"/>
        <v>234.64000000000001</v>
      </c>
      <c r="AE7" s="28">
        <f t="shared" si="9"/>
        <v>14.5336</v>
      </c>
      <c r="AF7" s="28">
        <f>SUM(S7*10.5%)</f>
        <v>68.678473499999996</v>
      </c>
      <c r="AG7" s="28">
        <f t="shared" si="3"/>
        <v>5.6064059999999998</v>
      </c>
      <c r="AH7" s="28">
        <f t="shared" si="11"/>
        <v>18.0792</v>
      </c>
      <c r="AI7" s="28">
        <f t="shared" si="12"/>
        <v>2.4917360000000004</v>
      </c>
      <c r="AJ7" s="28">
        <v>80</v>
      </c>
      <c r="AK7" s="28">
        <v>80</v>
      </c>
      <c r="AL7" s="28">
        <f t="shared" si="13"/>
        <v>0</v>
      </c>
      <c r="AM7" s="28">
        <f t="shared" si="14"/>
        <v>39.106666666666669</v>
      </c>
      <c r="AN7" s="28">
        <f t="shared" si="15"/>
        <v>391.06666666666666</v>
      </c>
      <c r="AO7" s="28">
        <f t="shared" si="16"/>
        <v>6478.526319333333</v>
      </c>
      <c r="AP7" s="26">
        <f t="shared" si="17"/>
        <v>127289.94205266667</v>
      </c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</row>
    <row r="8" spans="1:221" ht="14.25" x14ac:dyDescent="0.25">
      <c r="A8" s="21">
        <v>5</v>
      </c>
      <c r="B8" s="22">
        <v>10</v>
      </c>
      <c r="C8" s="22">
        <v>1</v>
      </c>
      <c r="D8" s="21">
        <v>20</v>
      </c>
      <c r="E8" s="21">
        <v>5</v>
      </c>
      <c r="F8" s="21">
        <v>270</v>
      </c>
      <c r="G8" s="21"/>
      <c r="H8" s="23" t="s">
        <v>53</v>
      </c>
      <c r="I8" s="22">
        <v>3</v>
      </c>
      <c r="J8" s="22">
        <v>30</v>
      </c>
      <c r="K8" s="22" t="s">
        <v>44</v>
      </c>
      <c r="L8" s="24" t="s">
        <v>45</v>
      </c>
      <c r="M8" s="22">
        <v>1</v>
      </c>
      <c r="N8" s="25" t="s">
        <v>46</v>
      </c>
      <c r="O8" s="26">
        <v>5552</v>
      </c>
      <c r="P8" s="26">
        <v>0</v>
      </c>
      <c r="Q8" s="26">
        <f t="shared" si="4"/>
        <v>5552</v>
      </c>
      <c r="R8" s="26">
        <f>211.94*2</f>
        <v>423.88</v>
      </c>
      <c r="S8" s="26">
        <f>(Q8+R8)*10.5%</f>
        <v>627.4674</v>
      </c>
      <c r="T8" s="26">
        <f t="shared" si="6"/>
        <v>179.2764</v>
      </c>
      <c r="U8" s="27">
        <v>443.69</v>
      </c>
      <c r="V8" s="26">
        <f t="shared" si="0"/>
        <v>119.5176</v>
      </c>
      <c r="W8" s="26">
        <f>539</f>
        <v>539</v>
      </c>
      <c r="X8" s="26">
        <f>329</f>
        <v>329</v>
      </c>
      <c r="Y8" s="26">
        <v>0</v>
      </c>
      <c r="Z8" s="26">
        <f t="shared" si="1"/>
        <v>925.33333333333326</v>
      </c>
      <c r="AA8" s="26">
        <f t="shared" si="2"/>
        <v>9253.3333333333339</v>
      </c>
      <c r="AB8" s="26">
        <v>4080</v>
      </c>
      <c r="AC8" s="26">
        <f t="shared" si="7"/>
        <v>3421.94</v>
      </c>
      <c r="AD8" s="28">
        <f t="shared" si="8"/>
        <v>222.08</v>
      </c>
      <c r="AE8" s="28">
        <f t="shared" si="9"/>
        <v>16.955200000000001</v>
      </c>
      <c r="AF8" s="28">
        <f t="shared" si="10"/>
        <v>65.884076999999991</v>
      </c>
      <c r="AG8" s="28">
        <f t="shared" si="3"/>
        <v>5.3782920000000001</v>
      </c>
      <c r="AH8" s="28">
        <f t="shared" si="11"/>
        <v>17.747600000000002</v>
      </c>
      <c r="AI8" s="28">
        <f t="shared" si="12"/>
        <v>2.390352</v>
      </c>
      <c r="AJ8" s="28">
        <v>80</v>
      </c>
      <c r="AK8" s="28">
        <v>80</v>
      </c>
      <c r="AL8" s="28">
        <f t="shared" si="13"/>
        <v>0</v>
      </c>
      <c r="AM8" s="28">
        <f t="shared" si="14"/>
        <v>37.013333333333328</v>
      </c>
      <c r="AN8" s="28">
        <f t="shared" si="15"/>
        <v>370.13333333333338</v>
      </c>
      <c r="AO8" s="28">
        <f t="shared" si="16"/>
        <v>6292.372918666666</v>
      </c>
      <c r="AP8" s="26">
        <f t="shared" si="17"/>
        <v>122538.95638533331</v>
      </c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</row>
    <row r="9" spans="1:221" ht="14.25" x14ac:dyDescent="0.25">
      <c r="A9" s="21">
        <v>6</v>
      </c>
      <c r="B9" s="22">
        <v>10</v>
      </c>
      <c r="C9" s="22">
        <v>1</v>
      </c>
      <c r="D9" s="21">
        <v>20</v>
      </c>
      <c r="E9" s="21">
        <v>6</v>
      </c>
      <c r="F9" s="21">
        <v>270</v>
      </c>
      <c r="G9" s="21"/>
      <c r="H9" s="23" t="s">
        <v>54</v>
      </c>
      <c r="I9" s="22">
        <v>6</v>
      </c>
      <c r="J9" s="22">
        <v>30</v>
      </c>
      <c r="K9" s="22" t="s">
        <v>44</v>
      </c>
      <c r="L9" s="24" t="s">
        <v>48</v>
      </c>
      <c r="M9" s="22">
        <v>1</v>
      </c>
      <c r="N9" s="25" t="s">
        <v>55</v>
      </c>
      <c r="O9" s="26">
        <v>6613</v>
      </c>
      <c r="P9" s="26">
        <v>0</v>
      </c>
      <c r="Q9" s="26">
        <f t="shared" si="4"/>
        <v>6613</v>
      </c>
      <c r="R9" s="26">
        <f>181.67*2</f>
        <v>363.34</v>
      </c>
      <c r="S9" s="26">
        <f t="shared" si="5"/>
        <v>732.51570000000004</v>
      </c>
      <c r="T9" s="26">
        <f t="shared" si="6"/>
        <v>209.2902</v>
      </c>
      <c r="U9" s="27" t="s">
        <v>56</v>
      </c>
      <c r="V9" s="26">
        <f t="shared" si="0"/>
        <v>139.52680000000001</v>
      </c>
      <c r="W9" s="26">
        <f>634</f>
        <v>634</v>
      </c>
      <c r="X9" s="26">
        <f>440</f>
        <v>440</v>
      </c>
      <c r="Y9" s="26">
        <v>0</v>
      </c>
      <c r="Z9" s="26">
        <f t="shared" si="1"/>
        <v>1102.1666666666667</v>
      </c>
      <c r="AA9" s="26">
        <f t="shared" si="2"/>
        <v>11021.666666666666</v>
      </c>
      <c r="AB9" s="26">
        <v>4080</v>
      </c>
      <c r="AC9" s="26">
        <f t="shared" si="7"/>
        <v>4025.17</v>
      </c>
      <c r="AD9" s="28">
        <f t="shared" si="8"/>
        <v>264.52</v>
      </c>
      <c r="AE9" s="28">
        <f t="shared" si="9"/>
        <v>14.5336</v>
      </c>
      <c r="AF9" s="28">
        <f t="shared" si="10"/>
        <v>76.914148499999996</v>
      </c>
      <c r="AG9" s="28">
        <f t="shared" si="3"/>
        <v>6.2787059999999997</v>
      </c>
      <c r="AH9" s="28">
        <f t="shared" si="11"/>
        <v>18.866800000000001</v>
      </c>
      <c r="AI9" s="28">
        <f t="shared" si="12"/>
        <v>2.7905360000000003</v>
      </c>
      <c r="AJ9" s="28">
        <v>80</v>
      </c>
      <c r="AK9" s="28">
        <v>80</v>
      </c>
      <c r="AL9" s="28">
        <f t="shared" si="13"/>
        <v>0</v>
      </c>
      <c r="AM9" s="28">
        <f t="shared" si="14"/>
        <v>44.086666666666673</v>
      </c>
      <c r="AN9" s="28">
        <f t="shared" si="15"/>
        <v>440.86666666666667</v>
      </c>
      <c r="AO9" s="28">
        <f t="shared" si="16"/>
        <v>7011.7988193333331</v>
      </c>
      <c r="AP9" s="26">
        <f>SUM(Q9:X9)*12+Y9+Z9+AA9+AB9+AC9+AO9</f>
        <v>136820.87455266668</v>
      </c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</row>
    <row r="10" spans="1:221" ht="14.25" x14ac:dyDescent="0.25">
      <c r="A10" s="21">
        <v>7</v>
      </c>
      <c r="B10" s="22">
        <v>10</v>
      </c>
      <c r="C10" s="22">
        <v>1</v>
      </c>
      <c r="D10" s="21">
        <v>20</v>
      </c>
      <c r="E10" s="21">
        <v>7</v>
      </c>
      <c r="F10" s="21">
        <v>270</v>
      </c>
      <c r="G10" s="21"/>
      <c r="H10" s="23" t="s">
        <v>57</v>
      </c>
      <c r="I10" s="22">
        <v>3</v>
      </c>
      <c r="J10" s="22">
        <v>30</v>
      </c>
      <c r="K10" s="22" t="s">
        <v>44</v>
      </c>
      <c r="L10" s="24" t="s">
        <v>45</v>
      </c>
      <c r="M10" s="22">
        <v>1</v>
      </c>
      <c r="N10" s="25" t="s">
        <v>46</v>
      </c>
      <c r="O10" s="26">
        <v>5552</v>
      </c>
      <c r="P10" s="26">
        <v>0</v>
      </c>
      <c r="Q10" s="26">
        <f t="shared" si="4"/>
        <v>5552</v>
      </c>
      <c r="R10" s="26">
        <f>121.13*2</f>
        <v>242.26</v>
      </c>
      <c r="S10" s="26">
        <f t="shared" si="5"/>
        <v>608.39729999999997</v>
      </c>
      <c r="T10" s="26">
        <f t="shared" si="6"/>
        <v>173.8278</v>
      </c>
      <c r="U10" s="27">
        <v>443.69</v>
      </c>
      <c r="V10" s="26">
        <f t="shared" si="0"/>
        <v>115.88520000000001</v>
      </c>
      <c r="W10" s="26">
        <f>539</f>
        <v>539</v>
      </c>
      <c r="X10" s="26">
        <f>329</f>
        <v>329</v>
      </c>
      <c r="Y10" s="26">
        <v>0</v>
      </c>
      <c r="Z10" s="26">
        <f t="shared" si="1"/>
        <v>925.33333333333326</v>
      </c>
      <c r="AA10" s="26">
        <f t="shared" si="2"/>
        <v>9253.3333333333339</v>
      </c>
      <c r="AB10" s="26">
        <v>4080</v>
      </c>
      <c r="AC10" s="26">
        <f t="shared" si="7"/>
        <v>3331.13</v>
      </c>
      <c r="AD10" s="28">
        <f t="shared" si="8"/>
        <v>222.08</v>
      </c>
      <c r="AE10" s="28">
        <f t="shared" si="9"/>
        <v>9.6904000000000003</v>
      </c>
      <c r="AF10" s="28">
        <f t="shared" si="10"/>
        <v>63.881716499999996</v>
      </c>
      <c r="AG10" s="28">
        <f t="shared" si="3"/>
        <v>5.2148339999999997</v>
      </c>
      <c r="AH10" s="28">
        <f t="shared" si="11"/>
        <v>17.747600000000002</v>
      </c>
      <c r="AI10" s="28">
        <f t="shared" si="12"/>
        <v>2.3177040000000004</v>
      </c>
      <c r="AJ10" s="28">
        <v>80</v>
      </c>
      <c r="AK10" s="28">
        <v>80</v>
      </c>
      <c r="AL10" s="28">
        <f t="shared" si="13"/>
        <v>0</v>
      </c>
      <c r="AM10" s="28">
        <f t="shared" si="14"/>
        <v>37.013333333333328</v>
      </c>
      <c r="AN10" s="28">
        <f t="shared" si="15"/>
        <v>370.13333333333338</v>
      </c>
      <c r="AO10" s="28">
        <f t="shared" si="16"/>
        <v>6178.3337206666665</v>
      </c>
      <c r="AP10" s="26">
        <f t="shared" ref="AP10:AP72" si="18">SUM(Q10:X10)*12+Y10+Z10+AA10+AB10+AC10+AO10</f>
        <v>119816.85398733332</v>
      </c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</row>
    <row r="11" spans="1:221" s="4" customFormat="1" ht="14.25" x14ac:dyDescent="0.25">
      <c r="A11" s="21">
        <v>8</v>
      </c>
      <c r="B11" s="22">
        <v>10</v>
      </c>
      <c r="C11" s="22">
        <v>1</v>
      </c>
      <c r="D11" s="21">
        <v>20</v>
      </c>
      <c r="E11" s="21">
        <v>8</v>
      </c>
      <c r="F11" s="21">
        <v>270</v>
      </c>
      <c r="G11" s="21"/>
      <c r="H11" s="23" t="s">
        <v>58</v>
      </c>
      <c r="I11" s="22">
        <v>7</v>
      </c>
      <c r="J11" s="22">
        <v>30</v>
      </c>
      <c r="K11" s="22" t="s">
        <v>44</v>
      </c>
      <c r="L11" s="24" t="s">
        <v>59</v>
      </c>
      <c r="M11" s="22">
        <v>1</v>
      </c>
      <c r="N11" s="25" t="s">
        <v>49</v>
      </c>
      <c r="O11" s="26">
        <v>6986</v>
      </c>
      <c r="P11" s="26">
        <v>0</v>
      </c>
      <c r="Q11" s="26">
        <f t="shared" si="4"/>
        <v>6986</v>
      </c>
      <c r="R11" s="26">
        <v>0</v>
      </c>
      <c r="S11" s="26">
        <f t="shared" si="5"/>
        <v>733.53</v>
      </c>
      <c r="T11" s="26">
        <f t="shared" si="6"/>
        <v>209.57999999999998</v>
      </c>
      <c r="U11" s="27" t="s">
        <v>60</v>
      </c>
      <c r="V11" s="26">
        <f t="shared" si="0"/>
        <v>139.72</v>
      </c>
      <c r="W11" s="26">
        <f>642</f>
        <v>642</v>
      </c>
      <c r="X11" s="26">
        <f>450</f>
        <v>450</v>
      </c>
      <c r="Y11" s="26">
        <v>0</v>
      </c>
      <c r="Z11" s="26">
        <f t="shared" si="1"/>
        <v>1164.3333333333335</v>
      </c>
      <c r="AA11" s="26">
        <f t="shared" si="2"/>
        <v>11643.333333333334</v>
      </c>
      <c r="AB11" s="26">
        <v>4080</v>
      </c>
      <c r="AC11" s="26">
        <f t="shared" si="7"/>
        <v>4039</v>
      </c>
      <c r="AD11" s="28">
        <f t="shared" si="8"/>
        <v>279.44</v>
      </c>
      <c r="AE11" s="28">
        <f t="shared" si="9"/>
        <v>0</v>
      </c>
      <c r="AF11" s="28">
        <f t="shared" si="10"/>
        <v>77.020649999999989</v>
      </c>
      <c r="AG11" s="28">
        <f t="shared" si="3"/>
        <v>6.287399999999999</v>
      </c>
      <c r="AH11" s="28">
        <f t="shared" si="11"/>
        <v>19.260000000000002</v>
      </c>
      <c r="AI11" s="28">
        <f t="shared" si="12"/>
        <v>2.7944</v>
      </c>
      <c r="AJ11" s="28">
        <v>80</v>
      </c>
      <c r="AK11" s="28">
        <v>80</v>
      </c>
      <c r="AL11" s="28">
        <f t="shared" si="13"/>
        <v>0</v>
      </c>
      <c r="AM11" s="28">
        <f t="shared" si="14"/>
        <v>46.573333333333338</v>
      </c>
      <c r="AN11" s="28">
        <f t="shared" si="15"/>
        <v>465.73333333333335</v>
      </c>
      <c r="AO11" s="28">
        <f t="shared" si="16"/>
        <v>7049.9360666666653</v>
      </c>
      <c r="AP11" s="26">
        <f t="shared" si="18"/>
        <v>137906.56273333333</v>
      </c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</row>
    <row r="12" spans="1:221" ht="14.25" x14ac:dyDescent="0.25">
      <c r="A12" s="21">
        <v>9</v>
      </c>
      <c r="B12" s="22">
        <v>10</v>
      </c>
      <c r="C12" s="22">
        <v>1</v>
      </c>
      <c r="D12" s="21">
        <v>20</v>
      </c>
      <c r="E12" s="21">
        <v>9</v>
      </c>
      <c r="F12" s="21">
        <v>270</v>
      </c>
      <c r="G12" s="21"/>
      <c r="H12" s="23" t="s">
        <v>61</v>
      </c>
      <c r="I12" s="22">
        <v>4</v>
      </c>
      <c r="J12" s="22">
        <v>30</v>
      </c>
      <c r="K12" s="22" t="s">
        <v>44</v>
      </c>
      <c r="L12" s="24" t="s">
        <v>52</v>
      </c>
      <c r="M12" s="22">
        <v>1</v>
      </c>
      <c r="N12" s="25" t="s">
        <v>49</v>
      </c>
      <c r="O12" s="26">
        <v>5866</v>
      </c>
      <c r="P12" s="26">
        <v>0</v>
      </c>
      <c r="Q12" s="26">
        <f t="shared" si="4"/>
        <v>5866</v>
      </c>
      <c r="R12" s="26">
        <f>151.43*2</f>
        <v>302.86</v>
      </c>
      <c r="S12" s="26">
        <f t="shared" si="5"/>
        <v>647.73029999999994</v>
      </c>
      <c r="T12" s="26">
        <f t="shared" si="6"/>
        <v>185.0658</v>
      </c>
      <c r="U12" s="27">
        <v>451.98</v>
      </c>
      <c r="V12" s="26">
        <f t="shared" si="0"/>
        <v>123.3772</v>
      </c>
      <c r="W12" s="26">
        <f>549</f>
        <v>549</v>
      </c>
      <c r="X12" s="26">
        <f>339</f>
        <v>339</v>
      </c>
      <c r="Y12" s="26">
        <f>Q12/30*25%*52</f>
        <v>2541.9333333333334</v>
      </c>
      <c r="Z12" s="26">
        <f t="shared" si="1"/>
        <v>977.66666666666663</v>
      </c>
      <c r="AA12" s="26">
        <f t="shared" si="2"/>
        <v>9776.6666666666661</v>
      </c>
      <c r="AB12" s="26">
        <v>4080</v>
      </c>
      <c r="AC12" s="26">
        <f t="shared" si="7"/>
        <v>3528.43</v>
      </c>
      <c r="AD12" s="28">
        <f t="shared" si="8"/>
        <v>234.64000000000001</v>
      </c>
      <c r="AE12" s="28">
        <f t="shared" si="9"/>
        <v>12.114400000000002</v>
      </c>
      <c r="AF12" s="28">
        <f t="shared" si="10"/>
        <v>68.011681499999995</v>
      </c>
      <c r="AG12" s="28">
        <f t="shared" si="3"/>
        <v>5.5519739999999995</v>
      </c>
      <c r="AH12" s="28">
        <f t="shared" si="11"/>
        <v>18.0792</v>
      </c>
      <c r="AI12" s="28">
        <f t="shared" si="12"/>
        <v>2.4675440000000002</v>
      </c>
      <c r="AJ12" s="28">
        <v>80</v>
      </c>
      <c r="AK12" s="28">
        <v>80</v>
      </c>
      <c r="AL12" s="28">
        <f t="shared" si="13"/>
        <v>1016.7733333333334</v>
      </c>
      <c r="AM12" s="28">
        <f t="shared" si="14"/>
        <v>39.106666666666669</v>
      </c>
      <c r="AN12" s="28">
        <f t="shared" si="15"/>
        <v>391.06666666666666</v>
      </c>
      <c r="AO12" s="28">
        <f t="shared" si="16"/>
        <v>7457.3242606666663</v>
      </c>
      <c r="AP12" s="26">
        <f t="shared" si="18"/>
        <v>129942.18052733332</v>
      </c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/>
      <c r="HL12" s="29"/>
      <c r="HM12" s="29"/>
    </row>
    <row r="13" spans="1:221" ht="14.25" x14ac:dyDescent="0.25">
      <c r="A13" s="21">
        <v>10</v>
      </c>
      <c r="B13" s="22">
        <v>10</v>
      </c>
      <c r="C13" s="22">
        <v>1</v>
      </c>
      <c r="D13" s="21">
        <v>20</v>
      </c>
      <c r="E13" s="21">
        <v>10</v>
      </c>
      <c r="F13" s="21">
        <v>270</v>
      </c>
      <c r="G13" s="21"/>
      <c r="H13" s="23" t="s">
        <v>62</v>
      </c>
      <c r="I13" s="22">
        <v>20</v>
      </c>
      <c r="J13" s="22">
        <v>40</v>
      </c>
      <c r="K13" s="22" t="s">
        <v>63</v>
      </c>
      <c r="L13" s="24" t="s">
        <v>64</v>
      </c>
      <c r="M13" s="22">
        <v>1</v>
      </c>
      <c r="N13" s="25" t="s">
        <v>65</v>
      </c>
      <c r="O13" s="26">
        <v>27627</v>
      </c>
      <c r="P13" s="26">
        <v>0</v>
      </c>
      <c r="Q13" s="26">
        <f t="shared" si="4"/>
        <v>27627</v>
      </c>
      <c r="R13" s="26">
        <f>203.46*2</f>
        <v>406.92</v>
      </c>
      <c r="S13" s="26">
        <f t="shared" si="5"/>
        <v>2943.5615999999995</v>
      </c>
      <c r="T13" s="26">
        <f t="shared" si="6"/>
        <v>841.0175999999999</v>
      </c>
      <c r="U13" s="27" t="s">
        <v>66</v>
      </c>
      <c r="V13" s="26">
        <f t="shared" si="0"/>
        <v>560.67840000000001</v>
      </c>
      <c r="W13" s="26">
        <v>1664</v>
      </c>
      <c r="X13" s="26">
        <v>1119</v>
      </c>
      <c r="Y13" s="26">
        <v>0</v>
      </c>
      <c r="Z13" s="26">
        <f t="shared" si="1"/>
        <v>4604.5</v>
      </c>
      <c r="AA13" s="26">
        <f t="shared" si="2"/>
        <v>46045</v>
      </c>
      <c r="AB13" s="26">
        <v>0</v>
      </c>
      <c r="AC13" s="26">
        <f t="shared" si="7"/>
        <v>15408.46</v>
      </c>
      <c r="AD13" s="28">
        <f t="shared" si="8"/>
        <v>1105.08</v>
      </c>
      <c r="AE13" s="28">
        <f t="shared" si="9"/>
        <v>16.276800000000001</v>
      </c>
      <c r="AF13" s="28">
        <f t="shared" si="10"/>
        <v>309.07396799999992</v>
      </c>
      <c r="AG13" s="28">
        <f t="shared" si="3"/>
        <v>25.230527999999996</v>
      </c>
      <c r="AH13" s="28">
        <f t="shared" si="11"/>
        <v>40.710799999999999</v>
      </c>
      <c r="AI13" s="28">
        <f t="shared" si="12"/>
        <v>11.213568</v>
      </c>
      <c r="AJ13" s="28">
        <v>80</v>
      </c>
      <c r="AK13" s="28">
        <v>80</v>
      </c>
      <c r="AL13" s="28">
        <f t="shared" si="13"/>
        <v>0</v>
      </c>
      <c r="AM13" s="28">
        <f t="shared" si="14"/>
        <v>184.18</v>
      </c>
      <c r="AN13" s="28">
        <f t="shared" si="15"/>
        <v>1841.8</v>
      </c>
      <c r="AO13" s="28">
        <f t="shared" si="16"/>
        <v>22037.007967999998</v>
      </c>
      <c r="AP13" s="26">
        <f t="shared" si="18"/>
        <v>510041.09916799999</v>
      </c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</row>
    <row r="14" spans="1:221" ht="14.25" x14ac:dyDescent="0.25">
      <c r="A14" s="21">
        <v>11</v>
      </c>
      <c r="B14" s="22">
        <v>10</v>
      </c>
      <c r="C14" s="22">
        <v>1</v>
      </c>
      <c r="D14" s="21">
        <v>20</v>
      </c>
      <c r="E14" s="21">
        <v>11</v>
      </c>
      <c r="F14" s="21">
        <v>270</v>
      </c>
      <c r="G14" s="21"/>
      <c r="H14" s="23" t="s">
        <v>67</v>
      </c>
      <c r="I14" s="22">
        <v>4</v>
      </c>
      <c r="J14" s="22">
        <v>30</v>
      </c>
      <c r="K14" s="22" t="s">
        <v>44</v>
      </c>
      <c r="L14" s="24" t="s">
        <v>52</v>
      </c>
      <c r="M14" s="22">
        <v>1</v>
      </c>
      <c r="N14" s="30" t="s">
        <v>68</v>
      </c>
      <c r="O14" s="26">
        <v>5866</v>
      </c>
      <c r="P14" s="26">
        <v>0</v>
      </c>
      <c r="Q14" s="26">
        <f t="shared" si="4"/>
        <v>5866</v>
      </c>
      <c r="R14" s="26">
        <f>151.43*2</f>
        <v>302.86</v>
      </c>
      <c r="S14" s="26">
        <f t="shared" si="5"/>
        <v>647.73029999999994</v>
      </c>
      <c r="T14" s="26">
        <f t="shared" si="6"/>
        <v>185.0658</v>
      </c>
      <c r="U14" s="27" t="s">
        <v>69</v>
      </c>
      <c r="V14" s="26">
        <f t="shared" si="0"/>
        <v>123.3772</v>
      </c>
      <c r="W14" s="26">
        <f>549</f>
        <v>549</v>
      </c>
      <c r="X14" s="26">
        <f>339</f>
        <v>339</v>
      </c>
      <c r="Y14" s="26">
        <v>0</v>
      </c>
      <c r="Z14" s="26">
        <f t="shared" si="1"/>
        <v>977.66666666666663</v>
      </c>
      <c r="AA14" s="26">
        <f t="shared" si="2"/>
        <v>9776.6666666666661</v>
      </c>
      <c r="AB14" s="26">
        <v>4080</v>
      </c>
      <c r="AC14" s="26">
        <f t="shared" si="7"/>
        <v>3528.43</v>
      </c>
      <c r="AD14" s="28">
        <f t="shared" si="8"/>
        <v>234.64000000000001</v>
      </c>
      <c r="AE14" s="28">
        <f t="shared" si="9"/>
        <v>12.114400000000002</v>
      </c>
      <c r="AF14" s="28">
        <f t="shared" si="10"/>
        <v>68.011681499999995</v>
      </c>
      <c r="AG14" s="28">
        <f t="shared" si="3"/>
        <v>5.5519739999999995</v>
      </c>
      <c r="AH14" s="28">
        <f t="shared" si="11"/>
        <v>18.0792</v>
      </c>
      <c r="AI14" s="28">
        <f t="shared" si="12"/>
        <v>2.4675440000000002</v>
      </c>
      <c r="AJ14" s="28">
        <v>80</v>
      </c>
      <c r="AK14" s="28">
        <v>80</v>
      </c>
      <c r="AL14" s="28">
        <f t="shared" si="13"/>
        <v>0</v>
      </c>
      <c r="AM14" s="28">
        <f t="shared" si="14"/>
        <v>39.106666666666669</v>
      </c>
      <c r="AN14" s="28">
        <f t="shared" si="15"/>
        <v>391.06666666666666</v>
      </c>
      <c r="AO14" s="28">
        <f t="shared" si="16"/>
        <v>6440.5509273333328</v>
      </c>
      <c r="AP14" s="26">
        <f t="shared" si="18"/>
        <v>120959.71386066667</v>
      </c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</row>
    <row r="15" spans="1:221" ht="14.25" x14ac:dyDescent="0.25">
      <c r="A15" s="21">
        <v>12</v>
      </c>
      <c r="B15" s="22">
        <v>10</v>
      </c>
      <c r="C15" s="22">
        <v>1</v>
      </c>
      <c r="D15" s="21">
        <v>20</v>
      </c>
      <c r="E15" s="21">
        <v>12</v>
      </c>
      <c r="F15" s="21">
        <v>270</v>
      </c>
      <c r="G15" s="21"/>
      <c r="H15" s="23" t="s">
        <v>70</v>
      </c>
      <c r="I15" s="22">
        <v>4</v>
      </c>
      <c r="J15" s="22">
        <v>30</v>
      </c>
      <c r="K15" s="22" t="s">
        <v>44</v>
      </c>
      <c r="L15" s="24" t="s">
        <v>52</v>
      </c>
      <c r="M15" s="22">
        <v>1</v>
      </c>
      <c r="N15" s="25" t="s">
        <v>71</v>
      </c>
      <c r="O15" s="26">
        <v>5866</v>
      </c>
      <c r="P15" s="26">
        <v>0</v>
      </c>
      <c r="Q15" s="26">
        <f t="shared" si="4"/>
        <v>5866</v>
      </c>
      <c r="R15" s="26">
        <v>0</v>
      </c>
      <c r="S15" s="26">
        <f t="shared" si="5"/>
        <v>615.92999999999995</v>
      </c>
      <c r="T15" s="26">
        <f t="shared" si="6"/>
        <v>175.98</v>
      </c>
      <c r="U15" s="27" t="s">
        <v>69</v>
      </c>
      <c r="V15" s="26">
        <f t="shared" si="0"/>
        <v>117.32000000000001</v>
      </c>
      <c r="W15" s="26">
        <f>549</f>
        <v>549</v>
      </c>
      <c r="X15" s="26">
        <f>339</f>
        <v>339</v>
      </c>
      <c r="Y15" s="26">
        <v>0</v>
      </c>
      <c r="Z15" s="26">
        <f t="shared" si="1"/>
        <v>977.66666666666663</v>
      </c>
      <c r="AA15" s="26">
        <f t="shared" si="2"/>
        <v>9776.6666666666661</v>
      </c>
      <c r="AB15" s="26">
        <v>4080</v>
      </c>
      <c r="AC15" s="26">
        <f t="shared" si="7"/>
        <v>3377</v>
      </c>
      <c r="AD15" s="28">
        <f t="shared" si="8"/>
        <v>234.64000000000001</v>
      </c>
      <c r="AE15" s="28">
        <f t="shared" si="9"/>
        <v>0</v>
      </c>
      <c r="AF15" s="28">
        <f t="shared" si="10"/>
        <v>64.67264999999999</v>
      </c>
      <c r="AG15" s="28">
        <f t="shared" si="3"/>
        <v>5.2793999999999999</v>
      </c>
      <c r="AH15" s="28">
        <f t="shared" si="11"/>
        <v>18.0792</v>
      </c>
      <c r="AI15" s="28">
        <f t="shared" si="12"/>
        <v>2.3464</v>
      </c>
      <c r="AJ15" s="28">
        <v>80</v>
      </c>
      <c r="AK15" s="28">
        <v>80</v>
      </c>
      <c r="AL15" s="28">
        <f t="shared" si="13"/>
        <v>0</v>
      </c>
      <c r="AM15" s="28">
        <f t="shared" si="14"/>
        <v>39.106666666666669</v>
      </c>
      <c r="AN15" s="28">
        <f t="shared" si="15"/>
        <v>391.06666666666666</v>
      </c>
      <c r="AO15" s="28">
        <f t="shared" si="16"/>
        <v>6250.3851333333341</v>
      </c>
      <c r="AP15" s="26">
        <f t="shared" si="18"/>
        <v>116420.47846666667</v>
      </c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</row>
    <row r="16" spans="1:221" ht="14.25" x14ac:dyDescent="0.25">
      <c r="A16" s="21">
        <v>13</v>
      </c>
      <c r="B16" s="22">
        <v>10</v>
      </c>
      <c r="C16" s="22">
        <v>1</v>
      </c>
      <c r="D16" s="21">
        <v>20</v>
      </c>
      <c r="E16" s="21">
        <v>13</v>
      </c>
      <c r="F16" s="21">
        <v>270</v>
      </c>
      <c r="G16" s="21"/>
      <c r="H16" s="23" t="s">
        <v>72</v>
      </c>
      <c r="I16" s="22">
        <v>4</v>
      </c>
      <c r="J16" s="22">
        <v>30</v>
      </c>
      <c r="K16" s="22" t="s">
        <v>44</v>
      </c>
      <c r="L16" s="24" t="s">
        <v>52</v>
      </c>
      <c r="M16" s="22">
        <v>1</v>
      </c>
      <c r="N16" s="25" t="s">
        <v>49</v>
      </c>
      <c r="O16" s="26">
        <v>5866</v>
      </c>
      <c r="P16" s="26">
        <v>0</v>
      </c>
      <c r="Q16" s="26">
        <f t="shared" si="4"/>
        <v>5866</v>
      </c>
      <c r="R16" s="26">
        <f>121.13*2</f>
        <v>242.26</v>
      </c>
      <c r="S16" s="26">
        <f t="shared" si="5"/>
        <v>641.3673</v>
      </c>
      <c r="T16" s="26">
        <f t="shared" si="6"/>
        <v>183.24780000000001</v>
      </c>
      <c r="U16" s="27">
        <v>451.98</v>
      </c>
      <c r="V16" s="26">
        <f t="shared" si="0"/>
        <v>122.16520000000001</v>
      </c>
      <c r="W16" s="26">
        <f>549</f>
        <v>549</v>
      </c>
      <c r="X16" s="26">
        <f>339</f>
        <v>339</v>
      </c>
      <c r="Y16" s="26">
        <v>0</v>
      </c>
      <c r="Z16" s="26">
        <f t="shared" si="1"/>
        <v>977.66666666666663</v>
      </c>
      <c r="AA16" s="26">
        <f t="shared" si="2"/>
        <v>9776.6666666666661</v>
      </c>
      <c r="AB16" s="26">
        <v>4080</v>
      </c>
      <c r="AC16" s="26">
        <f t="shared" si="7"/>
        <v>3498.13</v>
      </c>
      <c r="AD16" s="28">
        <f t="shared" si="8"/>
        <v>234.64000000000001</v>
      </c>
      <c r="AE16" s="28">
        <f t="shared" si="9"/>
        <v>9.6904000000000003</v>
      </c>
      <c r="AF16" s="28">
        <f t="shared" si="10"/>
        <v>67.343566499999994</v>
      </c>
      <c r="AG16" s="28">
        <f t="shared" si="3"/>
        <v>5.4974340000000002</v>
      </c>
      <c r="AH16" s="28">
        <f t="shared" si="11"/>
        <v>18.0792</v>
      </c>
      <c r="AI16" s="28">
        <f t="shared" si="12"/>
        <v>2.4433040000000004</v>
      </c>
      <c r="AJ16" s="28">
        <v>80</v>
      </c>
      <c r="AK16" s="28">
        <v>80</v>
      </c>
      <c r="AL16" s="28">
        <f t="shared" si="13"/>
        <v>0</v>
      </c>
      <c r="AM16" s="28">
        <f t="shared" si="14"/>
        <v>39.106666666666669</v>
      </c>
      <c r="AN16" s="28">
        <f t="shared" si="15"/>
        <v>391.06666666666666</v>
      </c>
      <c r="AO16" s="28">
        <f t="shared" si="16"/>
        <v>6402.500187333334</v>
      </c>
      <c r="AP16" s="26">
        <f t="shared" si="18"/>
        <v>125475.20712066669</v>
      </c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</row>
    <row r="17" spans="1:221" ht="14.25" x14ac:dyDescent="0.25">
      <c r="A17" s="21">
        <v>14</v>
      </c>
      <c r="B17" s="22">
        <v>10</v>
      </c>
      <c r="C17" s="22">
        <v>1</v>
      </c>
      <c r="D17" s="21">
        <v>20</v>
      </c>
      <c r="E17" s="21">
        <v>14</v>
      </c>
      <c r="F17" s="21">
        <v>270</v>
      </c>
      <c r="G17" s="21"/>
      <c r="H17" s="23" t="s">
        <v>73</v>
      </c>
      <c r="I17" s="22">
        <v>10</v>
      </c>
      <c r="J17" s="22">
        <v>40</v>
      </c>
      <c r="K17" s="22" t="s">
        <v>44</v>
      </c>
      <c r="L17" s="24" t="s">
        <v>74</v>
      </c>
      <c r="M17" s="22">
        <v>1</v>
      </c>
      <c r="N17" s="25" t="s">
        <v>75</v>
      </c>
      <c r="O17" s="26">
        <v>10855</v>
      </c>
      <c r="P17" s="26">
        <v>0</v>
      </c>
      <c r="Q17" s="26">
        <f t="shared" si="4"/>
        <v>10855</v>
      </c>
      <c r="R17" s="26">
        <f>151.43*2</f>
        <v>302.86</v>
      </c>
      <c r="S17" s="26">
        <f t="shared" si="5"/>
        <v>1171.5753</v>
      </c>
      <c r="T17" s="26">
        <f t="shared" si="6"/>
        <v>334.73579999999998</v>
      </c>
      <c r="U17" s="27" t="s">
        <v>76</v>
      </c>
      <c r="V17" s="26">
        <f t="shared" si="0"/>
        <v>223.15720000000002</v>
      </c>
      <c r="W17" s="26">
        <f>1021</f>
        <v>1021</v>
      </c>
      <c r="X17" s="26">
        <f>666</f>
        <v>666</v>
      </c>
      <c r="Y17" s="26">
        <v>0</v>
      </c>
      <c r="Z17" s="26">
        <f t="shared" si="1"/>
        <v>1809.1666666666665</v>
      </c>
      <c r="AA17" s="26">
        <f t="shared" si="2"/>
        <v>18091.666666666664</v>
      </c>
      <c r="AB17" s="26">
        <v>4080</v>
      </c>
      <c r="AC17" s="26">
        <f t="shared" si="7"/>
        <v>6422.43</v>
      </c>
      <c r="AD17" s="28">
        <f t="shared" si="8"/>
        <v>434.2</v>
      </c>
      <c r="AE17" s="28">
        <f t="shared" si="9"/>
        <v>12.114400000000002</v>
      </c>
      <c r="AF17" s="28">
        <f t="shared" si="10"/>
        <v>123.0154065</v>
      </c>
      <c r="AG17" s="28">
        <f t="shared" si="3"/>
        <v>10.042074</v>
      </c>
      <c r="AH17" s="28">
        <f t="shared" si="11"/>
        <v>23.340799999999998</v>
      </c>
      <c r="AI17" s="28">
        <f t="shared" si="12"/>
        <v>4.4631440000000007</v>
      </c>
      <c r="AJ17" s="28">
        <v>80</v>
      </c>
      <c r="AK17" s="28">
        <v>80</v>
      </c>
      <c r="AL17" s="28">
        <f t="shared" si="13"/>
        <v>0</v>
      </c>
      <c r="AM17" s="28">
        <f t="shared" si="14"/>
        <v>72.36666666666666</v>
      </c>
      <c r="AN17" s="28">
        <f t="shared" si="15"/>
        <v>723.66666666666663</v>
      </c>
      <c r="AO17" s="28">
        <f t="shared" si="16"/>
        <v>10002.143227333332</v>
      </c>
      <c r="AP17" s="26">
        <f t="shared" si="18"/>
        <v>215297.34616066664</v>
      </c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</row>
    <row r="18" spans="1:221" ht="14.25" x14ac:dyDescent="0.25">
      <c r="A18" s="21">
        <v>15</v>
      </c>
      <c r="B18" s="22">
        <v>10</v>
      </c>
      <c r="C18" s="22">
        <v>1</v>
      </c>
      <c r="D18" s="21">
        <v>20</v>
      </c>
      <c r="E18" s="21">
        <v>15</v>
      </c>
      <c r="F18" s="21">
        <v>270</v>
      </c>
      <c r="G18" s="21"/>
      <c r="H18" s="23" t="s">
        <v>77</v>
      </c>
      <c r="I18" s="22">
        <v>4</v>
      </c>
      <c r="J18" s="22">
        <v>30</v>
      </c>
      <c r="K18" s="22" t="s">
        <v>44</v>
      </c>
      <c r="L18" s="24" t="s">
        <v>52</v>
      </c>
      <c r="M18" s="22">
        <v>1</v>
      </c>
      <c r="N18" s="25" t="s">
        <v>49</v>
      </c>
      <c r="O18" s="26">
        <v>5866</v>
      </c>
      <c r="P18" s="26">
        <v>0</v>
      </c>
      <c r="Q18" s="26">
        <f t="shared" si="4"/>
        <v>5866</v>
      </c>
      <c r="R18" s="26">
        <f>151.43*2</f>
        <v>302.86</v>
      </c>
      <c r="S18" s="26">
        <f t="shared" si="5"/>
        <v>647.73029999999994</v>
      </c>
      <c r="T18" s="26">
        <f t="shared" si="6"/>
        <v>185.0658</v>
      </c>
      <c r="U18" s="27">
        <v>451.98</v>
      </c>
      <c r="V18" s="26">
        <f t="shared" si="0"/>
        <v>123.3772</v>
      </c>
      <c r="W18" s="26">
        <f>549</f>
        <v>549</v>
      </c>
      <c r="X18" s="26">
        <f>339</f>
        <v>339</v>
      </c>
      <c r="Y18" s="26">
        <v>0</v>
      </c>
      <c r="Z18" s="26">
        <f t="shared" si="1"/>
        <v>977.66666666666663</v>
      </c>
      <c r="AA18" s="26">
        <f t="shared" si="2"/>
        <v>9776.6666666666661</v>
      </c>
      <c r="AB18" s="26">
        <v>4080</v>
      </c>
      <c r="AC18" s="26">
        <f t="shared" si="7"/>
        <v>3528.43</v>
      </c>
      <c r="AD18" s="28">
        <f t="shared" si="8"/>
        <v>234.64000000000001</v>
      </c>
      <c r="AE18" s="28">
        <f t="shared" si="9"/>
        <v>12.114400000000002</v>
      </c>
      <c r="AF18" s="28">
        <f t="shared" si="10"/>
        <v>68.011681499999995</v>
      </c>
      <c r="AG18" s="28">
        <f t="shared" si="3"/>
        <v>5.5519739999999995</v>
      </c>
      <c r="AH18" s="28">
        <f t="shared" si="11"/>
        <v>18.0792</v>
      </c>
      <c r="AI18" s="28">
        <f t="shared" si="12"/>
        <v>2.4675440000000002</v>
      </c>
      <c r="AJ18" s="28">
        <v>80</v>
      </c>
      <c r="AK18" s="28">
        <v>80</v>
      </c>
      <c r="AL18" s="28">
        <f t="shared" si="13"/>
        <v>0</v>
      </c>
      <c r="AM18" s="28">
        <f t="shared" si="14"/>
        <v>39.106666666666669</v>
      </c>
      <c r="AN18" s="28">
        <f t="shared" si="15"/>
        <v>391.06666666666666</v>
      </c>
      <c r="AO18" s="28">
        <f t="shared" si="16"/>
        <v>6440.5509273333328</v>
      </c>
      <c r="AP18" s="26">
        <f t="shared" si="18"/>
        <v>126383.47386066665</v>
      </c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</row>
    <row r="19" spans="1:221" ht="14.25" x14ac:dyDescent="0.25">
      <c r="A19" s="21">
        <v>16</v>
      </c>
      <c r="B19" s="22">
        <v>10</v>
      </c>
      <c r="C19" s="22">
        <v>1</v>
      </c>
      <c r="D19" s="21">
        <v>20</v>
      </c>
      <c r="E19" s="21">
        <v>16</v>
      </c>
      <c r="F19" s="21">
        <v>270</v>
      </c>
      <c r="G19" s="21"/>
      <c r="H19" s="23" t="s">
        <v>78</v>
      </c>
      <c r="I19" s="22">
        <v>6</v>
      </c>
      <c r="J19" s="22">
        <v>30</v>
      </c>
      <c r="K19" s="22" t="s">
        <v>44</v>
      </c>
      <c r="L19" s="24" t="s">
        <v>48</v>
      </c>
      <c r="M19" s="22">
        <v>1</v>
      </c>
      <c r="N19" s="25" t="s">
        <v>79</v>
      </c>
      <c r="O19" s="26">
        <v>6613</v>
      </c>
      <c r="P19" s="26">
        <v>0</v>
      </c>
      <c r="Q19" s="26">
        <f t="shared" si="4"/>
        <v>6613</v>
      </c>
      <c r="R19" s="26">
        <f>151.43*2</f>
        <v>302.86</v>
      </c>
      <c r="S19" s="26">
        <f t="shared" si="5"/>
        <v>726.16529999999989</v>
      </c>
      <c r="T19" s="26">
        <f t="shared" si="6"/>
        <v>207.47579999999999</v>
      </c>
      <c r="U19" s="27" t="s">
        <v>56</v>
      </c>
      <c r="V19" s="26">
        <f t="shared" si="0"/>
        <v>138.31719999999999</v>
      </c>
      <c r="W19" s="26">
        <f>634</f>
        <v>634</v>
      </c>
      <c r="X19" s="26">
        <f>440</f>
        <v>440</v>
      </c>
      <c r="Y19" s="26">
        <v>0</v>
      </c>
      <c r="Z19" s="26">
        <f t="shared" si="1"/>
        <v>1102.1666666666667</v>
      </c>
      <c r="AA19" s="26">
        <f t="shared" si="2"/>
        <v>11021.666666666666</v>
      </c>
      <c r="AB19" s="26">
        <v>4080</v>
      </c>
      <c r="AC19" s="26">
        <f t="shared" si="7"/>
        <v>3994.93</v>
      </c>
      <c r="AD19" s="28">
        <f t="shared" si="8"/>
        <v>264.52</v>
      </c>
      <c r="AE19" s="28">
        <f t="shared" si="9"/>
        <v>12.114400000000002</v>
      </c>
      <c r="AF19" s="28">
        <f t="shared" si="10"/>
        <v>76.247356499999981</v>
      </c>
      <c r="AG19" s="28">
        <f t="shared" si="3"/>
        <v>6.2242739999999994</v>
      </c>
      <c r="AH19" s="28">
        <f t="shared" si="11"/>
        <v>18.866800000000001</v>
      </c>
      <c r="AI19" s="28">
        <f t="shared" si="12"/>
        <v>2.7663439999999997</v>
      </c>
      <c r="AJ19" s="28">
        <v>80</v>
      </c>
      <c r="AK19" s="28">
        <v>80</v>
      </c>
      <c r="AL19" s="28">
        <f t="shared" si="13"/>
        <v>0</v>
      </c>
      <c r="AM19" s="28">
        <f t="shared" si="14"/>
        <v>44.086666666666673</v>
      </c>
      <c r="AN19" s="28">
        <f t="shared" si="15"/>
        <v>440.86666666666667</v>
      </c>
      <c r="AO19" s="28">
        <f t="shared" si="16"/>
        <v>6973.8234273333328</v>
      </c>
      <c r="AP19" s="26">
        <f t="shared" si="18"/>
        <v>135914.40636066665</v>
      </c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</row>
    <row r="20" spans="1:221" ht="14.25" x14ac:dyDescent="0.25">
      <c r="A20" s="21">
        <v>17</v>
      </c>
      <c r="B20" s="22">
        <v>10</v>
      </c>
      <c r="C20" s="22">
        <v>1</v>
      </c>
      <c r="D20" s="21">
        <v>20</v>
      </c>
      <c r="E20" s="21">
        <v>17</v>
      </c>
      <c r="F20" s="21">
        <v>270</v>
      </c>
      <c r="G20" s="21"/>
      <c r="H20" s="23" t="s">
        <v>80</v>
      </c>
      <c r="I20" s="22">
        <v>4</v>
      </c>
      <c r="J20" s="22">
        <v>30</v>
      </c>
      <c r="K20" s="22" t="s">
        <v>44</v>
      </c>
      <c r="L20" s="24" t="s">
        <v>52</v>
      </c>
      <c r="M20" s="22">
        <v>1</v>
      </c>
      <c r="N20" s="25" t="s">
        <v>49</v>
      </c>
      <c r="O20" s="26">
        <v>5866</v>
      </c>
      <c r="P20" s="26">
        <v>0</v>
      </c>
      <c r="Q20" s="26">
        <f t="shared" si="4"/>
        <v>5866</v>
      </c>
      <c r="R20" s="26">
        <f>151.43*2</f>
        <v>302.86</v>
      </c>
      <c r="S20" s="26">
        <f t="shared" si="5"/>
        <v>647.73029999999994</v>
      </c>
      <c r="T20" s="26">
        <f t="shared" si="6"/>
        <v>185.0658</v>
      </c>
      <c r="U20" s="27">
        <v>451.98</v>
      </c>
      <c r="V20" s="26">
        <f t="shared" si="0"/>
        <v>123.3772</v>
      </c>
      <c r="W20" s="26">
        <f>549</f>
        <v>549</v>
      </c>
      <c r="X20" s="26">
        <f>339</f>
        <v>339</v>
      </c>
      <c r="Y20" s="26">
        <v>0</v>
      </c>
      <c r="Z20" s="26">
        <f t="shared" si="1"/>
        <v>977.66666666666663</v>
      </c>
      <c r="AA20" s="26">
        <f t="shared" si="2"/>
        <v>9776.6666666666661</v>
      </c>
      <c r="AB20" s="26">
        <v>4080</v>
      </c>
      <c r="AC20" s="26">
        <f t="shared" si="7"/>
        <v>3528.43</v>
      </c>
      <c r="AD20" s="28">
        <f t="shared" si="8"/>
        <v>234.64000000000001</v>
      </c>
      <c r="AE20" s="28">
        <f t="shared" si="9"/>
        <v>12.114400000000002</v>
      </c>
      <c r="AF20" s="28">
        <f t="shared" si="10"/>
        <v>68.011681499999995</v>
      </c>
      <c r="AG20" s="28">
        <f t="shared" si="3"/>
        <v>5.5519739999999995</v>
      </c>
      <c r="AH20" s="28">
        <f t="shared" si="11"/>
        <v>18.0792</v>
      </c>
      <c r="AI20" s="28">
        <f t="shared" si="12"/>
        <v>2.4675440000000002</v>
      </c>
      <c r="AJ20" s="28">
        <v>80</v>
      </c>
      <c r="AK20" s="28">
        <v>80</v>
      </c>
      <c r="AL20" s="28">
        <f t="shared" si="13"/>
        <v>0</v>
      </c>
      <c r="AM20" s="28">
        <f t="shared" si="14"/>
        <v>39.106666666666669</v>
      </c>
      <c r="AN20" s="28">
        <f t="shared" si="15"/>
        <v>391.06666666666666</v>
      </c>
      <c r="AO20" s="28">
        <f t="shared" si="16"/>
        <v>6440.5509273333328</v>
      </c>
      <c r="AP20" s="26">
        <f t="shared" si="18"/>
        <v>126383.47386066665</v>
      </c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</row>
    <row r="21" spans="1:221" ht="14.25" x14ac:dyDescent="0.25">
      <c r="A21" s="21">
        <v>18</v>
      </c>
      <c r="B21" s="22">
        <v>10</v>
      </c>
      <c r="C21" s="22">
        <v>1</v>
      </c>
      <c r="D21" s="21">
        <v>20</v>
      </c>
      <c r="E21" s="21">
        <v>18</v>
      </c>
      <c r="F21" s="21">
        <v>270</v>
      </c>
      <c r="G21" s="21"/>
      <c r="H21" s="23" t="s">
        <v>81</v>
      </c>
      <c r="I21" s="22">
        <v>4</v>
      </c>
      <c r="J21" s="22">
        <v>30</v>
      </c>
      <c r="K21" s="22" t="s">
        <v>44</v>
      </c>
      <c r="L21" s="24" t="s">
        <v>52</v>
      </c>
      <c r="M21" s="22">
        <v>1</v>
      </c>
      <c r="N21" s="25" t="s">
        <v>49</v>
      </c>
      <c r="O21" s="26">
        <v>5866</v>
      </c>
      <c r="P21" s="26">
        <v>0</v>
      </c>
      <c r="Q21" s="26">
        <f t="shared" si="4"/>
        <v>5866</v>
      </c>
      <c r="R21" s="26">
        <f>121.13*2</f>
        <v>242.26</v>
      </c>
      <c r="S21" s="26">
        <f t="shared" si="5"/>
        <v>641.3673</v>
      </c>
      <c r="T21" s="26">
        <f t="shared" si="6"/>
        <v>183.24780000000001</v>
      </c>
      <c r="U21" s="27">
        <v>451.98</v>
      </c>
      <c r="V21" s="26">
        <f t="shared" si="0"/>
        <v>122.16520000000001</v>
      </c>
      <c r="W21" s="26">
        <f>549</f>
        <v>549</v>
      </c>
      <c r="X21" s="26">
        <f>339</f>
        <v>339</v>
      </c>
      <c r="Y21" s="26">
        <v>0</v>
      </c>
      <c r="Z21" s="26">
        <f t="shared" si="1"/>
        <v>977.66666666666663</v>
      </c>
      <c r="AA21" s="26">
        <f t="shared" si="2"/>
        <v>9776.6666666666661</v>
      </c>
      <c r="AB21" s="26">
        <v>4080</v>
      </c>
      <c r="AC21" s="26">
        <f t="shared" si="7"/>
        <v>3498.13</v>
      </c>
      <c r="AD21" s="28">
        <f t="shared" si="8"/>
        <v>234.64000000000001</v>
      </c>
      <c r="AE21" s="28">
        <f t="shared" si="9"/>
        <v>9.6904000000000003</v>
      </c>
      <c r="AF21" s="28">
        <f t="shared" si="10"/>
        <v>67.343566499999994</v>
      </c>
      <c r="AG21" s="28">
        <f t="shared" si="3"/>
        <v>5.4974340000000002</v>
      </c>
      <c r="AH21" s="28">
        <f t="shared" si="11"/>
        <v>18.0792</v>
      </c>
      <c r="AI21" s="28">
        <f t="shared" si="12"/>
        <v>2.4433040000000004</v>
      </c>
      <c r="AJ21" s="28">
        <v>80</v>
      </c>
      <c r="AK21" s="28">
        <v>80</v>
      </c>
      <c r="AL21" s="28">
        <f t="shared" si="13"/>
        <v>0</v>
      </c>
      <c r="AM21" s="28">
        <f t="shared" si="14"/>
        <v>39.106666666666669</v>
      </c>
      <c r="AN21" s="28">
        <f t="shared" si="15"/>
        <v>391.06666666666666</v>
      </c>
      <c r="AO21" s="28">
        <f t="shared" si="16"/>
        <v>6402.500187333334</v>
      </c>
      <c r="AP21" s="26">
        <f t="shared" si="18"/>
        <v>125475.20712066669</v>
      </c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</row>
    <row r="22" spans="1:221" ht="14.25" x14ac:dyDescent="0.25">
      <c r="A22" s="21">
        <v>19</v>
      </c>
      <c r="B22" s="22">
        <v>10</v>
      </c>
      <c r="C22" s="22">
        <v>1</v>
      </c>
      <c r="D22" s="21">
        <v>20</v>
      </c>
      <c r="E22" s="21">
        <v>19</v>
      </c>
      <c r="F22" s="21">
        <v>270</v>
      </c>
      <c r="G22" s="21"/>
      <c r="H22" s="23" t="s">
        <v>82</v>
      </c>
      <c r="I22" s="22">
        <v>4</v>
      </c>
      <c r="J22" s="22">
        <v>30</v>
      </c>
      <c r="K22" s="22" t="s">
        <v>44</v>
      </c>
      <c r="L22" s="24" t="s">
        <v>52</v>
      </c>
      <c r="M22" s="22">
        <v>1</v>
      </c>
      <c r="N22" s="25" t="s">
        <v>49</v>
      </c>
      <c r="O22" s="26">
        <v>5866</v>
      </c>
      <c r="P22" s="26">
        <v>0</v>
      </c>
      <c r="Q22" s="26">
        <f t="shared" si="4"/>
        <v>5866</v>
      </c>
      <c r="R22" s="26">
        <f>121.13*2</f>
        <v>242.26</v>
      </c>
      <c r="S22" s="26">
        <f t="shared" si="5"/>
        <v>641.3673</v>
      </c>
      <c r="T22" s="26">
        <f t="shared" si="6"/>
        <v>183.24780000000001</v>
      </c>
      <c r="U22" s="27">
        <v>451.98</v>
      </c>
      <c r="V22" s="26">
        <f t="shared" si="0"/>
        <v>122.16520000000001</v>
      </c>
      <c r="W22" s="26">
        <f>549</f>
        <v>549</v>
      </c>
      <c r="X22" s="26">
        <f>339</f>
        <v>339</v>
      </c>
      <c r="Y22" s="26">
        <f>Q22/30*25%*52</f>
        <v>2541.9333333333334</v>
      </c>
      <c r="Z22" s="26">
        <f t="shared" si="1"/>
        <v>977.66666666666663</v>
      </c>
      <c r="AA22" s="26">
        <f t="shared" si="2"/>
        <v>9776.6666666666661</v>
      </c>
      <c r="AB22" s="26">
        <v>4080</v>
      </c>
      <c r="AC22" s="26">
        <f t="shared" si="7"/>
        <v>3498.13</v>
      </c>
      <c r="AD22" s="28">
        <f t="shared" si="8"/>
        <v>234.64000000000001</v>
      </c>
      <c r="AE22" s="28">
        <f t="shared" si="9"/>
        <v>9.6904000000000003</v>
      </c>
      <c r="AF22" s="28">
        <f t="shared" si="10"/>
        <v>67.343566499999994</v>
      </c>
      <c r="AG22" s="28">
        <f t="shared" si="3"/>
        <v>5.4974340000000002</v>
      </c>
      <c r="AH22" s="28">
        <f t="shared" si="11"/>
        <v>18.0792</v>
      </c>
      <c r="AI22" s="28">
        <f t="shared" si="12"/>
        <v>2.4433040000000004</v>
      </c>
      <c r="AJ22" s="28">
        <v>80</v>
      </c>
      <c r="AK22" s="28">
        <v>80</v>
      </c>
      <c r="AL22" s="28">
        <f t="shared" si="13"/>
        <v>1016.7733333333334</v>
      </c>
      <c r="AM22" s="28">
        <f t="shared" si="14"/>
        <v>39.106666666666669</v>
      </c>
      <c r="AN22" s="28">
        <f t="shared" si="15"/>
        <v>391.06666666666666</v>
      </c>
      <c r="AO22" s="28">
        <f t="shared" si="16"/>
        <v>7419.2735206666675</v>
      </c>
      <c r="AP22" s="26">
        <f t="shared" si="18"/>
        <v>129033.91378733335</v>
      </c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</row>
    <row r="23" spans="1:221" ht="14.25" x14ac:dyDescent="0.25">
      <c r="A23" s="21">
        <v>20</v>
      </c>
      <c r="B23" s="22">
        <v>10</v>
      </c>
      <c r="C23" s="22">
        <v>1</v>
      </c>
      <c r="D23" s="21">
        <v>20</v>
      </c>
      <c r="E23" s="21">
        <v>20</v>
      </c>
      <c r="F23" s="21">
        <v>270</v>
      </c>
      <c r="G23" s="21"/>
      <c r="H23" s="23" t="s">
        <v>83</v>
      </c>
      <c r="I23" s="22">
        <v>3</v>
      </c>
      <c r="J23" s="22">
        <v>30</v>
      </c>
      <c r="K23" s="22" t="s">
        <v>44</v>
      </c>
      <c r="L23" s="24" t="s">
        <v>45</v>
      </c>
      <c r="M23" s="22">
        <v>1</v>
      </c>
      <c r="N23" s="25" t="s">
        <v>46</v>
      </c>
      <c r="O23" s="26">
        <v>5552</v>
      </c>
      <c r="P23" s="26">
        <v>0</v>
      </c>
      <c r="Q23" s="26">
        <f t="shared" si="4"/>
        <v>5552</v>
      </c>
      <c r="R23" s="26">
        <f>181.67*2</f>
        <v>363.34</v>
      </c>
      <c r="S23" s="26">
        <f t="shared" si="5"/>
        <v>621.11069999999995</v>
      </c>
      <c r="T23" s="26">
        <f t="shared" si="6"/>
        <v>177.46019999999999</v>
      </c>
      <c r="U23" s="27">
        <v>443.69</v>
      </c>
      <c r="V23" s="26">
        <f t="shared" si="0"/>
        <v>118.30680000000001</v>
      </c>
      <c r="W23" s="26">
        <f>539</f>
        <v>539</v>
      </c>
      <c r="X23" s="26">
        <f>329</f>
        <v>329</v>
      </c>
      <c r="Y23" s="26">
        <v>0</v>
      </c>
      <c r="Z23" s="26">
        <f t="shared" si="1"/>
        <v>925.33333333333326</v>
      </c>
      <c r="AA23" s="26">
        <f t="shared" si="2"/>
        <v>9253.3333333333339</v>
      </c>
      <c r="AB23" s="26">
        <v>4080</v>
      </c>
      <c r="AC23" s="26">
        <f t="shared" si="7"/>
        <v>3391.67</v>
      </c>
      <c r="AD23" s="28">
        <f t="shared" si="8"/>
        <v>222.08</v>
      </c>
      <c r="AE23" s="28">
        <f t="shared" si="9"/>
        <v>14.5336</v>
      </c>
      <c r="AF23" s="28">
        <f t="shared" si="10"/>
        <v>65.216623499999997</v>
      </c>
      <c r="AG23" s="28">
        <f t="shared" si="3"/>
        <v>5.3238059999999994</v>
      </c>
      <c r="AH23" s="28">
        <f t="shared" si="11"/>
        <v>17.747600000000002</v>
      </c>
      <c r="AI23" s="28">
        <f t="shared" si="12"/>
        <v>2.3661360000000005</v>
      </c>
      <c r="AJ23" s="28">
        <v>80</v>
      </c>
      <c r="AK23" s="28">
        <v>80</v>
      </c>
      <c r="AL23" s="28">
        <f t="shared" si="13"/>
        <v>0</v>
      </c>
      <c r="AM23" s="28">
        <f t="shared" si="14"/>
        <v>37.013333333333328</v>
      </c>
      <c r="AN23" s="28">
        <f t="shared" si="15"/>
        <v>370.13333333333338</v>
      </c>
      <c r="AO23" s="28">
        <f t="shared" si="16"/>
        <v>6254.3598526666656</v>
      </c>
      <c r="AP23" s="26">
        <f t="shared" si="18"/>
        <v>121631.58891933333</v>
      </c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</row>
    <row r="24" spans="1:221" ht="14.25" x14ac:dyDescent="0.25">
      <c r="A24" s="21">
        <v>21</v>
      </c>
      <c r="B24" s="22">
        <v>10</v>
      </c>
      <c r="C24" s="22">
        <v>1</v>
      </c>
      <c r="D24" s="21">
        <v>20</v>
      </c>
      <c r="E24" s="21">
        <v>21</v>
      </c>
      <c r="F24" s="21">
        <v>270</v>
      </c>
      <c r="G24" s="21"/>
      <c r="H24" s="23" t="s">
        <v>84</v>
      </c>
      <c r="I24" s="22">
        <v>18</v>
      </c>
      <c r="J24" s="22">
        <v>40</v>
      </c>
      <c r="K24" s="22" t="s">
        <v>63</v>
      </c>
      <c r="L24" s="24" t="s">
        <v>85</v>
      </c>
      <c r="M24" s="22">
        <v>1</v>
      </c>
      <c r="N24" s="25" t="s">
        <v>65</v>
      </c>
      <c r="O24" s="26">
        <v>22186</v>
      </c>
      <c r="P24" s="26">
        <v>0</v>
      </c>
      <c r="Q24" s="26">
        <f t="shared" si="4"/>
        <v>22186</v>
      </c>
      <c r="R24" s="26">
        <f>90.86*2</f>
        <v>181.72</v>
      </c>
      <c r="S24" s="26">
        <f t="shared" si="5"/>
        <v>2348.6106</v>
      </c>
      <c r="T24" s="26">
        <f t="shared" si="6"/>
        <v>671.03160000000003</v>
      </c>
      <c r="U24" s="27" t="s">
        <v>86</v>
      </c>
      <c r="V24" s="26">
        <f t="shared" si="0"/>
        <v>447.35440000000006</v>
      </c>
      <c r="W24" s="26">
        <v>1465</v>
      </c>
      <c r="X24" s="26">
        <v>987</v>
      </c>
      <c r="Y24" s="26">
        <v>0</v>
      </c>
      <c r="Z24" s="26">
        <f t="shared" si="1"/>
        <v>3697.6666666666665</v>
      </c>
      <c r="AA24" s="26">
        <f t="shared" si="2"/>
        <v>36976.666666666664</v>
      </c>
      <c r="AB24" s="26">
        <v>0</v>
      </c>
      <c r="AC24" s="26">
        <f t="shared" si="7"/>
        <v>12409.86</v>
      </c>
      <c r="AD24" s="28">
        <f t="shared" si="8"/>
        <v>887.44</v>
      </c>
      <c r="AE24" s="28">
        <f t="shared" si="9"/>
        <v>7.2687999999999997</v>
      </c>
      <c r="AF24" s="28">
        <f t="shared" si="10"/>
        <v>246.60411299999998</v>
      </c>
      <c r="AG24" s="28">
        <f t="shared" si="3"/>
        <v>20.130948</v>
      </c>
      <c r="AH24" s="28">
        <f t="shared" si="11"/>
        <v>35.290799999999997</v>
      </c>
      <c r="AI24" s="28">
        <f t="shared" si="12"/>
        <v>8.9470880000000008</v>
      </c>
      <c r="AJ24" s="28">
        <v>80</v>
      </c>
      <c r="AK24" s="28">
        <v>80</v>
      </c>
      <c r="AL24" s="28">
        <f t="shared" si="13"/>
        <v>0</v>
      </c>
      <c r="AM24" s="28">
        <f t="shared" si="14"/>
        <v>147.90666666666667</v>
      </c>
      <c r="AN24" s="28">
        <f t="shared" si="15"/>
        <v>1479.0666666666666</v>
      </c>
      <c r="AO24" s="28">
        <f t="shared" si="16"/>
        <v>18015.154321333335</v>
      </c>
      <c r="AP24" s="26">
        <f t="shared" si="18"/>
        <v>410539.94685466669</v>
      </c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</row>
    <row r="25" spans="1:221" ht="14.25" x14ac:dyDescent="0.25">
      <c r="A25" s="21">
        <v>22</v>
      </c>
      <c r="B25" s="22">
        <v>10</v>
      </c>
      <c r="C25" s="22">
        <v>1</v>
      </c>
      <c r="D25" s="21">
        <v>20</v>
      </c>
      <c r="E25" s="21">
        <v>22</v>
      </c>
      <c r="F25" s="21">
        <v>270</v>
      </c>
      <c r="G25" s="21"/>
      <c r="H25" s="23" t="s">
        <v>87</v>
      </c>
      <c r="I25" s="22">
        <v>4</v>
      </c>
      <c r="J25" s="22">
        <v>30</v>
      </c>
      <c r="K25" s="22" t="s">
        <v>44</v>
      </c>
      <c r="L25" s="24" t="s">
        <v>52</v>
      </c>
      <c r="M25" s="22">
        <v>1</v>
      </c>
      <c r="N25" s="25" t="s">
        <v>49</v>
      </c>
      <c r="O25" s="26">
        <v>5866</v>
      </c>
      <c r="P25" s="26">
        <v>0</v>
      </c>
      <c r="Q25" s="26">
        <f t="shared" si="4"/>
        <v>5866</v>
      </c>
      <c r="R25" s="26">
        <f>151.43*2</f>
        <v>302.86</v>
      </c>
      <c r="S25" s="26">
        <f t="shared" si="5"/>
        <v>647.73029999999994</v>
      </c>
      <c r="T25" s="26">
        <f t="shared" si="6"/>
        <v>185.0658</v>
      </c>
      <c r="U25" s="27">
        <v>451.98</v>
      </c>
      <c r="V25" s="26">
        <f t="shared" si="0"/>
        <v>123.3772</v>
      </c>
      <c r="W25" s="26">
        <f>549</f>
        <v>549</v>
      </c>
      <c r="X25" s="26">
        <f>339</f>
        <v>339</v>
      </c>
      <c r="Y25" s="26">
        <v>0</v>
      </c>
      <c r="Z25" s="26">
        <f t="shared" si="1"/>
        <v>977.66666666666663</v>
      </c>
      <c r="AA25" s="26">
        <f t="shared" si="2"/>
        <v>9776.6666666666661</v>
      </c>
      <c r="AB25" s="26">
        <v>4080</v>
      </c>
      <c r="AC25" s="26">
        <f t="shared" si="7"/>
        <v>3528.43</v>
      </c>
      <c r="AD25" s="28">
        <f t="shared" si="8"/>
        <v>234.64000000000001</v>
      </c>
      <c r="AE25" s="28">
        <f t="shared" si="9"/>
        <v>12.114400000000002</v>
      </c>
      <c r="AF25" s="28">
        <f t="shared" si="10"/>
        <v>68.011681499999995</v>
      </c>
      <c r="AG25" s="28">
        <f t="shared" si="3"/>
        <v>5.5519739999999995</v>
      </c>
      <c r="AH25" s="28">
        <f t="shared" si="11"/>
        <v>18.0792</v>
      </c>
      <c r="AI25" s="28">
        <f t="shared" si="12"/>
        <v>2.4675440000000002</v>
      </c>
      <c r="AJ25" s="28">
        <v>80</v>
      </c>
      <c r="AK25" s="28">
        <v>80</v>
      </c>
      <c r="AL25" s="28">
        <f t="shared" si="13"/>
        <v>0</v>
      </c>
      <c r="AM25" s="28">
        <f t="shared" si="14"/>
        <v>39.106666666666669</v>
      </c>
      <c r="AN25" s="28">
        <f t="shared" si="15"/>
        <v>391.06666666666666</v>
      </c>
      <c r="AO25" s="28">
        <f t="shared" si="16"/>
        <v>6440.5509273333328</v>
      </c>
      <c r="AP25" s="26">
        <f t="shared" si="18"/>
        <v>126383.47386066665</v>
      </c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</row>
    <row r="26" spans="1:221" ht="14.25" x14ac:dyDescent="0.25">
      <c r="A26" s="21">
        <v>23</v>
      </c>
      <c r="B26" s="22">
        <v>10</v>
      </c>
      <c r="C26" s="22">
        <v>1</v>
      </c>
      <c r="D26" s="21">
        <v>20</v>
      </c>
      <c r="E26" s="21">
        <v>23</v>
      </c>
      <c r="F26" s="21">
        <v>270</v>
      </c>
      <c r="G26" s="21"/>
      <c r="H26" s="23" t="s">
        <v>88</v>
      </c>
      <c r="I26" s="22">
        <v>6</v>
      </c>
      <c r="J26" s="22">
        <v>30</v>
      </c>
      <c r="K26" s="22" t="s">
        <v>44</v>
      </c>
      <c r="L26" s="24" t="s">
        <v>48</v>
      </c>
      <c r="M26" s="22">
        <v>1</v>
      </c>
      <c r="N26" s="25" t="s">
        <v>49</v>
      </c>
      <c r="O26" s="26">
        <v>6613</v>
      </c>
      <c r="P26" s="26">
        <v>0</v>
      </c>
      <c r="Q26" s="26">
        <f t="shared" si="4"/>
        <v>6613</v>
      </c>
      <c r="R26" s="26">
        <f>151.43*2</f>
        <v>302.86</v>
      </c>
      <c r="S26" s="26">
        <f t="shared" si="5"/>
        <v>726.16529999999989</v>
      </c>
      <c r="T26" s="26">
        <f t="shared" si="6"/>
        <v>207.47579999999999</v>
      </c>
      <c r="U26" s="27">
        <v>471.67</v>
      </c>
      <c r="V26" s="26">
        <f t="shared" si="0"/>
        <v>138.31719999999999</v>
      </c>
      <c r="W26" s="26">
        <f>634</f>
        <v>634</v>
      </c>
      <c r="X26" s="26">
        <f>440</f>
        <v>440</v>
      </c>
      <c r="Y26" s="26">
        <v>0</v>
      </c>
      <c r="Z26" s="26">
        <f t="shared" si="1"/>
        <v>1102.1666666666667</v>
      </c>
      <c r="AA26" s="26">
        <f t="shared" si="2"/>
        <v>11021.666666666666</v>
      </c>
      <c r="AB26" s="26">
        <v>4080</v>
      </c>
      <c r="AC26" s="26">
        <f t="shared" si="7"/>
        <v>3994.93</v>
      </c>
      <c r="AD26" s="28">
        <f t="shared" si="8"/>
        <v>264.52</v>
      </c>
      <c r="AE26" s="28">
        <f t="shared" si="9"/>
        <v>12.114400000000002</v>
      </c>
      <c r="AF26" s="28">
        <f t="shared" si="10"/>
        <v>76.247356499999981</v>
      </c>
      <c r="AG26" s="28">
        <f t="shared" si="3"/>
        <v>6.2242739999999994</v>
      </c>
      <c r="AH26" s="28">
        <f t="shared" si="11"/>
        <v>18.866800000000001</v>
      </c>
      <c r="AI26" s="28">
        <f t="shared" si="12"/>
        <v>2.7663439999999997</v>
      </c>
      <c r="AJ26" s="28">
        <v>80</v>
      </c>
      <c r="AK26" s="28">
        <v>80</v>
      </c>
      <c r="AL26" s="28">
        <f t="shared" si="13"/>
        <v>0</v>
      </c>
      <c r="AM26" s="28">
        <f t="shared" si="14"/>
        <v>44.086666666666673</v>
      </c>
      <c r="AN26" s="28">
        <f t="shared" si="15"/>
        <v>440.86666666666667</v>
      </c>
      <c r="AO26" s="28">
        <f t="shared" si="16"/>
        <v>6973.8234273333328</v>
      </c>
      <c r="AP26" s="26">
        <f t="shared" si="18"/>
        <v>141574.44636066665</v>
      </c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</row>
    <row r="27" spans="1:221" ht="14.25" x14ac:dyDescent="0.25">
      <c r="A27" s="21">
        <v>24</v>
      </c>
      <c r="B27" s="22">
        <v>10</v>
      </c>
      <c r="C27" s="22">
        <v>1</v>
      </c>
      <c r="D27" s="21">
        <v>20</v>
      </c>
      <c r="E27" s="21">
        <v>24</v>
      </c>
      <c r="F27" s="21">
        <v>270</v>
      </c>
      <c r="G27" s="21"/>
      <c r="H27" s="23" t="s">
        <v>89</v>
      </c>
      <c r="I27" s="22">
        <v>7</v>
      </c>
      <c r="J27" s="22">
        <v>30</v>
      </c>
      <c r="K27" s="22" t="s">
        <v>44</v>
      </c>
      <c r="L27" s="24" t="s">
        <v>59</v>
      </c>
      <c r="M27" s="22">
        <v>1</v>
      </c>
      <c r="N27" s="25" t="s">
        <v>49</v>
      </c>
      <c r="O27" s="26">
        <v>6986</v>
      </c>
      <c r="P27" s="26">
        <v>0</v>
      </c>
      <c r="Q27" s="26">
        <f t="shared" si="4"/>
        <v>6986</v>
      </c>
      <c r="R27" s="26">
        <f>151.43*2</f>
        <v>302.86</v>
      </c>
      <c r="S27" s="26">
        <f t="shared" si="5"/>
        <v>765.33029999999997</v>
      </c>
      <c r="T27" s="26">
        <f t="shared" si="6"/>
        <v>218.66579999999999</v>
      </c>
      <c r="U27" s="27" t="s">
        <v>60</v>
      </c>
      <c r="V27" s="26">
        <f t="shared" si="0"/>
        <v>145.77719999999999</v>
      </c>
      <c r="W27" s="26">
        <f>642</f>
        <v>642</v>
      </c>
      <c r="X27" s="26">
        <f>450</f>
        <v>450</v>
      </c>
      <c r="Y27" s="26">
        <v>0</v>
      </c>
      <c r="Z27" s="26">
        <f t="shared" si="1"/>
        <v>1164.3333333333335</v>
      </c>
      <c r="AA27" s="26">
        <f t="shared" si="2"/>
        <v>11643.333333333334</v>
      </c>
      <c r="AB27" s="26">
        <v>4080</v>
      </c>
      <c r="AC27" s="26">
        <f t="shared" si="7"/>
        <v>4190.43</v>
      </c>
      <c r="AD27" s="28">
        <f t="shared" si="8"/>
        <v>279.44</v>
      </c>
      <c r="AE27" s="28">
        <f t="shared" si="9"/>
        <v>12.114400000000002</v>
      </c>
      <c r="AF27" s="28">
        <f t="shared" si="10"/>
        <v>80.359681499999994</v>
      </c>
      <c r="AG27" s="28">
        <f t="shared" si="3"/>
        <v>6.5599739999999995</v>
      </c>
      <c r="AH27" s="28">
        <f t="shared" si="11"/>
        <v>19.260000000000002</v>
      </c>
      <c r="AI27" s="28">
        <f t="shared" si="12"/>
        <v>2.9155440000000001</v>
      </c>
      <c r="AJ27" s="28">
        <v>80</v>
      </c>
      <c r="AK27" s="28">
        <v>80</v>
      </c>
      <c r="AL27" s="28">
        <f t="shared" si="13"/>
        <v>0</v>
      </c>
      <c r="AM27" s="28">
        <f t="shared" si="14"/>
        <v>46.573333333333338</v>
      </c>
      <c r="AN27" s="28">
        <f t="shared" si="15"/>
        <v>465.73333333333335</v>
      </c>
      <c r="AO27" s="28">
        <f t="shared" si="16"/>
        <v>7240.1018606666667</v>
      </c>
      <c r="AP27" s="26">
        <f t="shared" si="18"/>
        <v>142445.79812733331</v>
      </c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</row>
    <row r="28" spans="1:221" ht="14.25" x14ac:dyDescent="0.25">
      <c r="A28" s="21">
        <v>25</v>
      </c>
      <c r="B28" s="22">
        <v>10</v>
      </c>
      <c r="C28" s="22">
        <v>1</v>
      </c>
      <c r="D28" s="21">
        <v>20</v>
      </c>
      <c r="E28" s="21">
        <v>25</v>
      </c>
      <c r="F28" s="21">
        <v>270</v>
      </c>
      <c r="G28" s="21"/>
      <c r="H28" s="23" t="s">
        <v>90</v>
      </c>
      <c r="I28" s="22">
        <v>7</v>
      </c>
      <c r="J28" s="22">
        <v>40</v>
      </c>
      <c r="K28" s="22" t="s">
        <v>44</v>
      </c>
      <c r="L28" s="24" t="s">
        <v>91</v>
      </c>
      <c r="M28" s="22">
        <v>1</v>
      </c>
      <c r="N28" s="25" t="s">
        <v>71</v>
      </c>
      <c r="O28" s="26">
        <v>9081</v>
      </c>
      <c r="P28" s="26">
        <v>0</v>
      </c>
      <c r="Q28" s="26">
        <f t="shared" si="4"/>
        <v>9081</v>
      </c>
      <c r="R28" s="26">
        <f>211.94*2</f>
        <v>423.88</v>
      </c>
      <c r="S28" s="26">
        <f t="shared" si="5"/>
        <v>998.01239999999984</v>
      </c>
      <c r="T28" s="26">
        <f t="shared" si="6"/>
        <v>285.14639999999997</v>
      </c>
      <c r="U28" s="27" t="s">
        <v>92</v>
      </c>
      <c r="V28" s="26">
        <f t="shared" si="0"/>
        <v>190.0976</v>
      </c>
      <c r="W28" s="26">
        <f>856</f>
        <v>856</v>
      </c>
      <c r="X28" s="26">
        <f>600</f>
        <v>600</v>
      </c>
      <c r="Y28" s="26">
        <f>Q28/30*25%*52</f>
        <v>3935.1</v>
      </c>
      <c r="Z28" s="26">
        <f t="shared" si="1"/>
        <v>1513.5</v>
      </c>
      <c r="AA28" s="26">
        <f t="shared" si="2"/>
        <v>15135</v>
      </c>
      <c r="AB28" s="26">
        <v>4080</v>
      </c>
      <c r="AC28" s="26">
        <f t="shared" si="7"/>
        <v>5480.44</v>
      </c>
      <c r="AD28" s="28">
        <f t="shared" si="8"/>
        <v>363.24</v>
      </c>
      <c r="AE28" s="28">
        <f t="shared" si="9"/>
        <v>16.955200000000001</v>
      </c>
      <c r="AF28" s="28">
        <f t="shared" si="10"/>
        <v>104.79130199999997</v>
      </c>
      <c r="AG28" s="28">
        <f t="shared" si="3"/>
        <v>8.5543919999999982</v>
      </c>
      <c r="AH28" s="28">
        <f t="shared" si="11"/>
        <v>21.47</v>
      </c>
      <c r="AI28" s="28">
        <f t="shared" si="12"/>
        <v>3.801952</v>
      </c>
      <c r="AJ28" s="28">
        <v>80</v>
      </c>
      <c r="AK28" s="28">
        <v>80</v>
      </c>
      <c r="AL28" s="28">
        <f t="shared" si="13"/>
        <v>1574.04</v>
      </c>
      <c r="AM28" s="28">
        <f t="shared" si="14"/>
        <v>60.54</v>
      </c>
      <c r="AN28" s="28">
        <f t="shared" si="15"/>
        <v>605.4</v>
      </c>
      <c r="AO28" s="28">
        <f t="shared" si="16"/>
        <v>10385.734152000001</v>
      </c>
      <c r="AP28" s="26">
        <f t="shared" si="18"/>
        <v>189739.41095199998</v>
      </c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</row>
    <row r="29" spans="1:221" ht="14.25" x14ac:dyDescent="0.25">
      <c r="A29" s="21">
        <v>26</v>
      </c>
      <c r="B29" s="22">
        <v>10</v>
      </c>
      <c r="C29" s="22">
        <v>1</v>
      </c>
      <c r="D29" s="21">
        <v>20</v>
      </c>
      <c r="E29" s="21">
        <v>26</v>
      </c>
      <c r="F29" s="21">
        <v>270</v>
      </c>
      <c r="G29" s="21"/>
      <c r="H29" s="23" t="s">
        <v>93</v>
      </c>
      <c r="I29" s="22">
        <v>8</v>
      </c>
      <c r="J29" s="22">
        <v>40</v>
      </c>
      <c r="K29" s="22" t="s">
        <v>44</v>
      </c>
      <c r="L29" s="24" t="s">
        <v>94</v>
      </c>
      <c r="M29" s="22">
        <v>1</v>
      </c>
      <c r="N29" s="25" t="s">
        <v>95</v>
      </c>
      <c r="O29" s="26">
        <v>9556</v>
      </c>
      <c r="P29" s="26">
        <v>0</v>
      </c>
      <c r="Q29" s="26">
        <f t="shared" si="4"/>
        <v>9556</v>
      </c>
      <c r="R29" s="26">
        <f>151.43*2</f>
        <v>302.86</v>
      </c>
      <c r="S29" s="26">
        <f t="shared" si="5"/>
        <v>1035.1803</v>
      </c>
      <c r="T29" s="26">
        <f t="shared" si="6"/>
        <v>295.76580000000001</v>
      </c>
      <c r="U29" s="27" t="s">
        <v>96</v>
      </c>
      <c r="V29" s="26">
        <f t="shared" si="0"/>
        <v>197.17720000000003</v>
      </c>
      <c r="W29" s="26">
        <f>871</f>
        <v>871</v>
      </c>
      <c r="X29" s="26">
        <f>615</f>
        <v>615</v>
      </c>
      <c r="Y29" s="26">
        <v>0</v>
      </c>
      <c r="Z29" s="26">
        <f t="shared" si="1"/>
        <v>1592.6666666666667</v>
      </c>
      <c r="AA29" s="26">
        <f t="shared" si="2"/>
        <v>15926.666666666668</v>
      </c>
      <c r="AB29" s="26">
        <v>4080</v>
      </c>
      <c r="AC29" s="26">
        <f t="shared" si="7"/>
        <v>5672.43</v>
      </c>
      <c r="AD29" s="28">
        <f t="shared" si="8"/>
        <v>382.24</v>
      </c>
      <c r="AE29" s="28">
        <f t="shared" si="9"/>
        <v>12.114400000000002</v>
      </c>
      <c r="AF29" s="28">
        <f t="shared" si="10"/>
        <v>108.69393149999999</v>
      </c>
      <c r="AG29" s="28">
        <f t="shared" si="3"/>
        <v>8.8729739999999993</v>
      </c>
      <c r="AH29" s="28">
        <f t="shared" si="11"/>
        <v>21.970800000000001</v>
      </c>
      <c r="AI29" s="28">
        <f t="shared" si="12"/>
        <v>3.9435440000000006</v>
      </c>
      <c r="AJ29" s="28">
        <v>80</v>
      </c>
      <c r="AK29" s="28">
        <v>80</v>
      </c>
      <c r="AL29" s="28">
        <f t="shared" si="13"/>
        <v>0</v>
      </c>
      <c r="AM29" s="28">
        <f t="shared" si="14"/>
        <v>63.706666666666671</v>
      </c>
      <c r="AN29" s="28">
        <f t="shared" si="15"/>
        <v>637.06666666666672</v>
      </c>
      <c r="AO29" s="28">
        <f t="shared" si="16"/>
        <v>9074.8011273333341</v>
      </c>
      <c r="AP29" s="26">
        <f t="shared" si="18"/>
        <v>190822.36406066664</v>
      </c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</row>
    <row r="30" spans="1:221" ht="14.25" x14ac:dyDescent="0.25">
      <c r="A30" s="21">
        <v>27</v>
      </c>
      <c r="B30" s="22">
        <v>10</v>
      </c>
      <c r="C30" s="22">
        <v>1</v>
      </c>
      <c r="D30" s="21">
        <v>20</v>
      </c>
      <c r="E30" s="21">
        <v>27</v>
      </c>
      <c r="F30" s="21">
        <v>270</v>
      </c>
      <c r="G30" s="21"/>
      <c r="H30" s="23" t="s">
        <v>97</v>
      </c>
      <c r="I30" s="22">
        <v>3</v>
      </c>
      <c r="J30" s="22">
        <v>30</v>
      </c>
      <c r="K30" s="22" t="s">
        <v>44</v>
      </c>
      <c r="L30" s="24" t="s">
        <v>45</v>
      </c>
      <c r="M30" s="22">
        <v>1</v>
      </c>
      <c r="N30" s="25" t="s">
        <v>46</v>
      </c>
      <c r="O30" s="26">
        <v>5552</v>
      </c>
      <c r="P30" s="26">
        <v>0</v>
      </c>
      <c r="Q30" s="26">
        <f t="shared" si="4"/>
        <v>5552</v>
      </c>
      <c r="R30" s="26">
        <f>181.67*2</f>
        <v>363.34</v>
      </c>
      <c r="S30" s="26">
        <f t="shared" si="5"/>
        <v>621.11069999999995</v>
      </c>
      <c r="T30" s="26">
        <f t="shared" si="6"/>
        <v>177.46019999999999</v>
      </c>
      <c r="U30" s="27">
        <v>443.69</v>
      </c>
      <c r="V30" s="26">
        <f t="shared" si="0"/>
        <v>118.30680000000001</v>
      </c>
      <c r="W30" s="26">
        <f>539</f>
        <v>539</v>
      </c>
      <c r="X30" s="26">
        <f>329</f>
        <v>329</v>
      </c>
      <c r="Y30" s="26">
        <v>0</v>
      </c>
      <c r="Z30" s="26">
        <f t="shared" si="1"/>
        <v>925.33333333333326</v>
      </c>
      <c r="AA30" s="26">
        <f t="shared" si="2"/>
        <v>9253.3333333333339</v>
      </c>
      <c r="AB30" s="26">
        <v>4080</v>
      </c>
      <c r="AC30" s="26">
        <f t="shared" si="7"/>
        <v>3391.67</v>
      </c>
      <c r="AD30" s="28">
        <f t="shared" si="8"/>
        <v>222.08</v>
      </c>
      <c r="AE30" s="28">
        <f t="shared" si="9"/>
        <v>14.5336</v>
      </c>
      <c r="AF30" s="28">
        <f t="shared" si="10"/>
        <v>65.216623499999997</v>
      </c>
      <c r="AG30" s="28">
        <f t="shared" si="3"/>
        <v>5.3238059999999994</v>
      </c>
      <c r="AH30" s="28">
        <f t="shared" si="11"/>
        <v>17.747600000000002</v>
      </c>
      <c r="AI30" s="28">
        <f t="shared" si="12"/>
        <v>2.3661360000000005</v>
      </c>
      <c r="AJ30" s="28">
        <v>80</v>
      </c>
      <c r="AK30" s="28">
        <v>80</v>
      </c>
      <c r="AL30" s="28">
        <f t="shared" si="13"/>
        <v>0</v>
      </c>
      <c r="AM30" s="28">
        <f t="shared" si="14"/>
        <v>37.013333333333328</v>
      </c>
      <c r="AN30" s="28">
        <f t="shared" si="15"/>
        <v>370.13333333333338</v>
      </c>
      <c r="AO30" s="28">
        <f t="shared" si="16"/>
        <v>6254.3598526666656</v>
      </c>
      <c r="AP30" s="26">
        <f t="shared" si="18"/>
        <v>121631.58891933333</v>
      </c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</row>
    <row r="31" spans="1:221" ht="14.25" x14ac:dyDescent="0.25">
      <c r="A31" s="21">
        <v>28</v>
      </c>
      <c r="B31" s="22">
        <v>10</v>
      </c>
      <c r="C31" s="22">
        <v>1</v>
      </c>
      <c r="D31" s="21">
        <v>20</v>
      </c>
      <c r="E31" s="21">
        <v>28</v>
      </c>
      <c r="F31" s="21">
        <v>270</v>
      </c>
      <c r="G31" s="21"/>
      <c r="H31" s="23" t="s">
        <v>98</v>
      </c>
      <c r="I31" s="22">
        <v>13</v>
      </c>
      <c r="J31" s="22">
        <v>30</v>
      </c>
      <c r="K31" s="22" t="s">
        <v>44</v>
      </c>
      <c r="L31" s="24" t="s">
        <v>99</v>
      </c>
      <c r="M31" s="22">
        <v>1</v>
      </c>
      <c r="N31" s="25" t="s">
        <v>55</v>
      </c>
      <c r="O31" s="26">
        <v>9361</v>
      </c>
      <c r="P31" s="26">
        <v>0</v>
      </c>
      <c r="Q31" s="26">
        <f t="shared" si="4"/>
        <v>9361</v>
      </c>
      <c r="R31" s="26">
        <f>121.13*2</f>
        <v>242.26</v>
      </c>
      <c r="S31" s="26">
        <f t="shared" si="5"/>
        <v>1008.3423</v>
      </c>
      <c r="T31" s="26">
        <f t="shared" si="6"/>
        <v>288.09780000000001</v>
      </c>
      <c r="U31" s="27" t="s">
        <v>100</v>
      </c>
      <c r="V31" s="26">
        <f t="shared" si="0"/>
        <v>192.0652</v>
      </c>
      <c r="W31" s="26">
        <f>846</f>
        <v>846</v>
      </c>
      <c r="X31" s="26">
        <f>528</f>
        <v>528</v>
      </c>
      <c r="Y31" s="26">
        <v>0</v>
      </c>
      <c r="Z31" s="26">
        <f t="shared" si="1"/>
        <v>1560.1666666666667</v>
      </c>
      <c r="AA31" s="26">
        <f t="shared" si="2"/>
        <v>15601.666666666668</v>
      </c>
      <c r="AB31" s="26">
        <v>4080</v>
      </c>
      <c r="AC31" s="26">
        <f t="shared" si="7"/>
        <v>5488.63</v>
      </c>
      <c r="AD31" s="28">
        <f t="shared" si="8"/>
        <v>374.44</v>
      </c>
      <c r="AE31" s="28">
        <f t="shared" si="9"/>
        <v>9.6904000000000003</v>
      </c>
      <c r="AF31" s="28">
        <f t="shared" si="10"/>
        <v>105.8759415</v>
      </c>
      <c r="AG31" s="28">
        <f t="shared" si="3"/>
        <v>8.6429340000000003</v>
      </c>
      <c r="AH31" s="28">
        <f t="shared" si="11"/>
        <v>21.764800000000001</v>
      </c>
      <c r="AI31" s="28">
        <f t="shared" si="12"/>
        <v>3.8413040000000001</v>
      </c>
      <c r="AJ31" s="28">
        <v>80</v>
      </c>
      <c r="AK31" s="28">
        <v>80</v>
      </c>
      <c r="AL31" s="28">
        <f t="shared" si="13"/>
        <v>0</v>
      </c>
      <c r="AM31" s="28">
        <f t="shared" si="14"/>
        <v>62.406666666666673</v>
      </c>
      <c r="AN31" s="28">
        <f t="shared" si="15"/>
        <v>624.06666666666672</v>
      </c>
      <c r="AO31" s="28">
        <f t="shared" si="16"/>
        <v>8897.5378873333339</v>
      </c>
      <c r="AP31" s="26">
        <f t="shared" si="18"/>
        <v>185217.18482066665</v>
      </c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</row>
    <row r="32" spans="1:221" ht="14.25" x14ac:dyDescent="0.25">
      <c r="A32" s="21">
        <v>29</v>
      </c>
      <c r="B32" s="22">
        <v>10</v>
      </c>
      <c r="C32" s="22">
        <v>1</v>
      </c>
      <c r="D32" s="21">
        <v>20</v>
      </c>
      <c r="E32" s="21">
        <v>29</v>
      </c>
      <c r="F32" s="21">
        <v>270</v>
      </c>
      <c r="G32" s="21"/>
      <c r="H32" s="23" t="s">
        <v>101</v>
      </c>
      <c r="I32" s="22">
        <v>4</v>
      </c>
      <c r="J32" s="22">
        <v>30</v>
      </c>
      <c r="K32" s="22" t="s">
        <v>44</v>
      </c>
      <c r="L32" s="24" t="s">
        <v>52</v>
      </c>
      <c r="M32" s="22">
        <v>1</v>
      </c>
      <c r="N32" s="25" t="s">
        <v>49</v>
      </c>
      <c r="O32" s="26">
        <v>5866</v>
      </c>
      <c r="P32" s="26">
        <v>0</v>
      </c>
      <c r="Q32" s="26">
        <f t="shared" si="4"/>
        <v>5866</v>
      </c>
      <c r="R32" s="26">
        <f>181.67*2</f>
        <v>363.34</v>
      </c>
      <c r="S32" s="26">
        <f t="shared" si="5"/>
        <v>654.08069999999998</v>
      </c>
      <c r="T32" s="26">
        <f t="shared" si="6"/>
        <v>186.8802</v>
      </c>
      <c r="U32" s="27">
        <v>451.98</v>
      </c>
      <c r="V32" s="26">
        <f t="shared" si="0"/>
        <v>124.58680000000001</v>
      </c>
      <c r="W32" s="26">
        <f>549</f>
        <v>549</v>
      </c>
      <c r="X32" s="26">
        <f>339</f>
        <v>339</v>
      </c>
      <c r="Y32" s="26">
        <f>Q32/30*25%*52</f>
        <v>2541.9333333333334</v>
      </c>
      <c r="Z32" s="26">
        <f t="shared" si="1"/>
        <v>977.66666666666663</v>
      </c>
      <c r="AA32" s="26">
        <f t="shared" si="2"/>
        <v>9776.6666666666661</v>
      </c>
      <c r="AB32" s="26">
        <v>4080</v>
      </c>
      <c r="AC32" s="26">
        <f t="shared" si="7"/>
        <v>3558.67</v>
      </c>
      <c r="AD32" s="28">
        <f t="shared" si="8"/>
        <v>234.64000000000001</v>
      </c>
      <c r="AE32" s="28">
        <f t="shared" si="9"/>
        <v>14.5336</v>
      </c>
      <c r="AF32" s="28">
        <f t="shared" si="10"/>
        <v>68.678473499999996</v>
      </c>
      <c r="AG32" s="28">
        <f t="shared" si="3"/>
        <v>5.6064059999999998</v>
      </c>
      <c r="AH32" s="28">
        <f t="shared" si="11"/>
        <v>18.0792</v>
      </c>
      <c r="AI32" s="28">
        <f t="shared" si="12"/>
        <v>2.4917360000000004</v>
      </c>
      <c r="AJ32" s="28">
        <v>80</v>
      </c>
      <c r="AK32" s="28">
        <v>80</v>
      </c>
      <c r="AL32" s="28">
        <f t="shared" si="13"/>
        <v>1016.7733333333334</v>
      </c>
      <c r="AM32" s="28">
        <f t="shared" si="14"/>
        <v>39.106666666666669</v>
      </c>
      <c r="AN32" s="28">
        <f t="shared" si="15"/>
        <v>391.06666666666666</v>
      </c>
      <c r="AO32" s="28">
        <f t="shared" si="16"/>
        <v>7495.2996526666666</v>
      </c>
      <c r="AP32" s="26">
        <f t="shared" si="18"/>
        <v>130848.64871933333</v>
      </c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</row>
    <row r="33" spans="1:221" ht="14.25" x14ac:dyDescent="0.25">
      <c r="A33" s="21">
        <v>30</v>
      </c>
      <c r="B33" s="22">
        <v>10</v>
      </c>
      <c r="C33" s="22">
        <v>1</v>
      </c>
      <c r="D33" s="21">
        <v>20</v>
      </c>
      <c r="E33" s="21">
        <v>30</v>
      </c>
      <c r="F33" s="21">
        <v>270</v>
      </c>
      <c r="G33" s="21"/>
      <c r="H33" s="23" t="s">
        <v>102</v>
      </c>
      <c r="I33" s="22">
        <v>4</v>
      </c>
      <c r="J33" s="22">
        <v>30</v>
      </c>
      <c r="K33" s="22" t="s">
        <v>44</v>
      </c>
      <c r="L33" s="24" t="s">
        <v>52</v>
      </c>
      <c r="M33" s="22">
        <v>1</v>
      </c>
      <c r="N33" s="25" t="s">
        <v>49</v>
      </c>
      <c r="O33" s="26">
        <v>5866</v>
      </c>
      <c r="P33" s="26">
        <v>0</v>
      </c>
      <c r="Q33" s="26">
        <f t="shared" si="4"/>
        <v>5866</v>
      </c>
      <c r="R33" s="26">
        <f>121.13*2</f>
        <v>242.26</v>
      </c>
      <c r="S33" s="26">
        <f t="shared" si="5"/>
        <v>641.3673</v>
      </c>
      <c r="T33" s="26">
        <f t="shared" si="6"/>
        <v>183.24780000000001</v>
      </c>
      <c r="U33" s="27">
        <v>451.98</v>
      </c>
      <c r="V33" s="26">
        <f t="shared" si="0"/>
        <v>122.16520000000001</v>
      </c>
      <c r="W33" s="26">
        <f>549</f>
        <v>549</v>
      </c>
      <c r="X33" s="26">
        <f>339</f>
        <v>339</v>
      </c>
      <c r="Y33" s="26">
        <f>Q33/30*25%*52</f>
        <v>2541.9333333333334</v>
      </c>
      <c r="Z33" s="26">
        <f t="shared" si="1"/>
        <v>977.66666666666663</v>
      </c>
      <c r="AA33" s="26">
        <f t="shared" si="2"/>
        <v>9776.6666666666661</v>
      </c>
      <c r="AB33" s="26">
        <v>4080</v>
      </c>
      <c r="AC33" s="26">
        <f t="shared" si="7"/>
        <v>3498.13</v>
      </c>
      <c r="AD33" s="28">
        <f t="shared" si="8"/>
        <v>234.64000000000001</v>
      </c>
      <c r="AE33" s="28">
        <f t="shared" si="9"/>
        <v>9.6904000000000003</v>
      </c>
      <c r="AF33" s="28">
        <f t="shared" si="10"/>
        <v>67.343566499999994</v>
      </c>
      <c r="AG33" s="28">
        <f t="shared" si="3"/>
        <v>5.4974340000000002</v>
      </c>
      <c r="AH33" s="28">
        <f t="shared" si="11"/>
        <v>18.0792</v>
      </c>
      <c r="AI33" s="28">
        <f t="shared" si="12"/>
        <v>2.4433040000000004</v>
      </c>
      <c r="AJ33" s="28">
        <v>80</v>
      </c>
      <c r="AK33" s="28">
        <v>80</v>
      </c>
      <c r="AL33" s="28">
        <f t="shared" si="13"/>
        <v>1016.7733333333334</v>
      </c>
      <c r="AM33" s="28">
        <f t="shared" si="14"/>
        <v>39.106666666666669</v>
      </c>
      <c r="AN33" s="28">
        <f t="shared" si="15"/>
        <v>391.06666666666666</v>
      </c>
      <c r="AO33" s="28">
        <f t="shared" si="16"/>
        <v>7419.2735206666675</v>
      </c>
      <c r="AP33" s="26">
        <f t="shared" si="18"/>
        <v>129033.91378733335</v>
      </c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</row>
    <row r="34" spans="1:221" ht="14.25" x14ac:dyDescent="0.25">
      <c r="A34" s="21">
        <v>31</v>
      </c>
      <c r="B34" s="22">
        <v>10</v>
      </c>
      <c r="C34" s="22">
        <v>1</v>
      </c>
      <c r="D34" s="21">
        <v>20</v>
      </c>
      <c r="E34" s="21">
        <v>31</v>
      </c>
      <c r="F34" s="21">
        <v>270</v>
      </c>
      <c r="G34" s="21"/>
      <c r="H34" s="23" t="s">
        <v>103</v>
      </c>
      <c r="I34" s="22">
        <v>9</v>
      </c>
      <c r="J34" s="22">
        <v>30</v>
      </c>
      <c r="K34" s="22" t="s">
        <v>44</v>
      </c>
      <c r="L34" s="24" t="s">
        <v>104</v>
      </c>
      <c r="M34" s="22">
        <v>1</v>
      </c>
      <c r="N34" s="25" t="s">
        <v>75</v>
      </c>
      <c r="O34" s="26">
        <v>7853</v>
      </c>
      <c r="P34" s="26">
        <v>0</v>
      </c>
      <c r="Q34" s="26">
        <f t="shared" si="4"/>
        <v>7853</v>
      </c>
      <c r="R34" s="26">
        <f>121.13*2</f>
        <v>242.26</v>
      </c>
      <c r="S34" s="26">
        <f t="shared" si="5"/>
        <v>850.00229999999999</v>
      </c>
      <c r="T34" s="26">
        <f t="shared" si="6"/>
        <v>242.8578</v>
      </c>
      <c r="U34" s="27" t="s">
        <v>105</v>
      </c>
      <c r="V34" s="26">
        <f t="shared" si="0"/>
        <v>161.90520000000001</v>
      </c>
      <c r="W34" s="26">
        <f>666</f>
        <v>666</v>
      </c>
      <c r="X34" s="26">
        <f>474</f>
        <v>474</v>
      </c>
      <c r="Y34" s="26">
        <v>0</v>
      </c>
      <c r="Z34" s="26">
        <f t="shared" si="1"/>
        <v>1308.8333333333333</v>
      </c>
      <c r="AA34" s="26">
        <f t="shared" si="2"/>
        <v>13088.333333333332</v>
      </c>
      <c r="AB34" s="26">
        <v>4080</v>
      </c>
      <c r="AC34" s="26">
        <f t="shared" si="7"/>
        <v>4617.63</v>
      </c>
      <c r="AD34" s="28">
        <f t="shared" si="8"/>
        <v>314.12</v>
      </c>
      <c r="AE34" s="28">
        <f t="shared" si="9"/>
        <v>9.6904000000000003</v>
      </c>
      <c r="AF34" s="28">
        <f t="shared" si="10"/>
        <v>89.250241500000001</v>
      </c>
      <c r="AG34" s="28">
        <f t="shared" si="3"/>
        <v>7.2857339999999997</v>
      </c>
      <c r="AH34" s="28">
        <f t="shared" si="11"/>
        <v>20.174800000000001</v>
      </c>
      <c r="AI34" s="28">
        <f t="shared" si="12"/>
        <v>3.2381040000000003</v>
      </c>
      <c r="AJ34" s="28">
        <v>80</v>
      </c>
      <c r="AK34" s="28">
        <v>80</v>
      </c>
      <c r="AL34" s="28">
        <f t="shared" si="13"/>
        <v>0</v>
      </c>
      <c r="AM34" s="28">
        <f t="shared" si="14"/>
        <v>52.353333333333332</v>
      </c>
      <c r="AN34" s="28">
        <f t="shared" si="15"/>
        <v>523.5333333333333</v>
      </c>
      <c r="AO34" s="28">
        <f t="shared" si="16"/>
        <v>7820.9980206666669</v>
      </c>
      <c r="AP34" s="26">
        <f t="shared" si="18"/>
        <v>156796.09828733333</v>
      </c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</row>
    <row r="35" spans="1:221" ht="14.25" x14ac:dyDescent="0.25">
      <c r="A35" s="21">
        <v>32</v>
      </c>
      <c r="B35" s="22">
        <v>10</v>
      </c>
      <c r="C35" s="22">
        <v>1</v>
      </c>
      <c r="D35" s="21">
        <v>20</v>
      </c>
      <c r="E35" s="21">
        <v>32</v>
      </c>
      <c r="F35" s="21">
        <v>270</v>
      </c>
      <c r="G35" s="21"/>
      <c r="H35" s="23" t="s">
        <v>106</v>
      </c>
      <c r="I35" s="22">
        <v>9</v>
      </c>
      <c r="J35" s="22">
        <v>40</v>
      </c>
      <c r="K35" s="22" t="s">
        <v>44</v>
      </c>
      <c r="L35" s="24" t="s">
        <v>107</v>
      </c>
      <c r="M35" s="22">
        <v>1</v>
      </c>
      <c r="N35" s="25" t="s">
        <v>108</v>
      </c>
      <c r="O35" s="26">
        <v>10237</v>
      </c>
      <c r="P35" s="26">
        <v>0</v>
      </c>
      <c r="Q35" s="26">
        <f t="shared" si="4"/>
        <v>10237</v>
      </c>
      <c r="R35" s="26">
        <f>181.67*2</f>
        <v>363.34</v>
      </c>
      <c r="S35" s="26">
        <f t="shared" si="5"/>
        <v>1113.0356999999999</v>
      </c>
      <c r="T35" s="26">
        <f t="shared" si="6"/>
        <v>318.0102</v>
      </c>
      <c r="U35" s="27" t="s">
        <v>109</v>
      </c>
      <c r="V35" s="26">
        <f t="shared" si="0"/>
        <v>212.0068</v>
      </c>
      <c r="W35" s="26">
        <f>887</f>
        <v>887</v>
      </c>
      <c r="X35" s="26">
        <f>631</f>
        <v>631</v>
      </c>
      <c r="Y35" s="26">
        <v>0</v>
      </c>
      <c r="Z35" s="26">
        <f t="shared" si="1"/>
        <v>1706.1666666666667</v>
      </c>
      <c r="AA35" s="26">
        <f t="shared" si="2"/>
        <v>17061.666666666668</v>
      </c>
      <c r="AB35" s="26">
        <v>4080</v>
      </c>
      <c r="AC35" s="26">
        <f t="shared" si="7"/>
        <v>6059.17</v>
      </c>
      <c r="AD35" s="28">
        <f t="shared" si="8"/>
        <v>409.48</v>
      </c>
      <c r="AE35" s="28">
        <f t="shared" si="9"/>
        <v>14.5336</v>
      </c>
      <c r="AF35" s="28">
        <f t="shared" si="10"/>
        <v>116.86874849999998</v>
      </c>
      <c r="AG35" s="28">
        <f t="shared" si="3"/>
        <v>9.5403059999999993</v>
      </c>
      <c r="AH35" s="28">
        <f t="shared" si="11"/>
        <v>22.6892</v>
      </c>
      <c r="AI35" s="28">
        <f t="shared" si="12"/>
        <v>4.2401359999999997</v>
      </c>
      <c r="AJ35" s="28">
        <v>80</v>
      </c>
      <c r="AK35" s="28">
        <v>80</v>
      </c>
      <c r="AL35" s="28">
        <f t="shared" si="13"/>
        <v>0</v>
      </c>
      <c r="AM35" s="28">
        <f t="shared" si="14"/>
        <v>68.24666666666667</v>
      </c>
      <c r="AN35" s="28">
        <f t="shared" si="15"/>
        <v>682.4666666666667</v>
      </c>
      <c r="AO35" s="28">
        <f t="shared" si="16"/>
        <v>9598.9372193333329</v>
      </c>
      <c r="AP35" s="26">
        <f t="shared" si="18"/>
        <v>203642.65295266669</v>
      </c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</row>
    <row r="36" spans="1:221" ht="14.25" x14ac:dyDescent="0.25">
      <c r="A36" s="21">
        <v>33</v>
      </c>
      <c r="B36" s="22">
        <v>10</v>
      </c>
      <c r="C36" s="22">
        <v>1</v>
      </c>
      <c r="D36" s="21">
        <v>20</v>
      </c>
      <c r="E36" s="21">
        <v>33</v>
      </c>
      <c r="F36" s="21">
        <v>270</v>
      </c>
      <c r="G36" s="21"/>
      <c r="H36" s="23" t="s">
        <v>110</v>
      </c>
      <c r="I36" s="22">
        <v>18</v>
      </c>
      <c r="J36" s="22">
        <v>40</v>
      </c>
      <c r="K36" s="22" t="s">
        <v>63</v>
      </c>
      <c r="L36" s="24" t="s">
        <v>111</v>
      </c>
      <c r="M36" s="22">
        <v>1</v>
      </c>
      <c r="N36" s="25" t="s">
        <v>65</v>
      </c>
      <c r="O36" s="26">
        <v>22186</v>
      </c>
      <c r="P36" s="26">
        <v>0</v>
      </c>
      <c r="Q36" s="26">
        <f t="shared" si="4"/>
        <v>22186</v>
      </c>
      <c r="R36" s="26">
        <v>0</v>
      </c>
      <c r="S36" s="26">
        <f t="shared" si="5"/>
        <v>2329.5299999999997</v>
      </c>
      <c r="T36" s="26">
        <f t="shared" si="6"/>
        <v>665.57999999999993</v>
      </c>
      <c r="U36" s="27" t="s">
        <v>86</v>
      </c>
      <c r="V36" s="26">
        <f t="shared" si="0"/>
        <v>443.72</v>
      </c>
      <c r="W36" s="26">
        <v>1465</v>
      </c>
      <c r="X36" s="26">
        <v>987</v>
      </c>
      <c r="Y36" s="26">
        <v>0</v>
      </c>
      <c r="Z36" s="26">
        <f t="shared" si="1"/>
        <v>3697.6666666666665</v>
      </c>
      <c r="AA36" s="26">
        <f t="shared" si="2"/>
        <v>36976.666666666664</v>
      </c>
      <c r="AB36" s="26">
        <v>0</v>
      </c>
      <c r="AC36" s="26">
        <f t="shared" si="7"/>
        <v>12319</v>
      </c>
      <c r="AD36" s="28">
        <f t="shared" si="8"/>
        <v>887.44</v>
      </c>
      <c r="AE36" s="28">
        <f t="shared" si="9"/>
        <v>0</v>
      </c>
      <c r="AF36" s="28">
        <f t="shared" si="10"/>
        <v>244.60064999999997</v>
      </c>
      <c r="AG36" s="28">
        <f t="shared" si="3"/>
        <v>19.967399999999998</v>
      </c>
      <c r="AH36" s="28">
        <f t="shared" si="11"/>
        <v>35.290799999999997</v>
      </c>
      <c r="AI36" s="28">
        <f t="shared" si="12"/>
        <v>8.8744000000000014</v>
      </c>
      <c r="AJ36" s="28">
        <v>80</v>
      </c>
      <c r="AK36" s="28">
        <v>80</v>
      </c>
      <c r="AL36" s="28">
        <f t="shared" si="13"/>
        <v>0</v>
      </c>
      <c r="AM36" s="28">
        <f t="shared" si="14"/>
        <v>147.90666666666667</v>
      </c>
      <c r="AN36" s="28">
        <f t="shared" si="15"/>
        <v>1479.0666666666666</v>
      </c>
      <c r="AO36" s="28">
        <f t="shared" si="16"/>
        <v>17901.052333333333</v>
      </c>
      <c r="AP36" s="26">
        <f t="shared" si="18"/>
        <v>407816.34566666675</v>
      </c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</row>
    <row r="37" spans="1:221" ht="14.25" x14ac:dyDescent="0.25">
      <c r="A37" s="21">
        <v>34</v>
      </c>
      <c r="B37" s="22">
        <v>10</v>
      </c>
      <c r="C37" s="22">
        <v>1</v>
      </c>
      <c r="D37" s="21">
        <v>20</v>
      </c>
      <c r="E37" s="21">
        <v>34</v>
      </c>
      <c r="F37" s="21">
        <v>270</v>
      </c>
      <c r="G37" s="21"/>
      <c r="H37" s="23" t="s">
        <v>112</v>
      </c>
      <c r="I37" s="22">
        <v>15</v>
      </c>
      <c r="J37" s="22">
        <v>40</v>
      </c>
      <c r="K37" s="22" t="s">
        <v>63</v>
      </c>
      <c r="L37" s="24" t="s">
        <v>113</v>
      </c>
      <c r="M37" s="22">
        <v>1</v>
      </c>
      <c r="N37" s="25" t="s">
        <v>108</v>
      </c>
      <c r="O37" s="26">
        <v>15125</v>
      </c>
      <c r="P37" s="26">
        <v>0</v>
      </c>
      <c r="Q37" s="26">
        <f t="shared" si="4"/>
        <v>15125</v>
      </c>
      <c r="R37" s="26">
        <f>90.86*2</f>
        <v>181.72</v>
      </c>
      <c r="S37" s="26">
        <f t="shared" si="5"/>
        <v>1607.2055999999998</v>
      </c>
      <c r="T37" s="26">
        <f t="shared" si="6"/>
        <v>459.20159999999998</v>
      </c>
      <c r="U37" s="27" t="s">
        <v>114</v>
      </c>
      <c r="V37" s="26">
        <f t="shared" si="0"/>
        <v>306.13439999999997</v>
      </c>
      <c r="W37" s="26">
        <v>1206</v>
      </c>
      <c r="X37" s="26">
        <v>755</v>
      </c>
      <c r="Y37" s="26">
        <v>0</v>
      </c>
      <c r="Z37" s="26">
        <f t="shared" si="1"/>
        <v>2520.8333333333335</v>
      </c>
      <c r="AA37" s="26">
        <f t="shared" si="2"/>
        <v>25208.333333333336</v>
      </c>
      <c r="AB37" s="26">
        <v>0</v>
      </c>
      <c r="AC37" s="26">
        <f t="shared" si="7"/>
        <v>8633.86</v>
      </c>
      <c r="AD37" s="28">
        <f t="shared" si="8"/>
        <v>605</v>
      </c>
      <c r="AE37" s="28">
        <f t="shared" si="9"/>
        <v>7.2687999999999997</v>
      </c>
      <c r="AF37" s="28">
        <f t="shared" si="10"/>
        <v>168.75658799999997</v>
      </c>
      <c r="AG37" s="28">
        <f t="shared" si="3"/>
        <v>13.776047999999999</v>
      </c>
      <c r="AH37" s="28">
        <f t="shared" si="11"/>
        <v>27.843600000000002</v>
      </c>
      <c r="AI37" s="28">
        <f t="shared" si="12"/>
        <v>6.1226879999999992</v>
      </c>
      <c r="AJ37" s="28">
        <v>80</v>
      </c>
      <c r="AK37" s="28">
        <v>80</v>
      </c>
      <c r="AL37" s="28">
        <f t="shared" si="13"/>
        <v>0</v>
      </c>
      <c r="AM37" s="28">
        <f t="shared" si="14"/>
        <v>100.83333333333334</v>
      </c>
      <c r="AN37" s="28">
        <f t="shared" si="15"/>
        <v>1008.3333333333335</v>
      </c>
      <c r="AO37" s="28">
        <f t="shared" si="16"/>
        <v>12974.379354666666</v>
      </c>
      <c r="AP37" s="26">
        <f t="shared" si="18"/>
        <v>285020.54522133333</v>
      </c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</row>
    <row r="38" spans="1:221" ht="14.25" x14ac:dyDescent="0.25">
      <c r="A38" s="21">
        <v>35</v>
      </c>
      <c r="B38" s="22">
        <v>10</v>
      </c>
      <c r="C38" s="22">
        <v>1</v>
      </c>
      <c r="D38" s="21">
        <v>20</v>
      </c>
      <c r="E38" s="21">
        <v>35</v>
      </c>
      <c r="F38" s="21">
        <v>270</v>
      </c>
      <c r="G38" s="21"/>
      <c r="H38" s="23" t="s">
        <v>115</v>
      </c>
      <c r="I38" s="22">
        <v>4</v>
      </c>
      <c r="J38" s="22">
        <v>40</v>
      </c>
      <c r="K38" s="22" t="s">
        <v>44</v>
      </c>
      <c r="L38" s="24" t="s">
        <v>52</v>
      </c>
      <c r="M38" s="22">
        <v>1</v>
      </c>
      <c r="N38" s="25" t="s">
        <v>49</v>
      </c>
      <c r="O38" s="26">
        <v>7588</v>
      </c>
      <c r="P38" s="26">
        <v>0</v>
      </c>
      <c r="Q38" s="26">
        <f t="shared" si="4"/>
        <v>7588</v>
      </c>
      <c r="R38" s="26">
        <f>151.43*2</f>
        <v>302.86</v>
      </c>
      <c r="S38" s="26">
        <f t="shared" si="5"/>
        <v>828.54029999999989</v>
      </c>
      <c r="T38" s="26">
        <f t="shared" si="6"/>
        <v>236.72579999999999</v>
      </c>
      <c r="U38" s="27">
        <v>497.32</v>
      </c>
      <c r="V38" s="26">
        <f t="shared" si="0"/>
        <v>157.81719999999999</v>
      </c>
      <c r="W38" s="26">
        <f>732</f>
        <v>732</v>
      </c>
      <c r="X38" s="26">
        <f>452</f>
        <v>452</v>
      </c>
      <c r="Y38" s="26">
        <v>0</v>
      </c>
      <c r="Z38" s="26">
        <f t="shared" si="1"/>
        <v>1264.6666666666667</v>
      </c>
      <c r="AA38" s="26">
        <f t="shared" si="2"/>
        <v>12646.666666666666</v>
      </c>
      <c r="AB38" s="26">
        <v>4080</v>
      </c>
      <c r="AC38" s="26">
        <f t="shared" si="7"/>
        <v>4537.43</v>
      </c>
      <c r="AD38" s="28">
        <f t="shared" si="8"/>
        <v>303.52</v>
      </c>
      <c r="AE38" s="28">
        <f t="shared" si="9"/>
        <v>12.114400000000002</v>
      </c>
      <c r="AF38" s="28">
        <f t="shared" si="10"/>
        <v>86.996731499999981</v>
      </c>
      <c r="AG38" s="28">
        <f t="shared" si="3"/>
        <v>7.1017739999999998</v>
      </c>
      <c r="AH38" s="28">
        <f t="shared" si="11"/>
        <v>19.892800000000001</v>
      </c>
      <c r="AI38" s="28">
        <f t="shared" si="12"/>
        <v>3.1563439999999998</v>
      </c>
      <c r="AJ38" s="28">
        <v>80</v>
      </c>
      <c r="AK38" s="28">
        <v>80</v>
      </c>
      <c r="AL38" s="28">
        <f t="shared" si="13"/>
        <v>0</v>
      </c>
      <c r="AM38" s="28">
        <f t="shared" si="14"/>
        <v>50.586666666666673</v>
      </c>
      <c r="AN38" s="28">
        <f t="shared" si="15"/>
        <v>505.86666666666667</v>
      </c>
      <c r="AO38" s="28">
        <f t="shared" si="16"/>
        <v>7669.8379273333321</v>
      </c>
      <c r="AP38" s="26">
        <f t="shared" si="18"/>
        <v>159741.76086066666</v>
      </c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  <c r="FY38" s="29"/>
      <c r="FZ38" s="29"/>
      <c r="GA38" s="29"/>
      <c r="GB38" s="29"/>
      <c r="GC38" s="29"/>
      <c r="GD38" s="29"/>
      <c r="GE38" s="29"/>
      <c r="GF38" s="29"/>
      <c r="GG38" s="29"/>
      <c r="GH38" s="29"/>
      <c r="GI38" s="29"/>
      <c r="GJ38" s="29"/>
      <c r="GK38" s="29"/>
      <c r="GL38" s="29"/>
      <c r="GM38" s="29"/>
      <c r="GN38" s="29"/>
      <c r="GO38" s="29"/>
      <c r="GP38" s="29"/>
      <c r="GQ38" s="29"/>
      <c r="GR38" s="29"/>
      <c r="GS38" s="29"/>
      <c r="GT38" s="29"/>
      <c r="GU38" s="29"/>
      <c r="GV38" s="29"/>
      <c r="GW38" s="29"/>
      <c r="GX38" s="29"/>
      <c r="GY38" s="29"/>
      <c r="GZ38" s="29"/>
      <c r="HA38" s="29"/>
      <c r="HB38" s="29"/>
      <c r="HC38" s="29"/>
      <c r="HD38" s="29"/>
      <c r="HE38" s="29"/>
      <c r="HF38" s="29"/>
      <c r="HG38" s="29"/>
      <c r="HH38" s="29"/>
      <c r="HI38" s="29"/>
      <c r="HJ38" s="29"/>
      <c r="HK38" s="29"/>
      <c r="HL38" s="29"/>
      <c r="HM38" s="29"/>
    </row>
    <row r="39" spans="1:221" ht="14.25" x14ac:dyDescent="0.25">
      <c r="A39" s="21">
        <v>36</v>
      </c>
      <c r="B39" s="22">
        <v>10</v>
      </c>
      <c r="C39" s="22">
        <v>1</v>
      </c>
      <c r="D39" s="21">
        <v>20</v>
      </c>
      <c r="E39" s="21">
        <v>36</v>
      </c>
      <c r="F39" s="21">
        <v>270</v>
      </c>
      <c r="G39" s="21"/>
      <c r="H39" s="23" t="s">
        <v>116</v>
      </c>
      <c r="I39" s="22">
        <v>8</v>
      </c>
      <c r="J39" s="22">
        <v>40</v>
      </c>
      <c r="K39" s="22" t="s">
        <v>44</v>
      </c>
      <c r="L39" s="24" t="s">
        <v>117</v>
      </c>
      <c r="M39" s="22">
        <v>1</v>
      </c>
      <c r="N39" s="25" t="s">
        <v>108</v>
      </c>
      <c r="O39" s="26">
        <v>9556</v>
      </c>
      <c r="P39" s="26">
        <v>0</v>
      </c>
      <c r="Q39" s="26">
        <f t="shared" si="4"/>
        <v>9556</v>
      </c>
      <c r="R39" s="26">
        <f>151.43*2</f>
        <v>302.86</v>
      </c>
      <c r="S39" s="26">
        <f t="shared" si="5"/>
        <v>1035.1803</v>
      </c>
      <c r="T39" s="26">
        <f t="shared" si="6"/>
        <v>295.76580000000001</v>
      </c>
      <c r="U39" s="27" t="s">
        <v>96</v>
      </c>
      <c r="V39" s="26">
        <f t="shared" si="0"/>
        <v>197.17720000000003</v>
      </c>
      <c r="W39" s="26">
        <f>871</f>
        <v>871</v>
      </c>
      <c r="X39" s="26">
        <f>615</f>
        <v>615</v>
      </c>
      <c r="Y39" s="26">
        <v>0</v>
      </c>
      <c r="Z39" s="26">
        <f t="shared" si="1"/>
        <v>1592.6666666666667</v>
      </c>
      <c r="AA39" s="26">
        <f t="shared" si="2"/>
        <v>15926.666666666668</v>
      </c>
      <c r="AB39" s="26">
        <v>4080</v>
      </c>
      <c r="AC39" s="26">
        <f t="shared" si="7"/>
        <v>5672.43</v>
      </c>
      <c r="AD39" s="28">
        <f t="shared" si="8"/>
        <v>382.24</v>
      </c>
      <c r="AE39" s="28">
        <f t="shared" si="9"/>
        <v>12.114400000000002</v>
      </c>
      <c r="AF39" s="28">
        <f t="shared" si="10"/>
        <v>108.69393149999999</v>
      </c>
      <c r="AG39" s="28">
        <f t="shared" si="3"/>
        <v>8.8729739999999993</v>
      </c>
      <c r="AH39" s="28">
        <f t="shared" si="11"/>
        <v>21.970800000000001</v>
      </c>
      <c r="AI39" s="28">
        <f t="shared" si="12"/>
        <v>3.9435440000000006</v>
      </c>
      <c r="AJ39" s="28">
        <v>80</v>
      </c>
      <c r="AK39" s="28">
        <v>80</v>
      </c>
      <c r="AL39" s="28">
        <f t="shared" si="13"/>
        <v>0</v>
      </c>
      <c r="AM39" s="28">
        <f t="shared" si="14"/>
        <v>63.706666666666671</v>
      </c>
      <c r="AN39" s="28">
        <f t="shared" si="15"/>
        <v>637.06666666666672</v>
      </c>
      <c r="AO39" s="28">
        <f t="shared" si="16"/>
        <v>9074.8011273333341</v>
      </c>
      <c r="AP39" s="26">
        <f t="shared" si="18"/>
        <v>190822.36406066664</v>
      </c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  <c r="FY39" s="29"/>
      <c r="FZ39" s="29"/>
      <c r="GA39" s="29"/>
      <c r="GB39" s="29"/>
      <c r="GC39" s="29"/>
      <c r="GD39" s="29"/>
      <c r="GE39" s="29"/>
      <c r="GF39" s="29"/>
      <c r="GG39" s="29"/>
      <c r="GH39" s="29"/>
      <c r="GI39" s="29"/>
      <c r="GJ39" s="29"/>
      <c r="GK39" s="29"/>
      <c r="GL39" s="29"/>
      <c r="GM39" s="29"/>
      <c r="GN39" s="29"/>
      <c r="GO39" s="29"/>
      <c r="GP39" s="29"/>
      <c r="GQ39" s="29"/>
      <c r="GR39" s="29"/>
      <c r="GS39" s="29"/>
      <c r="GT39" s="29"/>
      <c r="GU39" s="29"/>
      <c r="GV39" s="29"/>
      <c r="GW39" s="29"/>
      <c r="GX39" s="29"/>
      <c r="GY39" s="29"/>
      <c r="GZ39" s="29"/>
      <c r="HA39" s="29"/>
      <c r="HB39" s="29"/>
      <c r="HC39" s="29"/>
      <c r="HD39" s="29"/>
      <c r="HE39" s="29"/>
      <c r="HF39" s="29"/>
      <c r="HG39" s="29"/>
      <c r="HH39" s="29"/>
      <c r="HI39" s="29"/>
      <c r="HJ39" s="29"/>
      <c r="HK39" s="29"/>
      <c r="HL39" s="29"/>
      <c r="HM39" s="29"/>
    </row>
    <row r="40" spans="1:221" ht="14.25" x14ac:dyDescent="0.25">
      <c r="A40" s="21">
        <v>37</v>
      </c>
      <c r="B40" s="22">
        <v>10</v>
      </c>
      <c r="C40" s="22">
        <v>1</v>
      </c>
      <c r="D40" s="21">
        <v>20</v>
      </c>
      <c r="E40" s="21">
        <v>37</v>
      </c>
      <c r="F40" s="21">
        <v>270</v>
      </c>
      <c r="G40" s="21"/>
      <c r="H40" s="23" t="s">
        <v>118</v>
      </c>
      <c r="I40" s="22">
        <v>13</v>
      </c>
      <c r="J40" s="22">
        <v>30</v>
      </c>
      <c r="K40" s="22" t="s">
        <v>44</v>
      </c>
      <c r="L40" s="24" t="s">
        <v>99</v>
      </c>
      <c r="M40" s="22">
        <v>1</v>
      </c>
      <c r="N40" s="25" t="s">
        <v>95</v>
      </c>
      <c r="O40" s="26">
        <v>9361</v>
      </c>
      <c r="P40" s="26">
        <v>0</v>
      </c>
      <c r="Q40" s="26">
        <f t="shared" si="4"/>
        <v>9361</v>
      </c>
      <c r="R40" s="26">
        <f>151.43*2</f>
        <v>302.86</v>
      </c>
      <c r="S40" s="26">
        <f t="shared" si="5"/>
        <v>1014.7053000000001</v>
      </c>
      <c r="T40" s="26">
        <f t="shared" si="6"/>
        <v>289.91579999999999</v>
      </c>
      <c r="U40" s="27" t="s">
        <v>100</v>
      </c>
      <c r="V40" s="26">
        <f t="shared" si="0"/>
        <v>193.27720000000002</v>
      </c>
      <c r="W40" s="26">
        <f>846</f>
        <v>846</v>
      </c>
      <c r="X40" s="26">
        <f>528</f>
        <v>528</v>
      </c>
      <c r="Y40" s="26">
        <v>0</v>
      </c>
      <c r="Z40" s="26">
        <f t="shared" si="1"/>
        <v>1560.1666666666667</v>
      </c>
      <c r="AA40" s="26">
        <f t="shared" si="2"/>
        <v>15601.666666666668</v>
      </c>
      <c r="AB40" s="26">
        <v>4080</v>
      </c>
      <c r="AC40" s="26">
        <f t="shared" si="7"/>
        <v>5518.93</v>
      </c>
      <c r="AD40" s="28">
        <f t="shared" si="8"/>
        <v>374.44</v>
      </c>
      <c r="AE40" s="28">
        <f t="shared" si="9"/>
        <v>12.114400000000002</v>
      </c>
      <c r="AF40" s="28">
        <f t="shared" si="10"/>
        <v>106.54405650000001</v>
      </c>
      <c r="AG40" s="28">
        <f t="shared" si="3"/>
        <v>8.6974739999999997</v>
      </c>
      <c r="AH40" s="28">
        <f t="shared" si="11"/>
        <v>21.764800000000001</v>
      </c>
      <c r="AI40" s="28">
        <f t="shared" si="12"/>
        <v>3.8655440000000003</v>
      </c>
      <c r="AJ40" s="28">
        <v>80</v>
      </c>
      <c r="AK40" s="28">
        <v>80</v>
      </c>
      <c r="AL40" s="28">
        <f t="shared" si="13"/>
        <v>0</v>
      </c>
      <c r="AM40" s="28">
        <f t="shared" si="14"/>
        <v>62.406666666666673</v>
      </c>
      <c r="AN40" s="28">
        <f t="shared" si="15"/>
        <v>624.06666666666672</v>
      </c>
      <c r="AO40" s="28">
        <f t="shared" si="16"/>
        <v>8935.5886273333326</v>
      </c>
      <c r="AP40" s="26">
        <f t="shared" si="18"/>
        <v>186125.45156066667</v>
      </c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  <c r="FY40" s="29"/>
      <c r="FZ40" s="29"/>
      <c r="GA40" s="29"/>
      <c r="GB40" s="29"/>
      <c r="GC40" s="29"/>
      <c r="GD40" s="29"/>
      <c r="GE40" s="29"/>
      <c r="GF40" s="29"/>
      <c r="GG40" s="29"/>
      <c r="GH40" s="29"/>
      <c r="GI40" s="29"/>
      <c r="GJ40" s="29"/>
      <c r="GK40" s="29"/>
      <c r="GL40" s="29"/>
      <c r="GM40" s="29"/>
      <c r="GN40" s="29"/>
      <c r="GO40" s="29"/>
      <c r="GP40" s="29"/>
      <c r="GQ40" s="29"/>
      <c r="GR40" s="29"/>
      <c r="GS40" s="29"/>
      <c r="GT40" s="29"/>
      <c r="GU40" s="29"/>
      <c r="GV40" s="29"/>
      <c r="GW40" s="29"/>
      <c r="GX40" s="29"/>
      <c r="GY40" s="29"/>
      <c r="GZ40" s="29"/>
      <c r="HA40" s="29"/>
      <c r="HB40" s="29"/>
      <c r="HC40" s="29"/>
      <c r="HD40" s="29"/>
      <c r="HE40" s="29"/>
      <c r="HF40" s="29"/>
      <c r="HG40" s="29"/>
      <c r="HH40" s="29"/>
      <c r="HI40" s="29"/>
      <c r="HJ40" s="29"/>
      <c r="HK40" s="29"/>
      <c r="HL40" s="29"/>
      <c r="HM40" s="29"/>
    </row>
    <row r="41" spans="1:221" ht="14.25" x14ac:dyDescent="0.25">
      <c r="A41" s="21">
        <v>38</v>
      </c>
      <c r="B41" s="22">
        <v>10</v>
      </c>
      <c r="C41" s="22">
        <v>1</v>
      </c>
      <c r="D41" s="21">
        <v>20</v>
      </c>
      <c r="E41" s="21">
        <v>38</v>
      </c>
      <c r="F41" s="21">
        <v>270</v>
      </c>
      <c r="G41" s="21"/>
      <c r="H41" s="23" t="s">
        <v>119</v>
      </c>
      <c r="I41" s="22">
        <v>3</v>
      </c>
      <c r="J41" s="22">
        <v>30</v>
      </c>
      <c r="K41" s="22" t="s">
        <v>44</v>
      </c>
      <c r="L41" s="24" t="s">
        <v>45</v>
      </c>
      <c r="M41" s="22">
        <v>1</v>
      </c>
      <c r="N41" s="25" t="s">
        <v>46</v>
      </c>
      <c r="O41" s="26">
        <v>5552</v>
      </c>
      <c r="P41" s="26">
        <v>0</v>
      </c>
      <c r="Q41" s="26">
        <f t="shared" si="4"/>
        <v>5552</v>
      </c>
      <c r="R41" s="26">
        <f>121.13*2</f>
        <v>242.26</v>
      </c>
      <c r="S41" s="26">
        <f t="shared" si="5"/>
        <v>608.39729999999997</v>
      </c>
      <c r="T41" s="26">
        <f t="shared" si="6"/>
        <v>173.8278</v>
      </c>
      <c r="U41" s="27">
        <v>443.69</v>
      </c>
      <c r="V41" s="26">
        <f t="shared" si="0"/>
        <v>115.88520000000001</v>
      </c>
      <c r="W41" s="26">
        <f>539</f>
        <v>539</v>
      </c>
      <c r="X41" s="26">
        <f>329</f>
        <v>329</v>
      </c>
      <c r="Y41" s="26">
        <v>0</v>
      </c>
      <c r="Z41" s="26">
        <f t="shared" si="1"/>
        <v>925.33333333333326</v>
      </c>
      <c r="AA41" s="26">
        <f t="shared" si="2"/>
        <v>9253.3333333333339</v>
      </c>
      <c r="AB41" s="26">
        <v>4080</v>
      </c>
      <c r="AC41" s="26">
        <f t="shared" si="7"/>
        <v>3331.13</v>
      </c>
      <c r="AD41" s="28">
        <f t="shared" si="8"/>
        <v>222.08</v>
      </c>
      <c r="AE41" s="28">
        <f t="shared" si="9"/>
        <v>9.6904000000000003</v>
      </c>
      <c r="AF41" s="28">
        <f t="shared" si="10"/>
        <v>63.881716499999996</v>
      </c>
      <c r="AG41" s="28">
        <f t="shared" si="3"/>
        <v>5.2148339999999997</v>
      </c>
      <c r="AH41" s="28">
        <f t="shared" si="11"/>
        <v>17.747600000000002</v>
      </c>
      <c r="AI41" s="28">
        <f t="shared" si="12"/>
        <v>2.3177040000000004</v>
      </c>
      <c r="AJ41" s="28">
        <v>80</v>
      </c>
      <c r="AK41" s="28">
        <v>80</v>
      </c>
      <c r="AL41" s="28">
        <f t="shared" si="13"/>
        <v>0</v>
      </c>
      <c r="AM41" s="28">
        <f t="shared" si="14"/>
        <v>37.013333333333328</v>
      </c>
      <c r="AN41" s="28">
        <f t="shared" si="15"/>
        <v>370.13333333333338</v>
      </c>
      <c r="AO41" s="28">
        <f t="shared" si="16"/>
        <v>6178.3337206666665</v>
      </c>
      <c r="AP41" s="26">
        <f t="shared" si="18"/>
        <v>119816.85398733332</v>
      </c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  <c r="FY41" s="29"/>
      <c r="FZ41" s="29"/>
      <c r="GA41" s="29"/>
      <c r="GB41" s="29"/>
      <c r="GC41" s="29"/>
      <c r="GD41" s="29"/>
      <c r="GE41" s="29"/>
      <c r="GF41" s="29"/>
      <c r="GG41" s="29"/>
      <c r="GH41" s="29"/>
      <c r="GI41" s="29"/>
      <c r="GJ41" s="29"/>
      <c r="GK41" s="29"/>
      <c r="GL41" s="29"/>
      <c r="GM41" s="29"/>
      <c r="GN41" s="29"/>
      <c r="GO41" s="29"/>
      <c r="GP41" s="29"/>
      <c r="GQ41" s="29"/>
      <c r="GR41" s="29"/>
      <c r="GS41" s="29"/>
      <c r="GT41" s="29"/>
      <c r="GU41" s="29"/>
      <c r="GV41" s="29"/>
      <c r="GW41" s="29"/>
      <c r="GX41" s="29"/>
      <c r="GY41" s="29"/>
      <c r="GZ41" s="29"/>
      <c r="HA41" s="29"/>
      <c r="HB41" s="29"/>
      <c r="HC41" s="29"/>
      <c r="HD41" s="29"/>
      <c r="HE41" s="29"/>
      <c r="HF41" s="29"/>
      <c r="HG41" s="29"/>
      <c r="HH41" s="29"/>
      <c r="HI41" s="29"/>
      <c r="HJ41" s="29"/>
      <c r="HK41" s="29"/>
      <c r="HL41" s="29"/>
      <c r="HM41" s="29"/>
    </row>
    <row r="42" spans="1:221" ht="14.25" x14ac:dyDescent="0.25">
      <c r="A42" s="21">
        <v>39</v>
      </c>
      <c r="B42" s="22">
        <v>10</v>
      </c>
      <c r="C42" s="22">
        <v>1</v>
      </c>
      <c r="D42" s="21">
        <v>20</v>
      </c>
      <c r="E42" s="21">
        <v>39</v>
      </c>
      <c r="F42" s="21">
        <v>270</v>
      </c>
      <c r="G42" s="21"/>
      <c r="H42" s="23" t="s">
        <v>120</v>
      </c>
      <c r="I42" s="22">
        <v>6</v>
      </c>
      <c r="J42" s="22">
        <v>30</v>
      </c>
      <c r="K42" s="22" t="s">
        <v>44</v>
      </c>
      <c r="L42" s="24" t="s">
        <v>48</v>
      </c>
      <c r="M42" s="22">
        <v>1</v>
      </c>
      <c r="N42" s="25" t="s">
        <v>65</v>
      </c>
      <c r="O42" s="26">
        <v>6613</v>
      </c>
      <c r="P42" s="26">
        <v>0</v>
      </c>
      <c r="Q42" s="26">
        <f t="shared" si="4"/>
        <v>6613</v>
      </c>
      <c r="R42" s="26">
        <f>121.13*2</f>
        <v>242.26</v>
      </c>
      <c r="S42" s="26">
        <f t="shared" si="5"/>
        <v>719.80229999999995</v>
      </c>
      <c r="T42" s="26">
        <f t="shared" si="6"/>
        <v>205.65780000000001</v>
      </c>
      <c r="U42" s="27" t="s">
        <v>56</v>
      </c>
      <c r="V42" s="26">
        <f t="shared" si="0"/>
        <v>137.1052</v>
      </c>
      <c r="W42" s="26">
        <f>634</f>
        <v>634</v>
      </c>
      <c r="X42" s="26">
        <f>440</f>
        <v>440</v>
      </c>
      <c r="Y42" s="26">
        <v>0</v>
      </c>
      <c r="Z42" s="26">
        <f t="shared" si="1"/>
        <v>1102.1666666666667</v>
      </c>
      <c r="AA42" s="26">
        <f t="shared" si="2"/>
        <v>11021.666666666666</v>
      </c>
      <c r="AB42" s="26">
        <v>4080</v>
      </c>
      <c r="AC42" s="26">
        <f t="shared" si="7"/>
        <v>3964.63</v>
      </c>
      <c r="AD42" s="28">
        <f t="shared" si="8"/>
        <v>264.52</v>
      </c>
      <c r="AE42" s="28">
        <f t="shared" si="9"/>
        <v>9.6904000000000003</v>
      </c>
      <c r="AF42" s="28">
        <f t="shared" si="10"/>
        <v>75.579241499999995</v>
      </c>
      <c r="AG42" s="28">
        <f t="shared" si="3"/>
        <v>6.1697340000000001</v>
      </c>
      <c r="AH42" s="28">
        <f t="shared" si="11"/>
        <v>18.866800000000001</v>
      </c>
      <c r="AI42" s="28">
        <f t="shared" si="12"/>
        <v>2.7421039999999999</v>
      </c>
      <c r="AJ42" s="28">
        <v>80</v>
      </c>
      <c r="AK42" s="28">
        <v>80</v>
      </c>
      <c r="AL42" s="28">
        <f t="shared" si="13"/>
        <v>0</v>
      </c>
      <c r="AM42" s="28">
        <f t="shared" si="14"/>
        <v>44.086666666666673</v>
      </c>
      <c r="AN42" s="28">
        <f t="shared" si="15"/>
        <v>440.86666666666667</v>
      </c>
      <c r="AO42" s="28">
        <f t="shared" si="16"/>
        <v>6935.772687333334</v>
      </c>
      <c r="AP42" s="26">
        <f t="shared" si="18"/>
        <v>135006.13962066668</v>
      </c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  <c r="GK42" s="29"/>
      <c r="GL42" s="29"/>
      <c r="GM42" s="29"/>
      <c r="GN42" s="29"/>
      <c r="GO42" s="29"/>
      <c r="GP42" s="29"/>
      <c r="GQ42" s="29"/>
      <c r="GR42" s="29"/>
      <c r="GS42" s="29"/>
      <c r="GT42" s="29"/>
      <c r="GU42" s="29"/>
      <c r="GV42" s="29"/>
      <c r="GW42" s="29"/>
      <c r="GX42" s="29"/>
      <c r="GY42" s="29"/>
      <c r="GZ42" s="29"/>
      <c r="HA42" s="29"/>
      <c r="HB42" s="29"/>
      <c r="HC42" s="29"/>
      <c r="HD42" s="29"/>
      <c r="HE42" s="29"/>
      <c r="HF42" s="29"/>
      <c r="HG42" s="29"/>
      <c r="HH42" s="29"/>
      <c r="HI42" s="29"/>
      <c r="HJ42" s="29"/>
      <c r="HK42" s="29"/>
      <c r="HL42" s="29"/>
      <c r="HM42" s="29"/>
    </row>
    <row r="43" spans="1:221" ht="14.25" x14ac:dyDescent="0.25">
      <c r="A43" s="21">
        <v>40</v>
      </c>
      <c r="B43" s="22">
        <v>10</v>
      </c>
      <c r="C43" s="22">
        <v>1</v>
      </c>
      <c r="D43" s="21">
        <v>20</v>
      </c>
      <c r="E43" s="21">
        <v>40</v>
      </c>
      <c r="F43" s="21">
        <v>270</v>
      </c>
      <c r="G43" s="21"/>
      <c r="H43" s="23" t="s">
        <v>121</v>
      </c>
      <c r="I43" s="22">
        <v>3</v>
      </c>
      <c r="J43" s="22">
        <v>30</v>
      </c>
      <c r="K43" s="22" t="s">
        <v>44</v>
      </c>
      <c r="L43" s="24" t="s">
        <v>45</v>
      </c>
      <c r="M43" s="22">
        <v>1</v>
      </c>
      <c r="N43" s="25" t="s">
        <v>46</v>
      </c>
      <c r="O43" s="26">
        <v>5552</v>
      </c>
      <c r="P43" s="26">
        <v>0</v>
      </c>
      <c r="Q43" s="26">
        <f t="shared" si="4"/>
        <v>5552</v>
      </c>
      <c r="R43" s="26">
        <v>0</v>
      </c>
      <c r="S43" s="26">
        <f t="shared" si="5"/>
        <v>582.95999999999992</v>
      </c>
      <c r="T43" s="26">
        <f t="shared" si="6"/>
        <v>166.56</v>
      </c>
      <c r="U43" s="27">
        <v>443.69</v>
      </c>
      <c r="V43" s="26">
        <f t="shared" si="0"/>
        <v>111.04</v>
      </c>
      <c r="W43" s="26">
        <f>539</f>
        <v>539</v>
      </c>
      <c r="X43" s="26">
        <f>329</f>
        <v>329</v>
      </c>
      <c r="Y43" s="26">
        <f>Q43/30*25%*52</f>
        <v>2405.8666666666668</v>
      </c>
      <c r="Z43" s="26">
        <f t="shared" si="1"/>
        <v>925.33333333333326</v>
      </c>
      <c r="AA43" s="26">
        <f t="shared" si="2"/>
        <v>9253.3333333333339</v>
      </c>
      <c r="AB43" s="26">
        <v>4080</v>
      </c>
      <c r="AC43" s="26">
        <f t="shared" si="7"/>
        <v>3210</v>
      </c>
      <c r="AD43" s="28">
        <f t="shared" si="8"/>
        <v>222.08</v>
      </c>
      <c r="AE43" s="28">
        <f t="shared" si="9"/>
        <v>0</v>
      </c>
      <c r="AF43" s="28">
        <f t="shared" si="10"/>
        <v>61.210799999999992</v>
      </c>
      <c r="AG43" s="28">
        <f t="shared" si="3"/>
        <v>4.9967999999999995</v>
      </c>
      <c r="AH43" s="28">
        <f t="shared" si="11"/>
        <v>17.747600000000002</v>
      </c>
      <c r="AI43" s="28">
        <f t="shared" si="12"/>
        <v>2.2208000000000001</v>
      </c>
      <c r="AJ43" s="28">
        <v>80</v>
      </c>
      <c r="AK43" s="28">
        <v>80</v>
      </c>
      <c r="AL43" s="28">
        <f t="shared" si="13"/>
        <v>962.34666666666681</v>
      </c>
      <c r="AM43" s="28">
        <f t="shared" si="14"/>
        <v>37.013333333333328</v>
      </c>
      <c r="AN43" s="28">
        <f t="shared" si="15"/>
        <v>370.13333333333338</v>
      </c>
      <c r="AO43" s="28">
        <f t="shared" si="16"/>
        <v>6988.5653333333339</v>
      </c>
      <c r="AP43" s="26">
        <f t="shared" si="18"/>
        <v>119554.09866666666</v>
      </c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</row>
    <row r="44" spans="1:221" ht="14.25" x14ac:dyDescent="0.25">
      <c r="A44" s="21">
        <v>41</v>
      </c>
      <c r="B44" s="22">
        <v>10</v>
      </c>
      <c r="C44" s="22">
        <v>1</v>
      </c>
      <c r="D44" s="21">
        <v>20</v>
      </c>
      <c r="E44" s="21">
        <v>41</v>
      </c>
      <c r="F44" s="21">
        <v>270</v>
      </c>
      <c r="G44" s="21"/>
      <c r="H44" s="23" t="s">
        <v>122</v>
      </c>
      <c r="I44" s="22">
        <v>3</v>
      </c>
      <c r="J44" s="22">
        <v>30</v>
      </c>
      <c r="K44" s="22" t="s">
        <v>44</v>
      </c>
      <c r="L44" s="24" t="s">
        <v>45</v>
      </c>
      <c r="M44" s="22">
        <v>1</v>
      </c>
      <c r="N44" s="25" t="s">
        <v>123</v>
      </c>
      <c r="O44" s="26">
        <v>5552</v>
      </c>
      <c r="P44" s="26">
        <v>0</v>
      </c>
      <c r="Q44" s="26">
        <f t="shared" si="4"/>
        <v>5552</v>
      </c>
      <c r="R44" s="26">
        <v>0</v>
      </c>
      <c r="S44" s="26">
        <f t="shared" si="5"/>
        <v>582.95999999999992</v>
      </c>
      <c r="T44" s="26">
        <f t="shared" si="6"/>
        <v>166.56</v>
      </c>
      <c r="U44" s="27">
        <v>443.69</v>
      </c>
      <c r="V44" s="26">
        <f t="shared" si="0"/>
        <v>111.04</v>
      </c>
      <c r="W44" s="26">
        <f>539</f>
        <v>539</v>
      </c>
      <c r="X44" s="26">
        <f>329</f>
        <v>329</v>
      </c>
      <c r="Y44" s="26">
        <v>0</v>
      </c>
      <c r="Z44" s="26">
        <f t="shared" si="1"/>
        <v>925.33333333333326</v>
      </c>
      <c r="AA44" s="26">
        <f t="shared" si="2"/>
        <v>9253.3333333333339</v>
      </c>
      <c r="AB44" s="26">
        <v>4080</v>
      </c>
      <c r="AC44" s="26">
        <f t="shared" si="7"/>
        <v>3210</v>
      </c>
      <c r="AD44" s="28">
        <f t="shared" si="8"/>
        <v>222.08</v>
      </c>
      <c r="AE44" s="28">
        <f t="shared" si="9"/>
        <v>0</v>
      </c>
      <c r="AF44" s="28">
        <f t="shared" si="10"/>
        <v>61.210799999999992</v>
      </c>
      <c r="AG44" s="28">
        <f t="shared" si="3"/>
        <v>4.9967999999999995</v>
      </c>
      <c r="AH44" s="28">
        <f t="shared" si="11"/>
        <v>17.747600000000002</v>
      </c>
      <c r="AI44" s="28">
        <f t="shared" si="12"/>
        <v>2.2208000000000001</v>
      </c>
      <c r="AJ44" s="28">
        <v>80</v>
      </c>
      <c r="AK44" s="28">
        <v>80</v>
      </c>
      <c r="AL44" s="28">
        <f t="shared" si="13"/>
        <v>0</v>
      </c>
      <c r="AM44" s="28">
        <f t="shared" si="14"/>
        <v>37.013333333333328</v>
      </c>
      <c r="AN44" s="28">
        <f t="shared" si="15"/>
        <v>370.13333333333338</v>
      </c>
      <c r="AO44" s="28">
        <f t="shared" si="16"/>
        <v>6026.2186666666666</v>
      </c>
      <c r="AP44" s="26">
        <f t="shared" si="18"/>
        <v>116185.88533333332</v>
      </c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  <c r="FY44" s="29"/>
      <c r="FZ44" s="29"/>
      <c r="GA44" s="29"/>
      <c r="GB44" s="29"/>
      <c r="GC44" s="29"/>
      <c r="GD44" s="29"/>
      <c r="GE44" s="29"/>
      <c r="GF44" s="29"/>
      <c r="GG44" s="29"/>
      <c r="GH44" s="29"/>
      <c r="GI44" s="29"/>
      <c r="GJ44" s="29"/>
      <c r="GK44" s="29"/>
      <c r="GL44" s="29"/>
      <c r="GM44" s="29"/>
      <c r="GN44" s="29"/>
      <c r="GO44" s="29"/>
      <c r="GP44" s="29"/>
      <c r="GQ44" s="29"/>
      <c r="GR44" s="29"/>
      <c r="GS44" s="29"/>
      <c r="GT44" s="29"/>
      <c r="GU44" s="29"/>
      <c r="GV44" s="29"/>
      <c r="GW44" s="29"/>
      <c r="GX44" s="29"/>
      <c r="GY44" s="29"/>
      <c r="GZ44" s="29"/>
      <c r="HA44" s="29"/>
      <c r="HB44" s="29"/>
      <c r="HC44" s="29"/>
      <c r="HD44" s="29"/>
      <c r="HE44" s="29"/>
      <c r="HF44" s="29"/>
      <c r="HG44" s="29"/>
      <c r="HH44" s="29"/>
      <c r="HI44" s="29"/>
      <c r="HJ44" s="29"/>
      <c r="HK44" s="29"/>
      <c r="HL44" s="29"/>
      <c r="HM44" s="29"/>
    </row>
    <row r="45" spans="1:221" ht="14.25" x14ac:dyDescent="0.25">
      <c r="A45" s="21">
        <v>42</v>
      </c>
      <c r="B45" s="22">
        <v>10</v>
      </c>
      <c r="C45" s="22">
        <v>1</v>
      </c>
      <c r="D45" s="21">
        <v>20</v>
      </c>
      <c r="E45" s="21">
        <v>42</v>
      </c>
      <c r="F45" s="21">
        <v>270</v>
      </c>
      <c r="G45" s="21"/>
      <c r="H45" s="23" t="s">
        <v>124</v>
      </c>
      <c r="I45" s="22">
        <v>4</v>
      </c>
      <c r="J45" s="22">
        <v>30</v>
      </c>
      <c r="K45" s="22" t="s">
        <v>44</v>
      </c>
      <c r="L45" s="24" t="s">
        <v>52</v>
      </c>
      <c r="M45" s="22">
        <v>1</v>
      </c>
      <c r="N45" s="25" t="s">
        <v>49</v>
      </c>
      <c r="O45" s="26">
        <v>5866</v>
      </c>
      <c r="P45" s="26">
        <v>0</v>
      </c>
      <c r="Q45" s="26">
        <f t="shared" si="4"/>
        <v>5866</v>
      </c>
      <c r="R45" s="26">
        <f>121.13*2</f>
        <v>242.26</v>
      </c>
      <c r="S45" s="26">
        <f t="shared" si="5"/>
        <v>641.3673</v>
      </c>
      <c r="T45" s="26">
        <f t="shared" si="6"/>
        <v>183.24780000000001</v>
      </c>
      <c r="U45" s="27">
        <v>451.98</v>
      </c>
      <c r="V45" s="26">
        <f t="shared" si="0"/>
        <v>122.16520000000001</v>
      </c>
      <c r="W45" s="26">
        <f>549</f>
        <v>549</v>
      </c>
      <c r="X45" s="26">
        <f>339</f>
        <v>339</v>
      </c>
      <c r="Y45" s="26">
        <v>0</v>
      </c>
      <c r="Z45" s="26">
        <f t="shared" si="1"/>
        <v>977.66666666666663</v>
      </c>
      <c r="AA45" s="26">
        <f t="shared" si="2"/>
        <v>9776.6666666666661</v>
      </c>
      <c r="AB45" s="26">
        <v>4080</v>
      </c>
      <c r="AC45" s="26">
        <f t="shared" si="7"/>
        <v>3498.13</v>
      </c>
      <c r="AD45" s="28">
        <f t="shared" si="8"/>
        <v>234.64000000000001</v>
      </c>
      <c r="AE45" s="28">
        <f t="shared" si="9"/>
        <v>9.6904000000000003</v>
      </c>
      <c r="AF45" s="28">
        <f t="shared" si="10"/>
        <v>67.343566499999994</v>
      </c>
      <c r="AG45" s="28">
        <f t="shared" si="3"/>
        <v>5.4974340000000002</v>
      </c>
      <c r="AH45" s="28">
        <f t="shared" si="11"/>
        <v>18.0792</v>
      </c>
      <c r="AI45" s="28">
        <f t="shared" si="12"/>
        <v>2.4433040000000004</v>
      </c>
      <c r="AJ45" s="28">
        <v>80</v>
      </c>
      <c r="AK45" s="28">
        <v>80</v>
      </c>
      <c r="AL45" s="28">
        <f t="shared" si="13"/>
        <v>0</v>
      </c>
      <c r="AM45" s="28">
        <f t="shared" si="14"/>
        <v>39.106666666666669</v>
      </c>
      <c r="AN45" s="28">
        <f t="shared" si="15"/>
        <v>391.06666666666666</v>
      </c>
      <c r="AO45" s="28">
        <f t="shared" si="16"/>
        <v>6402.500187333334</v>
      </c>
      <c r="AP45" s="26">
        <f t="shared" si="18"/>
        <v>125475.20712066669</v>
      </c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  <c r="FY45" s="29"/>
      <c r="FZ45" s="29"/>
      <c r="GA45" s="29"/>
      <c r="GB45" s="29"/>
      <c r="GC45" s="29"/>
      <c r="GD45" s="29"/>
      <c r="GE45" s="29"/>
      <c r="GF45" s="29"/>
      <c r="GG45" s="29"/>
      <c r="GH45" s="29"/>
      <c r="GI45" s="29"/>
      <c r="GJ45" s="29"/>
      <c r="GK45" s="29"/>
      <c r="GL45" s="29"/>
      <c r="GM45" s="29"/>
      <c r="GN45" s="29"/>
      <c r="GO45" s="29"/>
      <c r="GP45" s="29"/>
      <c r="GQ45" s="29"/>
      <c r="GR45" s="29"/>
      <c r="GS45" s="29"/>
      <c r="GT45" s="29"/>
      <c r="GU45" s="29"/>
      <c r="GV45" s="29"/>
      <c r="GW45" s="29"/>
      <c r="GX45" s="29"/>
      <c r="GY45" s="29"/>
      <c r="GZ45" s="29"/>
      <c r="HA45" s="29"/>
      <c r="HB45" s="29"/>
      <c r="HC45" s="29"/>
      <c r="HD45" s="29"/>
      <c r="HE45" s="29"/>
      <c r="HF45" s="29"/>
      <c r="HG45" s="29"/>
      <c r="HH45" s="29"/>
      <c r="HI45" s="29"/>
      <c r="HJ45" s="29"/>
      <c r="HK45" s="29"/>
      <c r="HL45" s="29"/>
      <c r="HM45" s="29"/>
    </row>
    <row r="46" spans="1:221" ht="14.25" x14ac:dyDescent="0.25">
      <c r="A46" s="21">
        <v>43</v>
      </c>
      <c r="B46" s="22">
        <v>10</v>
      </c>
      <c r="C46" s="22">
        <v>1</v>
      </c>
      <c r="D46" s="21">
        <v>20</v>
      </c>
      <c r="E46" s="21">
        <v>43</v>
      </c>
      <c r="F46" s="21">
        <v>270</v>
      </c>
      <c r="G46" s="21"/>
      <c r="H46" s="23" t="s">
        <v>125</v>
      </c>
      <c r="I46" s="22">
        <v>3</v>
      </c>
      <c r="J46" s="22">
        <v>30</v>
      </c>
      <c r="K46" s="22" t="s">
        <v>44</v>
      </c>
      <c r="L46" s="24" t="s">
        <v>45</v>
      </c>
      <c r="M46" s="22">
        <v>1</v>
      </c>
      <c r="N46" s="25" t="s">
        <v>46</v>
      </c>
      <c r="O46" s="26">
        <v>5552</v>
      </c>
      <c r="P46" s="26">
        <v>0</v>
      </c>
      <c r="Q46" s="26">
        <f t="shared" si="4"/>
        <v>5552</v>
      </c>
      <c r="R46" s="26">
        <f>121.13*2</f>
        <v>242.26</v>
      </c>
      <c r="S46" s="26">
        <f t="shared" si="5"/>
        <v>608.39729999999997</v>
      </c>
      <c r="T46" s="26">
        <f t="shared" si="6"/>
        <v>173.8278</v>
      </c>
      <c r="U46" s="27">
        <v>443.69</v>
      </c>
      <c r="V46" s="26">
        <f t="shared" si="0"/>
        <v>115.88520000000001</v>
      </c>
      <c r="W46" s="26">
        <f>539</f>
        <v>539</v>
      </c>
      <c r="X46" s="26">
        <f>329</f>
        <v>329</v>
      </c>
      <c r="Y46" s="26">
        <v>0</v>
      </c>
      <c r="Z46" s="26">
        <f t="shared" si="1"/>
        <v>925.33333333333326</v>
      </c>
      <c r="AA46" s="26">
        <f t="shared" si="2"/>
        <v>9253.3333333333339</v>
      </c>
      <c r="AB46" s="26">
        <v>4080</v>
      </c>
      <c r="AC46" s="26">
        <f t="shared" si="7"/>
        <v>3331.13</v>
      </c>
      <c r="AD46" s="28">
        <f t="shared" si="8"/>
        <v>222.08</v>
      </c>
      <c r="AE46" s="28">
        <f t="shared" si="9"/>
        <v>9.6904000000000003</v>
      </c>
      <c r="AF46" s="28">
        <f t="shared" si="10"/>
        <v>63.881716499999996</v>
      </c>
      <c r="AG46" s="28">
        <f t="shared" si="3"/>
        <v>5.2148339999999997</v>
      </c>
      <c r="AH46" s="28">
        <f t="shared" si="11"/>
        <v>17.747600000000002</v>
      </c>
      <c r="AI46" s="28">
        <f t="shared" si="12"/>
        <v>2.3177040000000004</v>
      </c>
      <c r="AJ46" s="28">
        <v>80</v>
      </c>
      <c r="AK46" s="28">
        <v>80</v>
      </c>
      <c r="AL46" s="28">
        <f t="shared" si="13"/>
        <v>0</v>
      </c>
      <c r="AM46" s="28">
        <f t="shared" si="14"/>
        <v>37.013333333333328</v>
      </c>
      <c r="AN46" s="28">
        <f t="shared" si="15"/>
        <v>370.13333333333338</v>
      </c>
      <c r="AO46" s="28">
        <f t="shared" si="16"/>
        <v>6178.3337206666665</v>
      </c>
      <c r="AP46" s="26">
        <f t="shared" si="18"/>
        <v>119816.85398733332</v>
      </c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  <c r="GQ46" s="29"/>
      <c r="GR46" s="29"/>
      <c r="GS46" s="29"/>
      <c r="GT46" s="29"/>
      <c r="GU46" s="29"/>
      <c r="GV46" s="29"/>
      <c r="GW46" s="29"/>
      <c r="GX46" s="29"/>
      <c r="GY46" s="29"/>
      <c r="GZ46" s="29"/>
      <c r="HA46" s="29"/>
      <c r="HB46" s="29"/>
      <c r="HC46" s="29"/>
      <c r="HD46" s="29"/>
      <c r="HE46" s="29"/>
      <c r="HF46" s="29"/>
      <c r="HG46" s="29"/>
      <c r="HH46" s="29"/>
      <c r="HI46" s="29"/>
      <c r="HJ46" s="29"/>
      <c r="HK46" s="29"/>
      <c r="HL46" s="29"/>
      <c r="HM46" s="29"/>
    </row>
    <row r="47" spans="1:221" ht="14.25" x14ac:dyDescent="0.25">
      <c r="A47" s="21">
        <v>44</v>
      </c>
      <c r="B47" s="22">
        <v>10</v>
      </c>
      <c r="C47" s="22">
        <v>1</v>
      </c>
      <c r="D47" s="21">
        <v>20</v>
      </c>
      <c r="E47" s="21">
        <v>44</v>
      </c>
      <c r="F47" s="21">
        <v>270</v>
      </c>
      <c r="G47" s="21"/>
      <c r="H47" s="23" t="s">
        <v>126</v>
      </c>
      <c r="I47" s="22">
        <v>6</v>
      </c>
      <c r="J47" s="22">
        <v>30</v>
      </c>
      <c r="K47" s="22" t="s">
        <v>44</v>
      </c>
      <c r="L47" s="24" t="s">
        <v>48</v>
      </c>
      <c r="M47" s="22">
        <v>1</v>
      </c>
      <c r="N47" s="25" t="s">
        <v>71</v>
      </c>
      <c r="O47" s="26">
        <v>6613</v>
      </c>
      <c r="P47" s="26">
        <v>0</v>
      </c>
      <c r="Q47" s="26">
        <f t="shared" si="4"/>
        <v>6613</v>
      </c>
      <c r="R47" s="26">
        <f>121.13*2</f>
        <v>242.26</v>
      </c>
      <c r="S47" s="26">
        <f t="shared" si="5"/>
        <v>719.80229999999995</v>
      </c>
      <c r="T47" s="26">
        <f t="shared" si="6"/>
        <v>205.65780000000001</v>
      </c>
      <c r="U47" s="27" t="s">
        <v>56</v>
      </c>
      <c r="V47" s="26">
        <f t="shared" si="0"/>
        <v>137.1052</v>
      </c>
      <c r="W47" s="26">
        <f>634</f>
        <v>634</v>
      </c>
      <c r="X47" s="26">
        <f>440</f>
        <v>440</v>
      </c>
      <c r="Y47" s="26">
        <v>0</v>
      </c>
      <c r="Z47" s="26">
        <f t="shared" si="1"/>
        <v>1102.1666666666667</v>
      </c>
      <c r="AA47" s="26">
        <f t="shared" si="2"/>
        <v>11021.666666666666</v>
      </c>
      <c r="AB47" s="26">
        <v>4080</v>
      </c>
      <c r="AC47" s="26">
        <f t="shared" si="7"/>
        <v>3964.63</v>
      </c>
      <c r="AD47" s="28">
        <f t="shared" si="8"/>
        <v>264.52</v>
      </c>
      <c r="AE47" s="28">
        <f t="shared" si="9"/>
        <v>9.6904000000000003</v>
      </c>
      <c r="AF47" s="28">
        <f t="shared" si="10"/>
        <v>75.579241499999995</v>
      </c>
      <c r="AG47" s="28">
        <f t="shared" si="3"/>
        <v>6.1697340000000001</v>
      </c>
      <c r="AH47" s="28">
        <f t="shared" si="11"/>
        <v>18.866800000000001</v>
      </c>
      <c r="AI47" s="28">
        <f t="shared" si="12"/>
        <v>2.7421039999999999</v>
      </c>
      <c r="AJ47" s="28">
        <v>80</v>
      </c>
      <c r="AK47" s="28">
        <v>80</v>
      </c>
      <c r="AL47" s="28">
        <f t="shared" si="13"/>
        <v>0</v>
      </c>
      <c r="AM47" s="28">
        <f t="shared" si="14"/>
        <v>44.086666666666673</v>
      </c>
      <c r="AN47" s="28">
        <f t="shared" si="15"/>
        <v>440.86666666666667</v>
      </c>
      <c r="AO47" s="28">
        <f t="shared" si="16"/>
        <v>6935.772687333334</v>
      </c>
      <c r="AP47" s="26">
        <f t="shared" si="18"/>
        <v>135006.13962066668</v>
      </c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</row>
    <row r="48" spans="1:221" ht="14.25" x14ac:dyDescent="0.25">
      <c r="A48" s="21">
        <v>45</v>
      </c>
      <c r="B48" s="22">
        <v>10</v>
      </c>
      <c r="C48" s="22">
        <v>1</v>
      </c>
      <c r="D48" s="21">
        <v>20</v>
      </c>
      <c r="E48" s="21">
        <v>45</v>
      </c>
      <c r="F48" s="21">
        <v>270</v>
      </c>
      <c r="G48" s="21"/>
      <c r="H48" s="23" t="s">
        <v>127</v>
      </c>
      <c r="I48" s="22">
        <v>3</v>
      </c>
      <c r="J48" s="22">
        <v>30</v>
      </c>
      <c r="K48" s="22" t="s">
        <v>44</v>
      </c>
      <c r="L48" s="24" t="s">
        <v>45</v>
      </c>
      <c r="M48" s="22">
        <v>1</v>
      </c>
      <c r="N48" s="25" t="s">
        <v>46</v>
      </c>
      <c r="O48" s="26">
        <v>5552</v>
      </c>
      <c r="P48" s="26">
        <v>0</v>
      </c>
      <c r="Q48" s="26">
        <f t="shared" si="4"/>
        <v>5552</v>
      </c>
      <c r="R48" s="26">
        <f>242.21*2</f>
        <v>484.42</v>
      </c>
      <c r="S48" s="26">
        <f t="shared" si="5"/>
        <v>633.82409999999993</v>
      </c>
      <c r="T48" s="26">
        <f t="shared" si="6"/>
        <v>181.0926</v>
      </c>
      <c r="U48" s="27">
        <v>443.69</v>
      </c>
      <c r="V48" s="26">
        <f t="shared" si="0"/>
        <v>120.72840000000001</v>
      </c>
      <c r="W48" s="26">
        <f>539</f>
        <v>539</v>
      </c>
      <c r="X48" s="26">
        <f>329</f>
        <v>329</v>
      </c>
      <c r="Y48" s="26">
        <v>0</v>
      </c>
      <c r="Z48" s="26">
        <f t="shared" si="1"/>
        <v>925.33333333333326</v>
      </c>
      <c r="AA48" s="26">
        <f t="shared" si="2"/>
        <v>9253.3333333333339</v>
      </c>
      <c r="AB48" s="26">
        <v>4080</v>
      </c>
      <c r="AC48" s="26">
        <f t="shared" si="7"/>
        <v>3452.21</v>
      </c>
      <c r="AD48" s="28">
        <f t="shared" si="8"/>
        <v>222.08</v>
      </c>
      <c r="AE48" s="28">
        <f t="shared" si="9"/>
        <v>19.376799999999999</v>
      </c>
      <c r="AF48" s="28">
        <f t="shared" si="10"/>
        <v>66.551530499999984</v>
      </c>
      <c r="AG48" s="28">
        <f t="shared" si="3"/>
        <v>5.4327779999999999</v>
      </c>
      <c r="AH48" s="28">
        <f t="shared" si="11"/>
        <v>17.747600000000002</v>
      </c>
      <c r="AI48" s="28">
        <f t="shared" si="12"/>
        <v>2.414568</v>
      </c>
      <c r="AJ48" s="28">
        <v>80</v>
      </c>
      <c r="AK48" s="28">
        <v>80</v>
      </c>
      <c r="AL48" s="28">
        <f t="shared" si="13"/>
        <v>0</v>
      </c>
      <c r="AM48" s="28">
        <f t="shared" si="14"/>
        <v>37.013333333333328</v>
      </c>
      <c r="AN48" s="28">
        <f t="shared" si="15"/>
        <v>370.13333333333338</v>
      </c>
      <c r="AO48" s="28">
        <f t="shared" si="16"/>
        <v>6330.3859846666655</v>
      </c>
      <c r="AP48" s="26">
        <f t="shared" si="18"/>
        <v>123446.32385133331</v>
      </c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</row>
    <row r="49" spans="1:221" ht="14.25" x14ac:dyDescent="0.25">
      <c r="A49" s="21">
        <v>46</v>
      </c>
      <c r="B49" s="22">
        <v>10</v>
      </c>
      <c r="C49" s="22">
        <v>1</v>
      </c>
      <c r="D49" s="21">
        <v>20</v>
      </c>
      <c r="E49" s="21">
        <v>46</v>
      </c>
      <c r="F49" s="21">
        <v>270</v>
      </c>
      <c r="G49" s="21"/>
      <c r="H49" s="23" t="s">
        <v>128</v>
      </c>
      <c r="I49" s="22">
        <v>6</v>
      </c>
      <c r="J49" s="22">
        <v>30</v>
      </c>
      <c r="K49" s="22" t="s">
        <v>44</v>
      </c>
      <c r="L49" s="24" t="s">
        <v>129</v>
      </c>
      <c r="M49" s="22">
        <v>1</v>
      </c>
      <c r="N49" s="25" t="s">
        <v>108</v>
      </c>
      <c r="O49" s="26">
        <v>6613</v>
      </c>
      <c r="P49" s="26">
        <v>0</v>
      </c>
      <c r="Q49" s="26">
        <f t="shared" si="4"/>
        <v>6613</v>
      </c>
      <c r="R49" s="26">
        <f>211.94*2</f>
        <v>423.88</v>
      </c>
      <c r="S49" s="26">
        <f t="shared" si="5"/>
        <v>738.87239999999997</v>
      </c>
      <c r="T49" s="26">
        <f t="shared" si="6"/>
        <v>211.10640000000001</v>
      </c>
      <c r="U49" s="27" t="s">
        <v>56</v>
      </c>
      <c r="V49" s="26">
        <f t="shared" si="0"/>
        <v>140.73760000000001</v>
      </c>
      <c r="W49" s="26">
        <f>634</f>
        <v>634</v>
      </c>
      <c r="X49" s="26">
        <f>440</f>
        <v>440</v>
      </c>
      <c r="Y49" s="26">
        <v>0</v>
      </c>
      <c r="Z49" s="26">
        <f t="shared" si="1"/>
        <v>1102.1666666666667</v>
      </c>
      <c r="AA49" s="26">
        <f t="shared" si="2"/>
        <v>11021.666666666666</v>
      </c>
      <c r="AB49" s="26">
        <v>4080</v>
      </c>
      <c r="AC49" s="26">
        <f t="shared" si="7"/>
        <v>4055.4399999999996</v>
      </c>
      <c r="AD49" s="28">
        <f t="shared" si="8"/>
        <v>264.52</v>
      </c>
      <c r="AE49" s="28">
        <f t="shared" si="9"/>
        <v>16.955200000000001</v>
      </c>
      <c r="AF49" s="28">
        <f t="shared" si="10"/>
        <v>77.58160199999999</v>
      </c>
      <c r="AG49" s="28">
        <f t="shared" si="3"/>
        <v>6.3331920000000004</v>
      </c>
      <c r="AH49" s="28">
        <f t="shared" si="11"/>
        <v>18.866800000000001</v>
      </c>
      <c r="AI49" s="28">
        <f t="shared" si="12"/>
        <v>2.8147520000000004</v>
      </c>
      <c r="AJ49" s="28">
        <v>80</v>
      </c>
      <c r="AK49" s="28">
        <v>80</v>
      </c>
      <c r="AL49" s="28">
        <f t="shared" si="13"/>
        <v>0</v>
      </c>
      <c r="AM49" s="28">
        <f t="shared" si="14"/>
        <v>44.086666666666673</v>
      </c>
      <c r="AN49" s="28">
        <f t="shared" si="15"/>
        <v>440.86666666666667</v>
      </c>
      <c r="AO49" s="28">
        <f t="shared" si="16"/>
        <v>7049.8118853333326</v>
      </c>
      <c r="AP49" s="26">
        <f t="shared" si="18"/>
        <v>137728.24201866667</v>
      </c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</row>
    <row r="50" spans="1:221" ht="14.25" x14ac:dyDescent="0.25">
      <c r="A50" s="21">
        <v>47</v>
      </c>
      <c r="B50" s="22">
        <v>10</v>
      </c>
      <c r="C50" s="22">
        <v>1</v>
      </c>
      <c r="D50" s="21">
        <v>20</v>
      </c>
      <c r="E50" s="21">
        <v>47</v>
      </c>
      <c r="F50" s="21">
        <v>270</v>
      </c>
      <c r="G50" s="21"/>
      <c r="H50" s="23" t="s">
        <v>130</v>
      </c>
      <c r="I50" s="22">
        <v>5</v>
      </c>
      <c r="J50" s="22">
        <v>30</v>
      </c>
      <c r="K50" s="22" t="s">
        <v>44</v>
      </c>
      <c r="L50" s="24" t="s">
        <v>131</v>
      </c>
      <c r="M50" s="22">
        <v>1</v>
      </c>
      <c r="N50" s="25" t="s">
        <v>123</v>
      </c>
      <c r="O50" s="26">
        <v>6192</v>
      </c>
      <c r="P50" s="26">
        <v>799</v>
      </c>
      <c r="Q50" s="26">
        <f t="shared" si="4"/>
        <v>6991</v>
      </c>
      <c r="R50" s="26">
        <f>211.94*2</f>
        <v>423.88</v>
      </c>
      <c r="S50" s="26">
        <f t="shared" si="5"/>
        <v>778.56240000000003</v>
      </c>
      <c r="T50" s="26">
        <f t="shared" si="6"/>
        <v>222.44639999999998</v>
      </c>
      <c r="U50" s="27" t="s">
        <v>132</v>
      </c>
      <c r="V50" s="26">
        <f t="shared" si="0"/>
        <v>148.29760000000002</v>
      </c>
      <c r="W50" s="26">
        <f>559</f>
        <v>559</v>
      </c>
      <c r="X50" s="26">
        <f>350</f>
        <v>350</v>
      </c>
      <c r="Y50" s="26">
        <v>0</v>
      </c>
      <c r="Z50" s="26">
        <f t="shared" si="1"/>
        <v>1165.1666666666667</v>
      </c>
      <c r="AA50" s="26">
        <f t="shared" si="2"/>
        <v>11651.666666666666</v>
      </c>
      <c r="AB50" s="26">
        <v>4080</v>
      </c>
      <c r="AC50" s="26">
        <f t="shared" si="7"/>
        <v>4161.9400000000005</v>
      </c>
      <c r="AD50" s="28">
        <f t="shared" si="8"/>
        <v>247.68</v>
      </c>
      <c r="AE50" s="28">
        <f t="shared" si="9"/>
        <v>16.955200000000001</v>
      </c>
      <c r="AF50" s="28">
        <f t="shared" si="10"/>
        <v>81.749052000000006</v>
      </c>
      <c r="AG50" s="28">
        <f t="shared" si="3"/>
        <v>6.6733919999999989</v>
      </c>
      <c r="AH50" s="28">
        <f t="shared" si="11"/>
        <v>19.265599999999999</v>
      </c>
      <c r="AI50" s="28">
        <f t="shared" si="12"/>
        <v>2.9659520000000006</v>
      </c>
      <c r="AJ50" s="28">
        <v>80</v>
      </c>
      <c r="AK50" s="28">
        <v>80</v>
      </c>
      <c r="AL50" s="28">
        <f t="shared" si="13"/>
        <v>0</v>
      </c>
      <c r="AM50" s="28">
        <f t="shared" si="14"/>
        <v>46.606666666666669</v>
      </c>
      <c r="AN50" s="28">
        <f t="shared" si="15"/>
        <v>466.06666666666666</v>
      </c>
      <c r="AO50" s="28">
        <f t="shared" si="16"/>
        <v>6936.1436853333325</v>
      </c>
      <c r="AP50" s="26">
        <f t="shared" si="18"/>
        <v>141673.1538186667</v>
      </c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</row>
    <row r="51" spans="1:221" ht="14.25" x14ac:dyDescent="0.25">
      <c r="A51" s="21">
        <v>48</v>
      </c>
      <c r="B51" s="22">
        <v>10</v>
      </c>
      <c r="C51" s="22">
        <v>1</v>
      </c>
      <c r="D51" s="21">
        <v>20</v>
      </c>
      <c r="E51" s="21">
        <v>48</v>
      </c>
      <c r="F51" s="21">
        <v>270</v>
      </c>
      <c r="G51" s="21"/>
      <c r="H51" s="23" t="s">
        <v>133</v>
      </c>
      <c r="I51" s="22">
        <v>5</v>
      </c>
      <c r="J51" s="22">
        <v>30</v>
      </c>
      <c r="K51" s="22" t="s">
        <v>44</v>
      </c>
      <c r="L51" s="24" t="s">
        <v>131</v>
      </c>
      <c r="M51" s="22">
        <v>1</v>
      </c>
      <c r="N51" s="25" t="s">
        <v>123</v>
      </c>
      <c r="O51" s="26">
        <v>6192</v>
      </c>
      <c r="P51" s="26">
        <v>0</v>
      </c>
      <c r="Q51" s="26">
        <f t="shared" si="4"/>
        <v>6192</v>
      </c>
      <c r="R51" s="26">
        <f>181.67*2</f>
        <v>363.34</v>
      </c>
      <c r="S51" s="26">
        <f t="shared" si="5"/>
        <v>688.3107</v>
      </c>
      <c r="T51" s="26">
        <f t="shared" si="6"/>
        <v>196.6602</v>
      </c>
      <c r="U51" s="27" t="s">
        <v>134</v>
      </c>
      <c r="V51" s="26">
        <f t="shared" si="0"/>
        <v>131.10679999999999</v>
      </c>
      <c r="W51" s="26">
        <f>559</f>
        <v>559</v>
      </c>
      <c r="X51" s="26">
        <f>350</f>
        <v>350</v>
      </c>
      <c r="Y51" s="26">
        <v>0</v>
      </c>
      <c r="Z51" s="26">
        <f t="shared" si="1"/>
        <v>1032</v>
      </c>
      <c r="AA51" s="26">
        <f t="shared" si="2"/>
        <v>10320</v>
      </c>
      <c r="AB51" s="26">
        <v>4080</v>
      </c>
      <c r="AC51" s="26">
        <f t="shared" si="7"/>
        <v>3732.17</v>
      </c>
      <c r="AD51" s="28">
        <f t="shared" si="8"/>
        <v>247.68</v>
      </c>
      <c r="AE51" s="28">
        <f t="shared" si="9"/>
        <v>14.5336</v>
      </c>
      <c r="AF51" s="28">
        <f t="shared" si="10"/>
        <v>72.272623499999995</v>
      </c>
      <c r="AG51" s="28">
        <f t="shared" si="3"/>
        <v>5.8998059999999999</v>
      </c>
      <c r="AH51" s="28">
        <f t="shared" si="11"/>
        <v>18.422799999999999</v>
      </c>
      <c r="AI51" s="28">
        <f t="shared" si="12"/>
        <v>2.6221359999999998</v>
      </c>
      <c r="AJ51" s="28">
        <v>80</v>
      </c>
      <c r="AK51" s="28">
        <v>80</v>
      </c>
      <c r="AL51" s="28">
        <f t="shared" si="13"/>
        <v>0</v>
      </c>
      <c r="AM51" s="28">
        <f t="shared" si="14"/>
        <v>41.28</v>
      </c>
      <c r="AN51" s="28">
        <f t="shared" si="15"/>
        <v>412.8</v>
      </c>
      <c r="AO51" s="28">
        <f t="shared" si="16"/>
        <v>6711.2515859999994</v>
      </c>
      <c r="AP51" s="26">
        <f t="shared" si="18"/>
        <v>127640.433986</v>
      </c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</row>
    <row r="52" spans="1:221" ht="14.25" x14ac:dyDescent="0.25">
      <c r="A52" s="21">
        <v>49</v>
      </c>
      <c r="B52" s="22">
        <v>10</v>
      </c>
      <c r="C52" s="22">
        <v>1</v>
      </c>
      <c r="D52" s="21">
        <v>20</v>
      </c>
      <c r="E52" s="21">
        <v>49</v>
      </c>
      <c r="F52" s="21">
        <v>270</v>
      </c>
      <c r="G52" s="21"/>
      <c r="H52" s="23" t="s">
        <v>135</v>
      </c>
      <c r="I52" s="22">
        <v>3</v>
      </c>
      <c r="J52" s="22">
        <v>30</v>
      </c>
      <c r="K52" s="22" t="s">
        <v>44</v>
      </c>
      <c r="L52" s="24" t="s">
        <v>45</v>
      </c>
      <c r="M52" s="22">
        <v>1</v>
      </c>
      <c r="N52" s="25" t="s">
        <v>46</v>
      </c>
      <c r="O52" s="26">
        <v>5552</v>
      </c>
      <c r="P52" s="26">
        <v>0</v>
      </c>
      <c r="Q52" s="26">
        <f t="shared" si="4"/>
        <v>5552</v>
      </c>
      <c r="R52" s="26">
        <f>151.43*2</f>
        <v>302.86</v>
      </c>
      <c r="S52" s="26">
        <f t="shared" si="5"/>
        <v>614.76029999999992</v>
      </c>
      <c r="T52" s="26">
        <f t="shared" si="6"/>
        <v>175.64579999999998</v>
      </c>
      <c r="U52" s="27">
        <v>443.69</v>
      </c>
      <c r="V52" s="26">
        <f t="shared" si="0"/>
        <v>117.0972</v>
      </c>
      <c r="W52" s="26">
        <f>539</f>
        <v>539</v>
      </c>
      <c r="X52" s="26">
        <f>329</f>
        <v>329</v>
      </c>
      <c r="Y52" s="26">
        <v>0</v>
      </c>
      <c r="Z52" s="26">
        <f t="shared" si="1"/>
        <v>925.33333333333326</v>
      </c>
      <c r="AA52" s="26">
        <f t="shared" si="2"/>
        <v>9253.3333333333339</v>
      </c>
      <c r="AB52" s="26">
        <v>4080</v>
      </c>
      <c r="AC52" s="26">
        <f t="shared" si="7"/>
        <v>3361.43</v>
      </c>
      <c r="AD52" s="28">
        <f t="shared" si="8"/>
        <v>222.08</v>
      </c>
      <c r="AE52" s="28">
        <f t="shared" si="9"/>
        <v>12.114400000000002</v>
      </c>
      <c r="AF52" s="28">
        <f t="shared" si="10"/>
        <v>64.549831499999982</v>
      </c>
      <c r="AG52" s="28">
        <f t="shared" si="3"/>
        <v>5.2693739999999991</v>
      </c>
      <c r="AH52" s="28">
        <f t="shared" si="11"/>
        <v>17.747600000000002</v>
      </c>
      <c r="AI52" s="28">
        <f t="shared" si="12"/>
        <v>2.3419440000000002</v>
      </c>
      <c r="AJ52" s="28">
        <v>80</v>
      </c>
      <c r="AK52" s="28">
        <v>80</v>
      </c>
      <c r="AL52" s="28">
        <f t="shared" si="13"/>
        <v>0</v>
      </c>
      <c r="AM52" s="28">
        <f t="shared" si="14"/>
        <v>37.013333333333328</v>
      </c>
      <c r="AN52" s="28">
        <f t="shared" si="15"/>
        <v>370.13333333333338</v>
      </c>
      <c r="AO52" s="28">
        <f t="shared" si="16"/>
        <v>6216.3844606666653</v>
      </c>
      <c r="AP52" s="26">
        <f t="shared" si="18"/>
        <v>120725.12072733331</v>
      </c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</row>
    <row r="53" spans="1:221" ht="14.25" x14ac:dyDescent="0.25">
      <c r="A53" s="21">
        <v>50</v>
      </c>
      <c r="B53" s="22">
        <v>10</v>
      </c>
      <c r="C53" s="22">
        <v>1</v>
      </c>
      <c r="D53" s="21">
        <v>20</v>
      </c>
      <c r="E53" s="21">
        <v>50</v>
      </c>
      <c r="F53" s="21">
        <v>270</v>
      </c>
      <c r="G53" s="21"/>
      <c r="H53" s="23" t="s">
        <v>136</v>
      </c>
      <c r="I53" s="22">
        <v>4</v>
      </c>
      <c r="J53" s="22">
        <v>30</v>
      </c>
      <c r="K53" s="22" t="s">
        <v>44</v>
      </c>
      <c r="L53" s="24" t="s">
        <v>52</v>
      </c>
      <c r="M53" s="22">
        <v>1</v>
      </c>
      <c r="N53" s="25" t="s">
        <v>49</v>
      </c>
      <c r="O53" s="26">
        <v>5866</v>
      </c>
      <c r="P53" s="26">
        <v>0</v>
      </c>
      <c r="Q53" s="26">
        <f t="shared" si="4"/>
        <v>5866</v>
      </c>
      <c r="R53" s="26">
        <f>151.43*2</f>
        <v>302.86</v>
      </c>
      <c r="S53" s="26">
        <f t="shared" si="5"/>
        <v>647.73029999999994</v>
      </c>
      <c r="T53" s="26">
        <f t="shared" si="6"/>
        <v>185.0658</v>
      </c>
      <c r="U53" s="27">
        <v>451.98</v>
      </c>
      <c r="V53" s="26">
        <f t="shared" si="0"/>
        <v>123.3772</v>
      </c>
      <c r="W53" s="26">
        <f>549</f>
        <v>549</v>
      </c>
      <c r="X53" s="26">
        <f>339</f>
        <v>339</v>
      </c>
      <c r="Y53" s="26">
        <f>Q53/30*25%*52</f>
        <v>2541.9333333333334</v>
      </c>
      <c r="Z53" s="26">
        <f t="shared" si="1"/>
        <v>977.66666666666663</v>
      </c>
      <c r="AA53" s="26">
        <f t="shared" si="2"/>
        <v>9776.6666666666661</v>
      </c>
      <c r="AB53" s="26">
        <v>4080</v>
      </c>
      <c r="AC53" s="26">
        <f t="shared" si="7"/>
        <v>3528.43</v>
      </c>
      <c r="AD53" s="28">
        <f t="shared" si="8"/>
        <v>234.64000000000001</v>
      </c>
      <c r="AE53" s="28">
        <f t="shared" si="9"/>
        <v>12.114400000000002</v>
      </c>
      <c r="AF53" s="28">
        <f t="shared" si="10"/>
        <v>68.011681499999995</v>
      </c>
      <c r="AG53" s="28">
        <f t="shared" si="3"/>
        <v>5.5519739999999995</v>
      </c>
      <c r="AH53" s="28">
        <f t="shared" si="11"/>
        <v>18.0792</v>
      </c>
      <c r="AI53" s="28">
        <f t="shared" si="12"/>
        <v>2.4675440000000002</v>
      </c>
      <c r="AJ53" s="28">
        <v>80</v>
      </c>
      <c r="AK53" s="28">
        <v>80</v>
      </c>
      <c r="AL53" s="28">
        <f t="shared" si="13"/>
        <v>1016.7733333333334</v>
      </c>
      <c r="AM53" s="28">
        <f t="shared" si="14"/>
        <v>39.106666666666669</v>
      </c>
      <c r="AN53" s="28">
        <f t="shared" si="15"/>
        <v>391.06666666666666</v>
      </c>
      <c r="AO53" s="28">
        <f t="shared" si="16"/>
        <v>7457.3242606666663</v>
      </c>
      <c r="AP53" s="26">
        <f t="shared" si="18"/>
        <v>129942.18052733332</v>
      </c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  <c r="FY53" s="29"/>
      <c r="FZ53" s="29"/>
      <c r="GA53" s="29"/>
      <c r="GB53" s="29"/>
      <c r="GC53" s="29"/>
      <c r="GD53" s="29"/>
      <c r="GE53" s="29"/>
      <c r="GF53" s="29"/>
      <c r="GG53" s="29"/>
      <c r="GH53" s="29"/>
      <c r="GI53" s="29"/>
      <c r="GJ53" s="29"/>
      <c r="GK53" s="29"/>
      <c r="GL53" s="29"/>
      <c r="GM53" s="29"/>
      <c r="GN53" s="29"/>
      <c r="GO53" s="29"/>
      <c r="GP53" s="29"/>
      <c r="GQ53" s="29"/>
      <c r="GR53" s="29"/>
      <c r="GS53" s="29"/>
      <c r="GT53" s="29"/>
      <c r="GU53" s="29"/>
      <c r="GV53" s="29"/>
      <c r="GW53" s="29"/>
      <c r="GX53" s="29"/>
      <c r="GY53" s="29"/>
      <c r="GZ53" s="29"/>
      <c r="HA53" s="29"/>
      <c r="HB53" s="29"/>
      <c r="HC53" s="29"/>
      <c r="HD53" s="29"/>
      <c r="HE53" s="29"/>
      <c r="HF53" s="29"/>
      <c r="HG53" s="29"/>
      <c r="HH53" s="29"/>
      <c r="HI53" s="29"/>
      <c r="HJ53" s="29"/>
      <c r="HK53" s="29"/>
      <c r="HL53" s="29"/>
      <c r="HM53" s="29"/>
    </row>
    <row r="54" spans="1:221" ht="14.25" x14ac:dyDescent="0.25">
      <c r="A54" s="21">
        <v>51</v>
      </c>
      <c r="B54" s="22">
        <v>10</v>
      </c>
      <c r="C54" s="22">
        <v>1</v>
      </c>
      <c r="D54" s="21">
        <v>20</v>
      </c>
      <c r="E54" s="21">
        <v>51</v>
      </c>
      <c r="F54" s="21">
        <v>270</v>
      </c>
      <c r="G54" s="21"/>
      <c r="H54" s="23" t="s">
        <v>137</v>
      </c>
      <c r="I54" s="22">
        <v>13</v>
      </c>
      <c r="J54" s="22">
        <v>30</v>
      </c>
      <c r="K54" s="22" t="s">
        <v>44</v>
      </c>
      <c r="L54" s="24" t="s">
        <v>99</v>
      </c>
      <c r="M54" s="22">
        <v>1</v>
      </c>
      <c r="N54" s="25" t="s">
        <v>65</v>
      </c>
      <c r="O54" s="26">
        <v>9361</v>
      </c>
      <c r="P54" s="26">
        <v>596.29999999999995</v>
      </c>
      <c r="Q54" s="26">
        <f t="shared" si="4"/>
        <v>9957.2999999999993</v>
      </c>
      <c r="R54" s="26">
        <f>211.94*2</f>
        <v>423.88</v>
      </c>
      <c r="S54" s="26">
        <f t="shared" si="5"/>
        <v>1090.0238999999999</v>
      </c>
      <c r="T54" s="26">
        <f t="shared" si="6"/>
        <v>311.43539999999996</v>
      </c>
      <c r="U54" s="27" t="s">
        <v>138</v>
      </c>
      <c r="V54" s="26">
        <f t="shared" si="0"/>
        <v>207.62359999999998</v>
      </c>
      <c r="W54" s="26">
        <f>846</f>
        <v>846</v>
      </c>
      <c r="X54" s="26">
        <f>528</f>
        <v>528</v>
      </c>
      <c r="Y54" s="26">
        <v>0</v>
      </c>
      <c r="Z54" s="26">
        <f t="shared" si="1"/>
        <v>1659.5499999999997</v>
      </c>
      <c r="AA54" s="26">
        <f t="shared" si="2"/>
        <v>16595.5</v>
      </c>
      <c r="AB54" s="26">
        <v>4080</v>
      </c>
      <c r="AC54" s="26">
        <f t="shared" si="7"/>
        <v>5877.5899999999992</v>
      </c>
      <c r="AD54" s="28">
        <f t="shared" si="8"/>
        <v>374.44</v>
      </c>
      <c r="AE54" s="28">
        <f t="shared" si="9"/>
        <v>16.955200000000001</v>
      </c>
      <c r="AF54" s="28">
        <f t="shared" si="10"/>
        <v>114.45250949999999</v>
      </c>
      <c r="AG54" s="28">
        <f t="shared" si="3"/>
        <v>9.343061999999998</v>
      </c>
      <c r="AH54" s="28">
        <f t="shared" si="11"/>
        <v>22.394000000000002</v>
      </c>
      <c r="AI54" s="28">
        <f t="shared" si="12"/>
        <v>4.1524719999999995</v>
      </c>
      <c r="AJ54" s="28">
        <v>80</v>
      </c>
      <c r="AK54" s="28">
        <v>80</v>
      </c>
      <c r="AL54" s="28">
        <f t="shared" si="13"/>
        <v>0</v>
      </c>
      <c r="AM54" s="28">
        <f t="shared" si="14"/>
        <v>66.381999999999991</v>
      </c>
      <c r="AN54" s="28">
        <f t="shared" si="15"/>
        <v>663.82</v>
      </c>
      <c r="AO54" s="28">
        <f t="shared" si="16"/>
        <v>9151.0489219999999</v>
      </c>
      <c r="AP54" s="26">
        <f t="shared" si="18"/>
        <v>197734.84372199996</v>
      </c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</row>
    <row r="55" spans="1:221" ht="14.25" x14ac:dyDescent="0.25">
      <c r="A55" s="21">
        <v>52</v>
      </c>
      <c r="B55" s="22">
        <v>10</v>
      </c>
      <c r="C55" s="22">
        <v>1</v>
      </c>
      <c r="D55" s="21">
        <v>20</v>
      </c>
      <c r="E55" s="21">
        <v>52</v>
      </c>
      <c r="F55" s="21">
        <v>270</v>
      </c>
      <c r="G55" s="21"/>
      <c r="H55" s="23" t="s">
        <v>139</v>
      </c>
      <c r="I55" s="22">
        <v>4</v>
      </c>
      <c r="J55" s="22">
        <v>30</v>
      </c>
      <c r="K55" s="22" t="s">
        <v>44</v>
      </c>
      <c r="L55" s="24" t="s">
        <v>52</v>
      </c>
      <c r="M55" s="22">
        <v>1</v>
      </c>
      <c r="N55" s="25" t="s">
        <v>49</v>
      </c>
      <c r="O55" s="26">
        <v>5866</v>
      </c>
      <c r="P55" s="26">
        <v>0</v>
      </c>
      <c r="Q55" s="26">
        <f t="shared" si="4"/>
        <v>5866</v>
      </c>
      <c r="R55" s="26">
        <f>121.13*2</f>
        <v>242.26</v>
      </c>
      <c r="S55" s="26">
        <f t="shared" si="5"/>
        <v>641.3673</v>
      </c>
      <c r="T55" s="26">
        <f t="shared" si="6"/>
        <v>183.24780000000001</v>
      </c>
      <c r="U55" s="27">
        <v>451.98</v>
      </c>
      <c r="V55" s="26">
        <f t="shared" si="0"/>
        <v>122.16520000000001</v>
      </c>
      <c r="W55" s="26">
        <f>549</f>
        <v>549</v>
      </c>
      <c r="X55" s="26">
        <f>339</f>
        <v>339</v>
      </c>
      <c r="Y55" s="26">
        <v>0</v>
      </c>
      <c r="Z55" s="26">
        <f t="shared" si="1"/>
        <v>977.66666666666663</v>
      </c>
      <c r="AA55" s="26">
        <f t="shared" si="2"/>
        <v>9776.6666666666661</v>
      </c>
      <c r="AB55" s="26">
        <v>4080</v>
      </c>
      <c r="AC55" s="26">
        <f t="shared" si="7"/>
        <v>3498.13</v>
      </c>
      <c r="AD55" s="28">
        <f t="shared" si="8"/>
        <v>234.64000000000001</v>
      </c>
      <c r="AE55" s="28">
        <f t="shared" si="9"/>
        <v>9.6904000000000003</v>
      </c>
      <c r="AF55" s="28">
        <f t="shared" si="10"/>
        <v>67.343566499999994</v>
      </c>
      <c r="AG55" s="28">
        <f t="shared" si="3"/>
        <v>5.4974340000000002</v>
      </c>
      <c r="AH55" s="28">
        <f t="shared" si="11"/>
        <v>18.0792</v>
      </c>
      <c r="AI55" s="28">
        <f t="shared" si="12"/>
        <v>2.4433040000000004</v>
      </c>
      <c r="AJ55" s="28">
        <v>80</v>
      </c>
      <c r="AK55" s="28">
        <v>80</v>
      </c>
      <c r="AL55" s="28">
        <f t="shared" si="13"/>
        <v>0</v>
      </c>
      <c r="AM55" s="28">
        <f t="shared" si="14"/>
        <v>39.106666666666669</v>
      </c>
      <c r="AN55" s="28">
        <f t="shared" si="15"/>
        <v>391.06666666666666</v>
      </c>
      <c r="AO55" s="28">
        <f t="shared" si="16"/>
        <v>6402.500187333334</v>
      </c>
      <c r="AP55" s="26">
        <f t="shared" si="18"/>
        <v>125475.20712066669</v>
      </c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  <c r="FY55" s="29"/>
      <c r="FZ55" s="29"/>
      <c r="GA55" s="29"/>
      <c r="GB55" s="29"/>
      <c r="GC55" s="29"/>
      <c r="GD55" s="29"/>
      <c r="GE55" s="29"/>
      <c r="GF55" s="29"/>
      <c r="GG55" s="29"/>
      <c r="GH55" s="29"/>
      <c r="GI55" s="29"/>
      <c r="GJ55" s="29"/>
      <c r="GK55" s="29"/>
      <c r="GL55" s="29"/>
      <c r="GM55" s="29"/>
      <c r="GN55" s="29"/>
      <c r="GO55" s="29"/>
      <c r="GP55" s="29"/>
      <c r="GQ55" s="29"/>
      <c r="GR55" s="29"/>
      <c r="GS55" s="29"/>
      <c r="GT55" s="29"/>
      <c r="GU55" s="29"/>
      <c r="GV55" s="29"/>
      <c r="GW55" s="29"/>
      <c r="GX55" s="29"/>
      <c r="GY55" s="29"/>
      <c r="GZ55" s="29"/>
      <c r="HA55" s="29"/>
      <c r="HB55" s="29"/>
      <c r="HC55" s="29"/>
      <c r="HD55" s="29"/>
      <c r="HE55" s="29"/>
      <c r="HF55" s="29"/>
      <c r="HG55" s="29"/>
      <c r="HH55" s="29"/>
      <c r="HI55" s="29"/>
      <c r="HJ55" s="29"/>
      <c r="HK55" s="29"/>
      <c r="HL55" s="29"/>
      <c r="HM55" s="29"/>
    </row>
    <row r="56" spans="1:221" ht="14.25" x14ac:dyDescent="0.25">
      <c r="A56" s="21">
        <v>53</v>
      </c>
      <c r="B56" s="22">
        <v>10</v>
      </c>
      <c r="C56" s="22">
        <v>1</v>
      </c>
      <c r="D56" s="21">
        <v>20</v>
      </c>
      <c r="E56" s="21">
        <v>53</v>
      </c>
      <c r="F56" s="21">
        <v>270</v>
      </c>
      <c r="G56" s="21"/>
      <c r="H56" s="23" t="s">
        <v>140</v>
      </c>
      <c r="I56" s="22">
        <v>4</v>
      </c>
      <c r="J56" s="22">
        <v>30</v>
      </c>
      <c r="K56" s="22" t="s">
        <v>44</v>
      </c>
      <c r="L56" s="24" t="s">
        <v>52</v>
      </c>
      <c r="M56" s="22">
        <v>1</v>
      </c>
      <c r="N56" s="25" t="s">
        <v>49</v>
      </c>
      <c r="O56" s="26">
        <v>5866</v>
      </c>
      <c r="P56" s="26">
        <v>0</v>
      </c>
      <c r="Q56" s="26">
        <f t="shared" si="4"/>
        <v>5866</v>
      </c>
      <c r="R56" s="26">
        <f>181.67*2</f>
        <v>363.34</v>
      </c>
      <c r="S56" s="26">
        <f t="shared" si="5"/>
        <v>654.08069999999998</v>
      </c>
      <c r="T56" s="26">
        <f t="shared" si="6"/>
        <v>186.8802</v>
      </c>
      <c r="U56" s="27">
        <v>451.98</v>
      </c>
      <c r="V56" s="26">
        <f t="shared" si="0"/>
        <v>124.58680000000001</v>
      </c>
      <c r="W56" s="26">
        <f>549</f>
        <v>549</v>
      </c>
      <c r="X56" s="26">
        <f>339</f>
        <v>339</v>
      </c>
      <c r="Y56" s="26">
        <v>0</v>
      </c>
      <c r="Z56" s="26">
        <f t="shared" si="1"/>
        <v>977.66666666666663</v>
      </c>
      <c r="AA56" s="26">
        <f t="shared" si="2"/>
        <v>9776.6666666666661</v>
      </c>
      <c r="AB56" s="26">
        <v>4080</v>
      </c>
      <c r="AC56" s="26">
        <f t="shared" si="7"/>
        <v>3558.67</v>
      </c>
      <c r="AD56" s="28">
        <f t="shared" si="8"/>
        <v>234.64000000000001</v>
      </c>
      <c r="AE56" s="28">
        <f t="shared" si="9"/>
        <v>14.5336</v>
      </c>
      <c r="AF56" s="28">
        <f t="shared" si="10"/>
        <v>68.678473499999996</v>
      </c>
      <c r="AG56" s="28">
        <f t="shared" si="3"/>
        <v>5.6064059999999998</v>
      </c>
      <c r="AH56" s="28">
        <f t="shared" si="11"/>
        <v>18.0792</v>
      </c>
      <c r="AI56" s="28">
        <f t="shared" si="12"/>
        <v>2.4917360000000004</v>
      </c>
      <c r="AJ56" s="28">
        <v>80</v>
      </c>
      <c r="AK56" s="28">
        <v>80</v>
      </c>
      <c r="AL56" s="28">
        <f t="shared" si="13"/>
        <v>0</v>
      </c>
      <c r="AM56" s="28">
        <f t="shared" si="14"/>
        <v>39.106666666666669</v>
      </c>
      <c r="AN56" s="28">
        <f t="shared" si="15"/>
        <v>391.06666666666666</v>
      </c>
      <c r="AO56" s="28">
        <f t="shared" si="16"/>
        <v>6478.526319333333</v>
      </c>
      <c r="AP56" s="26">
        <f t="shared" si="18"/>
        <v>127289.94205266667</v>
      </c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  <c r="FY56" s="29"/>
      <c r="FZ56" s="29"/>
      <c r="GA56" s="29"/>
      <c r="GB56" s="29"/>
      <c r="GC56" s="29"/>
      <c r="GD56" s="29"/>
      <c r="GE56" s="29"/>
      <c r="GF56" s="29"/>
      <c r="GG56" s="29"/>
      <c r="GH56" s="29"/>
      <c r="GI56" s="29"/>
      <c r="GJ56" s="29"/>
      <c r="GK56" s="29"/>
      <c r="GL56" s="29"/>
      <c r="GM56" s="29"/>
      <c r="GN56" s="29"/>
      <c r="GO56" s="29"/>
      <c r="GP56" s="29"/>
      <c r="GQ56" s="29"/>
      <c r="GR56" s="29"/>
      <c r="GS56" s="29"/>
      <c r="GT56" s="29"/>
      <c r="GU56" s="29"/>
      <c r="GV56" s="29"/>
      <c r="GW56" s="29"/>
      <c r="GX56" s="29"/>
      <c r="GY56" s="29"/>
      <c r="GZ56" s="29"/>
      <c r="HA56" s="29"/>
      <c r="HB56" s="29"/>
      <c r="HC56" s="29"/>
      <c r="HD56" s="29"/>
      <c r="HE56" s="29"/>
      <c r="HF56" s="29"/>
      <c r="HG56" s="29"/>
      <c r="HH56" s="29"/>
      <c r="HI56" s="29"/>
      <c r="HJ56" s="29"/>
      <c r="HK56" s="29"/>
      <c r="HL56" s="29"/>
      <c r="HM56" s="29"/>
    </row>
    <row r="57" spans="1:221" ht="14.25" x14ac:dyDescent="0.25">
      <c r="A57" s="21">
        <v>54</v>
      </c>
      <c r="B57" s="22">
        <v>10</v>
      </c>
      <c r="C57" s="22">
        <v>1</v>
      </c>
      <c r="D57" s="21">
        <v>20</v>
      </c>
      <c r="E57" s="21">
        <v>54</v>
      </c>
      <c r="F57" s="21">
        <v>270</v>
      </c>
      <c r="G57" s="21"/>
      <c r="H57" s="31" t="s">
        <v>141</v>
      </c>
      <c r="I57" s="22">
        <v>3</v>
      </c>
      <c r="J57" s="22">
        <v>30</v>
      </c>
      <c r="K57" s="22" t="s">
        <v>44</v>
      </c>
      <c r="L57" s="24" t="s">
        <v>45</v>
      </c>
      <c r="M57" s="22">
        <v>1</v>
      </c>
      <c r="N57" s="25" t="s">
        <v>46</v>
      </c>
      <c r="O57" s="26">
        <v>5552</v>
      </c>
      <c r="P57" s="26">
        <v>0</v>
      </c>
      <c r="Q57" s="26">
        <f t="shared" si="4"/>
        <v>5552</v>
      </c>
      <c r="R57" s="26">
        <v>0</v>
      </c>
      <c r="S57" s="26">
        <f t="shared" si="5"/>
        <v>582.95999999999992</v>
      </c>
      <c r="T57" s="26">
        <f t="shared" si="6"/>
        <v>166.56</v>
      </c>
      <c r="U57" s="27">
        <v>443.69</v>
      </c>
      <c r="V57" s="26">
        <f t="shared" si="0"/>
        <v>111.04</v>
      </c>
      <c r="W57" s="26">
        <f>539</f>
        <v>539</v>
      </c>
      <c r="X57" s="26">
        <f>329</f>
        <v>329</v>
      </c>
      <c r="Y57" s="26">
        <f>Q57/30*25%*52</f>
        <v>2405.8666666666668</v>
      </c>
      <c r="Z57" s="26">
        <f t="shared" si="1"/>
        <v>925.33333333333326</v>
      </c>
      <c r="AA57" s="26">
        <f t="shared" si="2"/>
        <v>9253.3333333333339</v>
      </c>
      <c r="AB57" s="26">
        <v>4080</v>
      </c>
      <c r="AC57" s="26">
        <f t="shared" si="7"/>
        <v>3210</v>
      </c>
      <c r="AD57" s="28">
        <f t="shared" si="8"/>
        <v>222.08</v>
      </c>
      <c r="AE57" s="28">
        <f t="shared" si="9"/>
        <v>0</v>
      </c>
      <c r="AF57" s="28">
        <f t="shared" si="10"/>
        <v>61.210799999999992</v>
      </c>
      <c r="AG57" s="28">
        <f t="shared" si="3"/>
        <v>4.9967999999999995</v>
      </c>
      <c r="AH57" s="28">
        <f t="shared" si="11"/>
        <v>17.747600000000002</v>
      </c>
      <c r="AI57" s="28">
        <f t="shared" si="12"/>
        <v>2.2208000000000001</v>
      </c>
      <c r="AJ57" s="28">
        <v>80</v>
      </c>
      <c r="AK57" s="28">
        <v>80</v>
      </c>
      <c r="AL57" s="28">
        <f t="shared" si="13"/>
        <v>962.34666666666681</v>
      </c>
      <c r="AM57" s="28">
        <f t="shared" si="14"/>
        <v>37.013333333333328</v>
      </c>
      <c r="AN57" s="28">
        <f t="shared" si="15"/>
        <v>370.13333333333338</v>
      </c>
      <c r="AO57" s="28">
        <f t="shared" si="16"/>
        <v>6988.5653333333339</v>
      </c>
      <c r="AP57" s="26">
        <f t="shared" si="18"/>
        <v>119554.09866666666</v>
      </c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  <c r="FY57" s="29"/>
      <c r="FZ57" s="29"/>
      <c r="GA57" s="29"/>
      <c r="GB57" s="29"/>
      <c r="GC57" s="29"/>
      <c r="GD57" s="29"/>
      <c r="GE57" s="29"/>
      <c r="GF57" s="29"/>
      <c r="GG57" s="29"/>
      <c r="GH57" s="29"/>
      <c r="GI57" s="29"/>
      <c r="GJ57" s="29"/>
      <c r="GK57" s="29"/>
      <c r="GL57" s="29"/>
      <c r="GM57" s="29"/>
      <c r="GN57" s="29"/>
      <c r="GO57" s="29"/>
      <c r="GP57" s="29"/>
      <c r="GQ57" s="29"/>
      <c r="GR57" s="29"/>
      <c r="GS57" s="29"/>
      <c r="GT57" s="29"/>
      <c r="GU57" s="29"/>
      <c r="GV57" s="29"/>
      <c r="GW57" s="29"/>
      <c r="GX57" s="29"/>
      <c r="GY57" s="29"/>
      <c r="GZ57" s="29"/>
      <c r="HA57" s="29"/>
      <c r="HB57" s="29"/>
      <c r="HC57" s="29"/>
      <c r="HD57" s="29"/>
      <c r="HE57" s="29"/>
      <c r="HF57" s="29"/>
      <c r="HG57" s="29"/>
      <c r="HH57" s="29"/>
      <c r="HI57" s="29"/>
      <c r="HJ57" s="29"/>
      <c r="HK57" s="29"/>
      <c r="HL57" s="29"/>
      <c r="HM57" s="29"/>
    </row>
    <row r="58" spans="1:221" ht="14.25" x14ac:dyDescent="0.25">
      <c r="A58" s="21">
        <v>55</v>
      </c>
      <c r="B58" s="22">
        <v>10</v>
      </c>
      <c r="C58" s="22">
        <v>1</v>
      </c>
      <c r="D58" s="21">
        <v>20</v>
      </c>
      <c r="E58" s="21">
        <v>55</v>
      </c>
      <c r="F58" s="21">
        <v>270</v>
      </c>
      <c r="G58" s="21"/>
      <c r="H58" s="23" t="s">
        <v>142</v>
      </c>
      <c r="I58" s="22">
        <v>6</v>
      </c>
      <c r="J58" s="22">
        <v>30</v>
      </c>
      <c r="K58" s="22" t="s">
        <v>44</v>
      </c>
      <c r="L58" s="24" t="s">
        <v>129</v>
      </c>
      <c r="M58" s="22">
        <v>1</v>
      </c>
      <c r="N58" s="25" t="s">
        <v>143</v>
      </c>
      <c r="O58" s="26">
        <v>6613</v>
      </c>
      <c r="P58" s="26">
        <v>0</v>
      </c>
      <c r="Q58" s="26">
        <f t="shared" si="4"/>
        <v>6613</v>
      </c>
      <c r="R58" s="26">
        <f>151.43*2</f>
        <v>302.86</v>
      </c>
      <c r="S58" s="26">
        <f t="shared" si="5"/>
        <v>726.16529999999989</v>
      </c>
      <c r="T58" s="26">
        <f t="shared" si="6"/>
        <v>207.47579999999999</v>
      </c>
      <c r="U58" s="27" t="s">
        <v>56</v>
      </c>
      <c r="V58" s="26">
        <f t="shared" si="0"/>
        <v>138.31719999999999</v>
      </c>
      <c r="W58" s="26">
        <f>634</f>
        <v>634</v>
      </c>
      <c r="X58" s="26">
        <f>440</f>
        <v>440</v>
      </c>
      <c r="Y58" s="26">
        <f>Q58/30*25%*52</f>
        <v>2865.6333333333332</v>
      </c>
      <c r="Z58" s="26">
        <f t="shared" si="1"/>
        <v>1102.1666666666667</v>
      </c>
      <c r="AA58" s="26">
        <f t="shared" si="2"/>
        <v>11021.666666666666</v>
      </c>
      <c r="AB58" s="26">
        <v>4080</v>
      </c>
      <c r="AC58" s="26">
        <f t="shared" si="7"/>
        <v>3994.93</v>
      </c>
      <c r="AD58" s="28">
        <f t="shared" si="8"/>
        <v>264.52</v>
      </c>
      <c r="AE58" s="28">
        <f t="shared" si="9"/>
        <v>12.114400000000002</v>
      </c>
      <c r="AF58" s="28">
        <f t="shared" si="10"/>
        <v>76.247356499999981</v>
      </c>
      <c r="AG58" s="28">
        <f t="shared" si="3"/>
        <v>6.2242739999999994</v>
      </c>
      <c r="AH58" s="28">
        <f t="shared" si="11"/>
        <v>18.866800000000001</v>
      </c>
      <c r="AI58" s="28">
        <f t="shared" si="12"/>
        <v>2.7663439999999997</v>
      </c>
      <c r="AJ58" s="28">
        <v>80</v>
      </c>
      <c r="AK58" s="28">
        <v>80</v>
      </c>
      <c r="AL58" s="28">
        <f t="shared" si="13"/>
        <v>1146.2533333333333</v>
      </c>
      <c r="AM58" s="28">
        <f t="shared" si="14"/>
        <v>44.086666666666673</v>
      </c>
      <c r="AN58" s="28">
        <f t="shared" si="15"/>
        <v>440.86666666666667</v>
      </c>
      <c r="AO58" s="28">
        <f t="shared" si="16"/>
        <v>8120.0767606666668</v>
      </c>
      <c r="AP58" s="26">
        <f t="shared" si="18"/>
        <v>139926.29302733333</v>
      </c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  <c r="FY58" s="29"/>
      <c r="FZ58" s="29"/>
      <c r="GA58" s="29"/>
      <c r="GB58" s="29"/>
      <c r="GC58" s="29"/>
      <c r="GD58" s="29"/>
      <c r="GE58" s="29"/>
      <c r="GF58" s="29"/>
      <c r="GG58" s="29"/>
      <c r="GH58" s="29"/>
      <c r="GI58" s="29"/>
      <c r="GJ58" s="29"/>
      <c r="GK58" s="29"/>
      <c r="GL58" s="29"/>
      <c r="GM58" s="29"/>
      <c r="GN58" s="29"/>
      <c r="GO58" s="29"/>
      <c r="GP58" s="29"/>
      <c r="GQ58" s="29"/>
      <c r="GR58" s="29"/>
      <c r="GS58" s="29"/>
      <c r="GT58" s="29"/>
      <c r="GU58" s="29"/>
      <c r="GV58" s="29"/>
      <c r="GW58" s="29"/>
      <c r="GX58" s="29"/>
      <c r="GY58" s="29"/>
      <c r="GZ58" s="29"/>
      <c r="HA58" s="29"/>
      <c r="HB58" s="29"/>
      <c r="HC58" s="29"/>
      <c r="HD58" s="29"/>
      <c r="HE58" s="29"/>
      <c r="HF58" s="29"/>
      <c r="HG58" s="29"/>
      <c r="HH58" s="29"/>
      <c r="HI58" s="29"/>
      <c r="HJ58" s="29"/>
      <c r="HK58" s="29"/>
      <c r="HL58" s="29"/>
      <c r="HM58" s="29"/>
    </row>
    <row r="59" spans="1:221" ht="14.25" x14ac:dyDescent="0.25">
      <c r="A59" s="21">
        <v>56</v>
      </c>
      <c r="B59" s="22">
        <v>10</v>
      </c>
      <c r="C59" s="22">
        <v>1</v>
      </c>
      <c r="D59" s="21">
        <v>20</v>
      </c>
      <c r="E59" s="21">
        <v>56</v>
      </c>
      <c r="F59" s="21">
        <v>270</v>
      </c>
      <c r="G59" s="21"/>
      <c r="H59" s="23" t="s">
        <v>144</v>
      </c>
      <c r="I59" s="22">
        <v>6</v>
      </c>
      <c r="J59" s="22">
        <v>30</v>
      </c>
      <c r="K59" s="22" t="s">
        <v>44</v>
      </c>
      <c r="L59" s="24" t="s">
        <v>48</v>
      </c>
      <c r="M59" s="22">
        <v>1</v>
      </c>
      <c r="N59" s="25" t="s">
        <v>49</v>
      </c>
      <c r="O59" s="26">
        <v>6613</v>
      </c>
      <c r="P59" s="26">
        <v>0</v>
      </c>
      <c r="Q59" s="26">
        <f t="shared" si="4"/>
        <v>6613</v>
      </c>
      <c r="R59" s="26">
        <f>121.13*2</f>
        <v>242.26</v>
      </c>
      <c r="S59" s="26">
        <f t="shared" si="5"/>
        <v>719.80229999999995</v>
      </c>
      <c r="T59" s="26">
        <f t="shared" si="6"/>
        <v>205.65780000000001</v>
      </c>
      <c r="U59" s="27">
        <v>471.67</v>
      </c>
      <c r="V59" s="26">
        <f t="shared" si="0"/>
        <v>137.1052</v>
      </c>
      <c r="W59" s="26">
        <f>634</f>
        <v>634</v>
      </c>
      <c r="X59" s="26">
        <f>440</f>
        <v>440</v>
      </c>
      <c r="Y59" s="26">
        <f>Q59/30*25%*52</f>
        <v>2865.6333333333332</v>
      </c>
      <c r="Z59" s="26">
        <f t="shared" si="1"/>
        <v>1102.1666666666667</v>
      </c>
      <c r="AA59" s="26">
        <f t="shared" si="2"/>
        <v>11021.666666666666</v>
      </c>
      <c r="AB59" s="26">
        <v>4080</v>
      </c>
      <c r="AC59" s="26">
        <f t="shared" si="7"/>
        <v>3964.63</v>
      </c>
      <c r="AD59" s="28">
        <f t="shared" si="8"/>
        <v>264.52</v>
      </c>
      <c r="AE59" s="28">
        <f t="shared" si="9"/>
        <v>9.6904000000000003</v>
      </c>
      <c r="AF59" s="28">
        <f t="shared" si="10"/>
        <v>75.579241499999995</v>
      </c>
      <c r="AG59" s="28">
        <f t="shared" si="3"/>
        <v>6.1697340000000001</v>
      </c>
      <c r="AH59" s="28">
        <f t="shared" si="11"/>
        <v>18.866800000000001</v>
      </c>
      <c r="AI59" s="28">
        <f t="shared" si="12"/>
        <v>2.7421039999999999</v>
      </c>
      <c r="AJ59" s="28">
        <v>80</v>
      </c>
      <c r="AK59" s="28">
        <v>80</v>
      </c>
      <c r="AL59" s="28">
        <f t="shared" si="13"/>
        <v>1146.2533333333333</v>
      </c>
      <c r="AM59" s="28">
        <f t="shared" si="14"/>
        <v>44.086666666666673</v>
      </c>
      <c r="AN59" s="28">
        <f t="shared" si="15"/>
        <v>440.86666666666667</v>
      </c>
      <c r="AO59" s="28">
        <f t="shared" si="16"/>
        <v>8082.0260206666662</v>
      </c>
      <c r="AP59" s="26">
        <f t="shared" si="18"/>
        <v>144678.06628733335</v>
      </c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</row>
    <row r="60" spans="1:221" ht="14.25" x14ac:dyDescent="0.25">
      <c r="A60" s="21">
        <v>57</v>
      </c>
      <c r="B60" s="22">
        <v>10</v>
      </c>
      <c r="C60" s="22">
        <v>1</v>
      </c>
      <c r="D60" s="21">
        <v>20</v>
      </c>
      <c r="E60" s="21">
        <v>57</v>
      </c>
      <c r="F60" s="21">
        <v>270</v>
      </c>
      <c r="G60" s="21"/>
      <c r="H60" s="23" t="s">
        <v>145</v>
      </c>
      <c r="I60" s="22">
        <v>7</v>
      </c>
      <c r="J60" s="22">
        <v>40</v>
      </c>
      <c r="K60" s="22" t="s">
        <v>44</v>
      </c>
      <c r="L60" s="24" t="s">
        <v>91</v>
      </c>
      <c r="M60" s="22">
        <v>1</v>
      </c>
      <c r="N60" s="25" t="s">
        <v>71</v>
      </c>
      <c r="O60" s="26">
        <v>9081</v>
      </c>
      <c r="P60" s="26">
        <v>0</v>
      </c>
      <c r="Q60" s="26">
        <f t="shared" si="4"/>
        <v>9081</v>
      </c>
      <c r="R60" s="26">
        <f>181.67*2</f>
        <v>363.34</v>
      </c>
      <c r="S60" s="26">
        <f t="shared" si="5"/>
        <v>991.65570000000002</v>
      </c>
      <c r="T60" s="26">
        <f t="shared" si="6"/>
        <v>283.33019999999999</v>
      </c>
      <c r="U60" s="27" t="s">
        <v>92</v>
      </c>
      <c r="V60" s="26">
        <f t="shared" si="0"/>
        <v>188.88679999999999</v>
      </c>
      <c r="W60" s="26">
        <f>856</f>
        <v>856</v>
      </c>
      <c r="X60" s="26">
        <f>600</f>
        <v>600</v>
      </c>
      <c r="Y60" s="26">
        <v>0</v>
      </c>
      <c r="Z60" s="26">
        <f t="shared" si="1"/>
        <v>1513.5</v>
      </c>
      <c r="AA60" s="26">
        <f t="shared" si="2"/>
        <v>15135</v>
      </c>
      <c r="AB60" s="26">
        <v>4080</v>
      </c>
      <c r="AC60" s="26">
        <f t="shared" si="7"/>
        <v>5450.17</v>
      </c>
      <c r="AD60" s="28">
        <f t="shared" si="8"/>
        <v>363.24</v>
      </c>
      <c r="AE60" s="28">
        <f t="shared" si="9"/>
        <v>14.5336</v>
      </c>
      <c r="AF60" s="28">
        <f t="shared" si="10"/>
        <v>104.12384849999999</v>
      </c>
      <c r="AG60" s="28">
        <f t="shared" si="3"/>
        <v>8.4999059999999993</v>
      </c>
      <c r="AH60" s="28">
        <f t="shared" si="11"/>
        <v>21.47</v>
      </c>
      <c r="AI60" s="28">
        <f t="shared" si="12"/>
        <v>3.777736</v>
      </c>
      <c r="AJ60" s="28">
        <v>80</v>
      </c>
      <c r="AK60" s="28">
        <v>80</v>
      </c>
      <c r="AL60" s="28">
        <f t="shared" si="13"/>
        <v>0</v>
      </c>
      <c r="AM60" s="28">
        <f t="shared" si="14"/>
        <v>60.54</v>
      </c>
      <c r="AN60" s="28">
        <f t="shared" si="15"/>
        <v>605.4</v>
      </c>
      <c r="AO60" s="28">
        <f t="shared" si="16"/>
        <v>8773.6810860000005</v>
      </c>
      <c r="AP60" s="26">
        <f t="shared" si="18"/>
        <v>183322.903486</v>
      </c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  <c r="FY60" s="29"/>
      <c r="FZ60" s="29"/>
      <c r="GA60" s="29"/>
      <c r="GB60" s="29"/>
      <c r="GC60" s="29"/>
      <c r="GD60" s="29"/>
      <c r="GE60" s="29"/>
      <c r="GF60" s="29"/>
      <c r="GG60" s="29"/>
      <c r="GH60" s="29"/>
      <c r="GI60" s="29"/>
      <c r="GJ60" s="29"/>
      <c r="GK60" s="29"/>
      <c r="GL60" s="29"/>
      <c r="GM60" s="29"/>
      <c r="GN60" s="29"/>
      <c r="GO60" s="29"/>
      <c r="GP60" s="29"/>
      <c r="GQ60" s="29"/>
      <c r="GR60" s="29"/>
      <c r="GS60" s="29"/>
      <c r="GT60" s="29"/>
      <c r="GU60" s="29"/>
      <c r="GV60" s="29"/>
      <c r="GW60" s="29"/>
      <c r="GX60" s="29"/>
      <c r="GY60" s="29"/>
      <c r="GZ60" s="29"/>
      <c r="HA60" s="29"/>
      <c r="HB60" s="29"/>
      <c r="HC60" s="29"/>
      <c r="HD60" s="29"/>
      <c r="HE60" s="29"/>
      <c r="HF60" s="29"/>
      <c r="HG60" s="29"/>
      <c r="HH60" s="29"/>
      <c r="HI60" s="29"/>
      <c r="HJ60" s="29"/>
      <c r="HK60" s="29"/>
      <c r="HL60" s="29"/>
      <c r="HM60" s="29"/>
    </row>
    <row r="61" spans="1:221" ht="14.25" x14ac:dyDescent="0.25">
      <c r="A61" s="21">
        <v>58</v>
      </c>
      <c r="B61" s="22">
        <v>10</v>
      </c>
      <c r="C61" s="22">
        <v>1</v>
      </c>
      <c r="D61" s="21">
        <v>20</v>
      </c>
      <c r="E61" s="21">
        <v>58</v>
      </c>
      <c r="F61" s="21">
        <v>270</v>
      </c>
      <c r="G61" s="21"/>
      <c r="H61" s="23" t="s">
        <v>146</v>
      </c>
      <c r="I61" s="22">
        <v>4</v>
      </c>
      <c r="J61" s="22">
        <v>30</v>
      </c>
      <c r="K61" s="22" t="s">
        <v>44</v>
      </c>
      <c r="L61" s="24" t="s">
        <v>52</v>
      </c>
      <c r="M61" s="22">
        <v>1</v>
      </c>
      <c r="N61" s="25" t="s">
        <v>49</v>
      </c>
      <c r="O61" s="26">
        <v>5866</v>
      </c>
      <c r="P61" s="26">
        <v>0</v>
      </c>
      <c r="Q61" s="26">
        <f t="shared" si="4"/>
        <v>5866</v>
      </c>
      <c r="R61" s="26">
        <f>181.67*2</f>
        <v>363.34</v>
      </c>
      <c r="S61" s="26">
        <f t="shared" si="5"/>
        <v>654.08069999999998</v>
      </c>
      <c r="T61" s="26">
        <f t="shared" si="6"/>
        <v>186.8802</v>
      </c>
      <c r="U61" s="27">
        <v>451.98</v>
      </c>
      <c r="V61" s="26">
        <f t="shared" si="0"/>
        <v>124.58680000000001</v>
      </c>
      <c r="W61" s="26">
        <f>549</f>
        <v>549</v>
      </c>
      <c r="X61" s="26">
        <f>339</f>
        <v>339</v>
      </c>
      <c r="Y61" s="26">
        <v>0</v>
      </c>
      <c r="Z61" s="26">
        <f t="shared" si="1"/>
        <v>977.66666666666663</v>
      </c>
      <c r="AA61" s="26">
        <f t="shared" si="2"/>
        <v>9776.6666666666661</v>
      </c>
      <c r="AB61" s="26">
        <v>4080</v>
      </c>
      <c r="AC61" s="26">
        <f t="shared" si="7"/>
        <v>3558.67</v>
      </c>
      <c r="AD61" s="28">
        <f t="shared" si="8"/>
        <v>234.64000000000001</v>
      </c>
      <c r="AE61" s="28">
        <f t="shared" si="9"/>
        <v>14.5336</v>
      </c>
      <c r="AF61" s="28">
        <f t="shared" si="10"/>
        <v>68.678473499999996</v>
      </c>
      <c r="AG61" s="28">
        <f t="shared" si="3"/>
        <v>5.6064059999999998</v>
      </c>
      <c r="AH61" s="28">
        <f t="shared" si="11"/>
        <v>18.0792</v>
      </c>
      <c r="AI61" s="28">
        <f t="shared" si="12"/>
        <v>2.4917360000000004</v>
      </c>
      <c r="AJ61" s="28">
        <v>80</v>
      </c>
      <c r="AK61" s="28">
        <v>80</v>
      </c>
      <c r="AL61" s="28">
        <f t="shared" si="13"/>
        <v>0</v>
      </c>
      <c r="AM61" s="28">
        <f t="shared" si="14"/>
        <v>39.106666666666669</v>
      </c>
      <c r="AN61" s="28">
        <f t="shared" si="15"/>
        <v>391.06666666666666</v>
      </c>
      <c r="AO61" s="28">
        <f t="shared" si="16"/>
        <v>6478.526319333333</v>
      </c>
      <c r="AP61" s="26">
        <f t="shared" si="18"/>
        <v>127289.94205266667</v>
      </c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  <c r="FY61" s="29"/>
      <c r="FZ61" s="29"/>
      <c r="GA61" s="29"/>
      <c r="GB61" s="29"/>
      <c r="GC61" s="29"/>
      <c r="GD61" s="29"/>
      <c r="GE61" s="29"/>
      <c r="GF61" s="29"/>
      <c r="GG61" s="29"/>
      <c r="GH61" s="29"/>
      <c r="GI61" s="29"/>
      <c r="GJ61" s="29"/>
      <c r="GK61" s="29"/>
      <c r="GL61" s="29"/>
      <c r="GM61" s="29"/>
      <c r="GN61" s="29"/>
      <c r="GO61" s="29"/>
      <c r="GP61" s="29"/>
      <c r="GQ61" s="29"/>
      <c r="GR61" s="29"/>
      <c r="GS61" s="29"/>
      <c r="GT61" s="29"/>
      <c r="GU61" s="29"/>
      <c r="GV61" s="29"/>
      <c r="GW61" s="29"/>
      <c r="GX61" s="29"/>
      <c r="GY61" s="29"/>
      <c r="GZ61" s="29"/>
      <c r="HA61" s="29"/>
      <c r="HB61" s="29"/>
      <c r="HC61" s="29"/>
      <c r="HD61" s="29"/>
      <c r="HE61" s="29"/>
      <c r="HF61" s="29"/>
      <c r="HG61" s="29"/>
      <c r="HH61" s="29"/>
      <c r="HI61" s="29"/>
      <c r="HJ61" s="29"/>
      <c r="HK61" s="29"/>
      <c r="HL61" s="29"/>
      <c r="HM61" s="29"/>
    </row>
    <row r="62" spans="1:221" ht="14.25" x14ac:dyDescent="0.25">
      <c r="A62" s="21">
        <v>59</v>
      </c>
      <c r="B62" s="22">
        <v>10</v>
      </c>
      <c r="C62" s="22">
        <v>1</v>
      </c>
      <c r="D62" s="21">
        <v>20</v>
      </c>
      <c r="E62" s="21">
        <v>59</v>
      </c>
      <c r="F62" s="21">
        <v>270</v>
      </c>
      <c r="G62" s="21"/>
      <c r="H62" s="23" t="s">
        <v>147</v>
      </c>
      <c r="I62" s="22">
        <v>8</v>
      </c>
      <c r="J62" s="22">
        <v>40</v>
      </c>
      <c r="K62" s="22" t="s">
        <v>44</v>
      </c>
      <c r="L62" s="24" t="s">
        <v>148</v>
      </c>
      <c r="M62" s="22">
        <v>1</v>
      </c>
      <c r="N62" s="25" t="s">
        <v>49</v>
      </c>
      <c r="O62" s="26">
        <v>9556</v>
      </c>
      <c r="P62" s="26">
        <v>0</v>
      </c>
      <c r="Q62" s="26">
        <f t="shared" si="4"/>
        <v>9556</v>
      </c>
      <c r="R62" s="26">
        <f>151.43*2</f>
        <v>302.86</v>
      </c>
      <c r="S62" s="26">
        <f t="shared" si="5"/>
        <v>1035.1803</v>
      </c>
      <c r="T62" s="26">
        <f t="shared" si="6"/>
        <v>295.76580000000001</v>
      </c>
      <c r="U62" s="27" t="s">
        <v>96</v>
      </c>
      <c r="V62" s="26">
        <f t="shared" si="0"/>
        <v>197.17720000000003</v>
      </c>
      <c r="W62" s="26">
        <f>871</f>
        <v>871</v>
      </c>
      <c r="X62" s="26">
        <f>615</f>
        <v>615</v>
      </c>
      <c r="Y62" s="26">
        <v>0</v>
      </c>
      <c r="Z62" s="26">
        <f t="shared" si="1"/>
        <v>1592.6666666666667</v>
      </c>
      <c r="AA62" s="26">
        <f t="shared" si="2"/>
        <v>15926.666666666668</v>
      </c>
      <c r="AB62" s="26">
        <v>4080</v>
      </c>
      <c r="AC62" s="26">
        <f t="shared" si="7"/>
        <v>5672.43</v>
      </c>
      <c r="AD62" s="28">
        <f t="shared" si="8"/>
        <v>382.24</v>
      </c>
      <c r="AE62" s="28">
        <f t="shared" si="9"/>
        <v>12.114400000000002</v>
      </c>
      <c r="AF62" s="28">
        <f t="shared" si="10"/>
        <v>108.69393149999999</v>
      </c>
      <c r="AG62" s="28">
        <f t="shared" si="3"/>
        <v>8.8729739999999993</v>
      </c>
      <c r="AH62" s="28">
        <f t="shared" si="11"/>
        <v>21.970800000000001</v>
      </c>
      <c r="AI62" s="28">
        <f t="shared" si="12"/>
        <v>3.9435440000000006</v>
      </c>
      <c r="AJ62" s="28">
        <v>80</v>
      </c>
      <c r="AK62" s="28">
        <v>80</v>
      </c>
      <c r="AL62" s="28">
        <f t="shared" si="13"/>
        <v>0</v>
      </c>
      <c r="AM62" s="28">
        <f t="shared" si="14"/>
        <v>63.706666666666671</v>
      </c>
      <c r="AN62" s="28">
        <f t="shared" si="15"/>
        <v>637.06666666666672</v>
      </c>
      <c r="AO62" s="28">
        <f t="shared" si="16"/>
        <v>9074.8011273333341</v>
      </c>
      <c r="AP62" s="26">
        <f t="shared" si="18"/>
        <v>190822.36406066664</v>
      </c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  <c r="FY62" s="29"/>
      <c r="FZ62" s="29"/>
      <c r="GA62" s="29"/>
      <c r="GB62" s="29"/>
      <c r="GC62" s="29"/>
      <c r="GD62" s="29"/>
      <c r="GE62" s="29"/>
      <c r="GF62" s="29"/>
      <c r="GG62" s="29"/>
      <c r="GH62" s="29"/>
      <c r="GI62" s="29"/>
      <c r="GJ62" s="29"/>
      <c r="GK62" s="29"/>
      <c r="GL62" s="29"/>
      <c r="GM62" s="29"/>
      <c r="GN62" s="29"/>
      <c r="GO62" s="29"/>
      <c r="GP62" s="29"/>
      <c r="GQ62" s="29"/>
      <c r="GR62" s="29"/>
      <c r="GS62" s="29"/>
      <c r="GT62" s="29"/>
      <c r="GU62" s="29"/>
      <c r="GV62" s="29"/>
      <c r="GW62" s="29"/>
      <c r="GX62" s="29"/>
      <c r="GY62" s="29"/>
      <c r="GZ62" s="29"/>
      <c r="HA62" s="29"/>
      <c r="HB62" s="29"/>
      <c r="HC62" s="29"/>
      <c r="HD62" s="29"/>
      <c r="HE62" s="29"/>
      <c r="HF62" s="29"/>
      <c r="HG62" s="29"/>
      <c r="HH62" s="29"/>
      <c r="HI62" s="29"/>
      <c r="HJ62" s="29"/>
      <c r="HK62" s="29"/>
      <c r="HL62" s="29"/>
      <c r="HM62" s="29"/>
    </row>
    <row r="63" spans="1:221" ht="14.25" x14ac:dyDescent="0.25">
      <c r="A63" s="21">
        <v>60</v>
      </c>
      <c r="B63" s="22">
        <v>10</v>
      </c>
      <c r="C63" s="22">
        <v>1</v>
      </c>
      <c r="D63" s="21">
        <v>20</v>
      </c>
      <c r="E63" s="21">
        <v>60</v>
      </c>
      <c r="F63" s="21">
        <v>270</v>
      </c>
      <c r="G63" s="21"/>
      <c r="H63" s="23" t="s">
        <v>149</v>
      </c>
      <c r="I63" s="22">
        <v>3</v>
      </c>
      <c r="J63" s="22">
        <v>30</v>
      </c>
      <c r="K63" s="22" t="s">
        <v>44</v>
      </c>
      <c r="L63" s="24" t="s">
        <v>45</v>
      </c>
      <c r="M63" s="22">
        <v>1</v>
      </c>
      <c r="N63" s="25" t="s">
        <v>46</v>
      </c>
      <c r="O63" s="26">
        <v>5552</v>
      </c>
      <c r="P63" s="26">
        <v>0</v>
      </c>
      <c r="Q63" s="26">
        <f t="shared" si="4"/>
        <v>5552</v>
      </c>
      <c r="R63" s="26">
        <v>0</v>
      </c>
      <c r="S63" s="26">
        <f t="shared" si="5"/>
        <v>582.95999999999992</v>
      </c>
      <c r="T63" s="26">
        <f t="shared" si="6"/>
        <v>166.56</v>
      </c>
      <c r="U63" s="27">
        <v>443.69</v>
      </c>
      <c r="V63" s="26">
        <f t="shared" si="0"/>
        <v>111.04</v>
      </c>
      <c r="W63" s="26">
        <f>539</f>
        <v>539</v>
      </c>
      <c r="X63" s="26">
        <f>329</f>
        <v>329</v>
      </c>
      <c r="Y63" s="26">
        <v>0</v>
      </c>
      <c r="Z63" s="26">
        <f t="shared" si="1"/>
        <v>925.33333333333326</v>
      </c>
      <c r="AA63" s="26">
        <f t="shared" si="2"/>
        <v>9253.3333333333339</v>
      </c>
      <c r="AB63" s="26">
        <v>4080</v>
      </c>
      <c r="AC63" s="26">
        <f t="shared" si="7"/>
        <v>3210</v>
      </c>
      <c r="AD63" s="28">
        <f t="shared" si="8"/>
        <v>222.08</v>
      </c>
      <c r="AE63" s="28">
        <f t="shared" si="9"/>
        <v>0</v>
      </c>
      <c r="AF63" s="28">
        <f t="shared" si="10"/>
        <v>61.210799999999992</v>
      </c>
      <c r="AG63" s="28">
        <f t="shared" si="3"/>
        <v>4.9967999999999995</v>
      </c>
      <c r="AH63" s="28">
        <f t="shared" si="11"/>
        <v>17.747600000000002</v>
      </c>
      <c r="AI63" s="28">
        <f t="shared" si="12"/>
        <v>2.2208000000000001</v>
      </c>
      <c r="AJ63" s="28">
        <v>80</v>
      </c>
      <c r="AK63" s="28">
        <v>80</v>
      </c>
      <c r="AL63" s="28">
        <f t="shared" si="13"/>
        <v>0</v>
      </c>
      <c r="AM63" s="28">
        <f t="shared" si="14"/>
        <v>37.013333333333328</v>
      </c>
      <c r="AN63" s="28">
        <f t="shared" si="15"/>
        <v>370.13333333333338</v>
      </c>
      <c r="AO63" s="28">
        <f t="shared" si="16"/>
        <v>6026.2186666666666</v>
      </c>
      <c r="AP63" s="26">
        <f t="shared" si="18"/>
        <v>116185.88533333332</v>
      </c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  <c r="FY63" s="29"/>
      <c r="FZ63" s="29"/>
      <c r="GA63" s="29"/>
      <c r="GB63" s="29"/>
      <c r="GC63" s="29"/>
      <c r="GD63" s="29"/>
      <c r="GE63" s="29"/>
      <c r="GF63" s="29"/>
      <c r="GG63" s="29"/>
      <c r="GH63" s="29"/>
      <c r="GI63" s="29"/>
      <c r="GJ63" s="29"/>
      <c r="GK63" s="29"/>
      <c r="GL63" s="29"/>
      <c r="GM63" s="29"/>
      <c r="GN63" s="29"/>
      <c r="GO63" s="29"/>
      <c r="GP63" s="29"/>
      <c r="GQ63" s="29"/>
      <c r="GR63" s="29"/>
      <c r="GS63" s="29"/>
      <c r="GT63" s="29"/>
      <c r="GU63" s="29"/>
      <c r="GV63" s="29"/>
      <c r="GW63" s="29"/>
      <c r="GX63" s="29"/>
      <c r="GY63" s="29"/>
      <c r="GZ63" s="29"/>
      <c r="HA63" s="29"/>
      <c r="HB63" s="29"/>
      <c r="HC63" s="29"/>
      <c r="HD63" s="29"/>
      <c r="HE63" s="29"/>
      <c r="HF63" s="29"/>
      <c r="HG63" s="29"/>
      <c r="HH63" s="29"/>
      <c r="HI63" s="29"/>
      <c r="HJ63" s="29"/>
      <c r="HK63" s="29"/>
      <c r="HL63" s="29"/>
      <c r="HM63" s="29"/>
    </row>
    <row r="64" spans="1:221" ht="14.25" x14ac:dyDescent="0.25">
      <c r="A64" s="21">
        <v>61</v>
      </c>
      <c r="B64" s="22">
        <v>10</v>
      </c>
      <c r="C64" s="22">
        <v>1</v>
      </c>
      <c r="D64" s="21">
        <v>20</v>
      </c>
      <c r="E64" s="21">
        <v>61</v>
      </c>
      <c r="F64" s="21">
        <v>270</v>
      </c>
      <c r="G64" s="21"/>
      <c r="H64" s="23" t="s">
        <v>150</v>
      </c>
      <c r="I64" s="22">
        <v>3</v>
      </c>
      <c r="J64" s="22">
        <v>30</v>
      </c>
      <c r="K64" s="22" t="s">
        <v>44</v>
      </c>
      <c r="L64" s="24" t="s">
        <v>45</v>
      </c>
      <c r="M64" s="22">
        <v>1</v>
      </c>
      <c r="N64" s="25" t="s">
        <v>46</v>
      </c>
      <c r="O64" s="26">
        <v>5552</v>
      </c>
      <c r="P64" s="26">
        <v>0</v>
      </c>
      <c r="Q64" s="26">
        <f t="shared" si="4"/>
        <v>5552</v>
      </c>
      <c r="R64" s="26">
        <f>211.94*2</f>
        <v>423.88</v>
      </c>
      <c r="S64" s="26">
        <f t="shared" si="5"/>
        <v>627.4674</v>
      </c>
      <c r="T64" s="26">
        <f t="shared" si="6"/>
        <v>179.2764</v>
      </c>
      <c r="U64" s="27">
        <v>443.69</v>
      </c>
      <c r="V64" s="26">
        <f t="shared" si="0"/>
        <v>119.5176</v>
      </c>
      <c r="W64" s="26">
        <f>539</f>
        <v>539</v>
      </c>
      <c r="X64" s="26">
        <f>329</f>
        <v>329</v>
      </c>
      <c r="Y64" s="26">
        <v>0</v>
      </c>
      <c r="Z64" s="26">
        <f t="shared" si="1"/>
        <v>925.33333333333326</v>
      </c>
      <c r="AA64" s="26">
        <f t="shared" si="2"/>
        <v>9253.3333333333339</v>
      </c>
      <c r="AB64" s="26">
        <v>4080</v>
      </c>
      <c r="AC64" s="26">
        <f t="shared" si="7"/>
        <v>3421.94</v>
      </c>
      <c r="AD64" s="28">
        <f t="shared" si="8"/>
        <v>222.08</v>
      </c>
      <c r="AE64" s="28">
        <f t="shared" si="9"/>
        <v>16.955200000000001</v>
      </c>
      <c r="AF64" s="28">
        <f t="shared" si="10"/>
        <v>65.884076999999991</v>
      </c>
      <c r="AG64" s="28">
        <f t="shared" si="3"/>
        <v>5.3782920000000001</v>
      </c>
      <c r="AH64" s="28">
        <f t="shared" si="11"/>
        <v>17.747600000000002</v>
      </c>
      <c r="AI64" s="28">
        <f t="shared" si="12"/>
        <v>2.390352</v>
      </c>
      <c r="AJ64" s="28">
        <v>80</v>
      </c>
      <c r="AK64" s="28">
        <v>80</v>
      </c>
      <c r="AL64" s="28">
        <f t="shared" si="13"/>
        <v>0</v>
      </c>
      <c r="AM64" s="28">
        <f t="shared" si="14"/>
        <v>37.013333333333328</v>
      </c>
      <c r="AN64" s="28">
        <f t="shared" si="15"/>
        <v>370.13333333333338</v>
      </c>
      <c r="AO64" s="28">
        <f t="shared" si="16"/>
        <v>6292.372918666666</v>
      </c>
      <c r="AP64" s="26">
        <f t="shared" si="18"/>
        <v>122538.95638533331</v>
      </c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  <c r="FY64" s="29"/>
      <c r="FZ64" s="29"/>
      <c r="GA64" s="29"/>
      <c r="GB64" s="29"/>
      <c r="GC64" s="29"/>
      <c r="GD64" s="29"/>
      <c r="GE64" s="29"/>
      <c r="GF64" s="29"/>
      <c r="GG64" s="29"/>
      <c r="GH64" s="29"/>
      <c r="GI64" s="29"/>
      <c r="GJ64" s="29"/>
      <c r="GK64" s="29"/>
      <c r="GL64" s="29"/>
      <c r="GM64" s="29"/>
      <c r="GN64" s="29"/>
      <c r="GO64" s="29"/>
      <c r="GP64" s="29"/>
      <c r="GQ64" s="29"/>
      <c r="GR64" s="29"/>
      <c r="GS64" s="29"/>
      <c r="GT64" s="29"/>
      <c r="GU64" s="29"/>
      <c r="GV64" s="29"/>
      <c r="GW64" s="29"/>
      <c r="GX64" s="29"/>
      <c r="GY64" s="29"/>
      <c r="GZ64" s="29"/>
      <c r="HA64" s="29"/>
      <c r="HB64" s="29"/>
      <c r="HC64" s="29"/>
      <c r="HD64" s="29"/>
      <c r="HE64" s="29"/>
      <c r="HF64" s="29"/>
      <c r="HG64" s="29"/>
      <c r="HH64" s="29"/>
      <c r="HI64" s="29"/>
      <c r="HJ64" s="29"/>
      <c r="HK64" s="29"/>
      <c r="HL64" s="29"/>
      <c r="HM64" s="29"/>
    </row>
    <row r="65" spans="1:221" ht="14.25" x14ac:dyDescent="0.25">
      <c r="A65" s="21">
        <v>62</v>
      </c>
      <c r="B65" s="22">
        <v>10</v>
      </c>
      <c r="C65" s="22">
        <v>1</v>
      </c>
      <c r="D65" s="21">
        <v>20</v>
      </c>
      <c r="E65" s="21">
        <v>62</v>
      </c>
      <c r="F65" s="21">
        <v>270</v>
      </c>
      <c r="G65" s="21"/>
      <c r="H65" s="23" t="s">
        <v>151</v>
      </c>
      <c r="I65" s="22">
        <v>4</v>
      </c>
      <c r="J65" s="22">
        <v>30</v>
      </c>
      <c r="K65" s="22" t="s">
        <v>44</v>
      </c>
      <c r="L65" s="24" t="s">
        <v>52</v>
      </c>
      <c r="M65" s="22">
        <v>1</v>
      </c>
      <c r="N65" s="25" t="s">
        <v>49</v>
      </c>
      <c r="O65" s="26">
        <v>5866</v>
      </c>
      <c r="P65" s="26">
        <v>0</v>
      </c>
      <c r="Q65" s="26">
        <f t="shared" si="4"/>
        <v>5866</v>
      </c>
      <c r="R65" s="26">
        <f>121.13*2</f>
        <v>242.26</v>
      </c>
      <c r="S65" s="26">
        <f t="shared" si="5"/>
        <v>641.3673</v>
      </c>
      <c r="T65" s="26">
        <f t="shared" si="6"/>
        <v>183.24780000000001</v>
      </c>
      <c r="U65" s="27">
        <v>451.98</v>
      </c>
      <c r="V65" s="26">
        <f t="shared" si="0"/>
        <v>122.16520000000001</v>
      </c>
      <c r="W65" s="26">
        <f>549</f>
        <v>549</v>
      </c>
      <c r="X65" s="26">
        <f>339</f>
        <v>339</v>
      </c>
      <c r="Y65" s="26">
        <v>0</v>
      </c>
      <c r="Z65" s="26">
        <f t="shared" si="1"/>
        <v>977.66666666666663</v>
      </c>
      <c r="AA65" s="26">
        <f t="shared" si="2"/>
        <v>9776.6666666666661</v>
      </c>
      <c r="AB65" s="26">
        <v>4080</v>
      </c>
      <c r="AC65" s="26">
        <f t="shared" si="7"/>
        <v>3498.13</v>
      </c>
      <c r="AD65" s="28">
        <f t="shared" si="8"/>
        <v>234.64000000000001</v>
      </c>
      <c r="AE65" s="28">
        <f t="shared" si="9"/>
        <v>9.6904000000000003</v>
      </c>
      <c r="AF65" s="28">
        <f t="shared" si="10"/>
        <v>67.343566499999994</v>
      </c>
      <c r="AG65" s="28">
        <f t="shared" si="3"/>
        <v>5.4974340000000002</v>
      </c>
      <c r="AH65" s="28">
        <f t="shared" si="11"/>
        <v>18.0792</v>
      </c>
      <c r="AI65" s="28">
        <f t="shared" si="12"/>
        <v>2.4433040000000004</v>
      </c>
      <c r="AJ65" s="28">
        <v>80</v>
      </c>
      <c r="AK65" s="28">
        <v>80</v>
      </c>
      <c r="AL65" s="28">
        <f t="shared" si="13"/>
        <v>0</v>
      </c>
      <c r="AM65" s="28">
        <f t="shared" si="14"/>
        <v>39.106666666666669</v>
      </c>
      <c r="AN65" s="28">
        <f t="shared" si="15"/>
        <v>391.06666666666666</v>
      </c>
      <c r="AO65" s="28">
        <f t="shared" si="16"/>
        <v>6402.500187333334</v>
      </c>
      <c r="AP65" s="26">
        <f t="shared" si="18"/>
        <v>125475.20712066669</v>
      </c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  <c r="FY65" s="29"/>
      <c r="FZ65" s="29"/>
      <c r="GA65" s="29"/>
      <c r="GB65" s="29"/>
      <c r="GC65" s="29"/>
      <c r="GD65" s="29"/>
      <c r="GE65" s="29"/>
      <c r="GF65" s="29"/>
      <c r="GG65" s="29"/>
      <c r="GH65" s="29"/>
      <c r="GI65" s="29"/>
      <c r="GJ65" s="29"/>
      <c r="GK65" s="29"/>
      <c r="GL65" s="29"/>
      <c r="GM65" s="29"/>
      <c r="GN65" s="29"/>
      <c r="GO65" s="29"/>
      <c r="GP65" s="29"/>
      <c r="GQ65" s="29"/>
      <c r="GR65" s="29"/>
      <c r="GS65" s="29"/>
      <c r="GT65" s="29"/>
      <c r="GU65" s="29"/>
      <c r="GV65" s="29"/>
      <c r="GW65" s="29"/>
      <c r="GX65" s="29"/>
      <c r="GY65" s="29"/>
      <c r="GZ65" s="29"/>
      <c r="HA65" s="29"/>
      <c r="HB65" s="29"/>
      <c r="HC65" s="29"/>
      <c r="HD65" s="29"/>
      <c r="HE65" s="29"/>
      <c r="HF65" s="29"/>
      <c r="HG65" s="29"/>
      <c r="HH65" s="29"/>
      <c r="HI65" s="29"/>
      <c r="HJ65" s="29"/>
      <c r="HK65" s="29"/>
      <c r="HL65" s="29"/>
      <c r="HM65" s="29"/>
    </row>
    <row r="66" spans="1:221" ht="14.25" x14ac:dyDescent="0.25">
      <c r="A66" s="21">
        <v>63</v>
      </c>
      <c r="B66" s="22">
        <v>10</v>
      </c>
      <c r="C66" s="22">
        <v>1</v>
      </c>
      <c r="D66" s="21">
        <v>20</v>
      </c>
      <c r="E66" s="21">
        <v>63</v>
      </c>
      <c r="F66" s="21">
        <v>270</v>
      </c>
      <c r="G66" s="21"/>
      <c r="H66" s="23" t="s">
        <v>152</v>
      </c>
      <c r="I66" s="22">
        <v>13</v>
      </c>
      <c r="J66" s="22">
        <v>30</v>
      </c>
      <c r="K66" s="22" t="s">
        <v>44</v>
      </c>
      <c r="L66" s="24" t="s">
        <v>99</v>
      </c>
      <c r="M66" s="22">
        <v>1</v>
      </c>
      <c r="N66" s="25" t="s">
        <v>55</v>
      </c>
      <c r="O66" s="26">
        <v>9361</v>
      </c>
      <c r="P66" s="26">
        <v>0</v>
      </c>
      <c r="Q66" s="26">
        <f t="shared" si="4"/>
        <v>9361</v>
      </c>
      <c r="R66" s="26">
        <f>90.86*2</f>
        <v>181.72</v>
      </c>
      <c r="S66" s="26">
        <f t="shared" si="5"/>
        <v>1001.9855999999999</v>
      </c>
      <c r="T66" s="26">
        <f t="shared" si="6"/>
        <v>286.28159999999997</v>
      </c>
      <c r="U66" s="27" t="s">
        <v>100</v>
      </c>
      <c r="V66" s="26">
        <f t="shared" si="0"/>
        <v>190.8544</v>
      </c>
      <c r="W66" s="26">
        <f>846</f>
        <v>846</v>
      </c>
      <c r="X66" s="26">
        <f>528</f>
        <v>528</v>
      </c>
      <c r="Y66" s="26">
        <v>0</v>
      </c>
      <c r="Z66" s="26">
        <f t="shared" si="1"/>
        <v>1560.1666666666667</v>
      </c>
      <c r="AA66" s="26">
        <f t="shared" si="2"/>
        <v>15601.666666666668</v>
      </c>
      <c r="AB66" s="26">
        <v>4080</v>
      </c>
      <c r="AC66" s="26">
        <f t="shared" si="7"/>
        <v>5458.36</v>
      </c>
      <c r="AD66" s="28">
        <f t="shared" si="8"/>
        <v>374.44</v>
      </c>
      <c r="AE66" s="28">
        <f t="shared" si="9"/>
        <v>7.2687999999999997</v>
      </c>
      <c r="AF66" s="28">
        <f t="shared" si="10"/>
        <v>105.20848799999999</v>
      </c>
      <c r="AG66" s="28">
        <f t="shared" si="3"/>
        <v>8.5884479999999996</v>
      </c>
      <c r="AH66" s="28">
        <f t="shared" si="11"/>
        <v>21.764800000000001</v>
      </c>
      <c r="AI66" s="28">
        <f t="shared" si="12"/>
        <v>3.817088</v>
      </c>
      <c r="AJ66" s="28">
        <v>80</v>
      </c>
      <c r="AK66" s="28">
        <v>80</v>
      </c>
      <c r="AL66" s="28">
        <f t="shared" si="13"/>
        <v>0</v>
      </c>
      <c r="AM66" s="28">
        <f t="shared" si="14"/>
        <v>62.406666666666673</v>
      </c>
      <c r="AN66" s="28">
        <f t="shared" si="15"/>
        <v>624.06666666666672</v>
      </c>
      <c r="AO66" s="28">
        <f t="shared" si="16"/>
        <v>8859.5248213333325</v>
      </c>
      <c r="AP66" s="26">
        <f t="shared" si="18"/>
        <v>184309.81735466662</v>
      </c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  <c r="FY66" s="29"/>
      <c r="FZ66" s="29"/>
      <c r="GA66" s="29"/>
      <c r="GB66" s="29"/>
      <c r="GC66" s="29"/>
      <c r="GD66" s="29"/>
      <c r="GE66" s="29"/>
      <c r="GF66" s="29"/>
      <c r="GG66" s="29"/>
      <c r="GH66" s="29"/>
      <c r="GI66" s="29"/>
      <c r="GJ66" s="29"/>
      <c r="GK66" s="29"/>
      <c r="GL66" s="29"/>
      <c r="GM66" s="29"/>
      <c r="GN66" s="29"/>
      <c r="GO66" s="29"/>
      <c r="GP66" s="29"/>
      <c r="GQ66" s="29"/>
      <c r="GR66" s="29"/>
      <c r="GS66" s="29"/>
      <c r="GT66" s="29"/>
      <c r="GU66" s="29"/>
      <c r="GV66" s="29"/>
      <c r="GW66" s="29"/>
      <c r="GX66" s="29"/>
      <c r="GY66" s="29"/>
      <c r="GZ66" s="29"/>
      <c r="HA66" s="29"/>
      <c r="HB66" s="29"/>
      <c r="HC66" s="29"/>
      <c r="HD66" s="29"/>
      <c r="HE66" s="29"/>
      <c r="HF66" s="29"/>
      <c r="HG66" s="29"/>
      <c r="HH66" s="29"/>
      <c r="HI66" s="29"/>
      <c r="HJ66" s="29"/>
      <c r="HK66" s="29"/>
      <c r="HL66" s="29"/>
      <c r="HM66" s="29"/>
    </row>
    <row r="67" spans="1:221" ht="14.25" x14ac:dyDescent="0.25">
      <c r="A67" s="21">
        <v>64</v>
      </c>
      <c r="B67" s="22">
        <v>10</v>
      </c>
      <c r="C67" s="22">
        <v>1</v>
      </c>
      <c r="D67" s="21">
        <v>20</v>
      </c>
      <c r="E67" s="21">
        <v>64</v>
      </c>
      <c r="F67" s="21">
        <v>270</v>
      </c>
      <c r="G67" s="21"/>
      <c r="H67" s="23" t="s">
        <v>153</v>
      </c>
      <c r="I67" s="22">
        <v>3</v>
      </c>
      <c r="J67" s="22">
        <v>30</v>
      </c>
      <c r="K67" s="22" t="s">
        <v>44</v>
      </c>
      <c r="L67" s="24" t="s">
        <v>45</v>
      </c>
      <c r="M67" s="22">
        <v>1</v>
      </c>
      <c r="N67" s="25" t="s">
        <v>46</v>
      </c>
      <c r="O67" s="26">
        <v>5552</v>
      </c>
      <c r="P67" s="26">
        <v>0</v>
      </c>
      <c r="Q67" s="26">
        <f t="shared" si="4"/>
        <v>5552</v>
      </c>
      <c r="R67" s="26">
        <f>90.86*2</f>
        <v>181.72</v>
      </c>
      <c r="S67" s="26">
        <f t="shared" si="5"/>
        <v>602.04060000000004</v>
      </c>
      <c r="T67" s="26">
        <f t="shared" si="6"/>
        <v>172.01159999999999</v>
      </c>
      <c r="U67" s="27">
        <v>443.69</v>
      </c>
      <c r="V67" s="26">
        <f t="shared" si="0"/>
        <v>114.67440000000001</v>
      </c>
      <c r="W67" s="26">
        <f>539</f>
        <v>539</v>
      </c>
      <c r="X67" s="26">
        <f>329</f>
        <v>329</v>
      </c>
      <c r="Y67" s="26">
        <v>0</v>
      </c>
      <c r="Z67" s="26">
        <f t="shared" si="1"/>
        <v>925.33333333333326</v>
      </c>
      <c r="AA67" s="26">
        <f t="shared" si="2"/>
        <v>9253.3333333333339</v>
      </c>
      <c r="AB67" s="26">
        <v>4080</v>
      </c>
      <c r="AC67" s="26">
        <f t="shared" si="7"/>
        <v>3300.86</v>
      </c>
      <c r="AD67" s="28">
        <f t="shared" si="8"/>
        <v>222.08</v>
      </c>
      <c r="AE67" s="28">
        <f t="shared" si="9"/>
        <v>7.2687999999999997</v>
      </c>
      <c r="AF67" s="28">
        <f t="shared" si="10"/>
        <v>63.214263000000003</v>
      </c>
      <c r="AG67" s="28">
        <f t="shared" si="3"/>
        <v>5.160347999999999</v>
      </c>
      <c r="AH67" s="28">
        <f t="shared" si="11"/>
        <v>17.747600000000002</v>
      </c>
      <c r="AI67" s="28">
        <f t="shared" si="12"/>
        <v>2.293488</v>
      </c>
      <c r="AJ67" s="28">
        <v>80</v>
      </c>
      <c r="AK67" s="28">
        <v>80</v>
      </c>
      <c r="AL67" s="28">
        <f t="shared" si="13"/>
        <v>0</v>
      </c>
      <c r="AM67" s="28">
        <f t="shared" si="14"/>
        <v>37.013333333333328</v>
      </c>
      <c r="AN67" s="28">
        <f t="shared" si="15"/>
        <v>370.13333333333338</v>
      </c>
      <c r="AO67" s="28">
        <f t="shared" si="16"/>
        <v>6140.320654666667</v>
      </c>
      <c r="AP67" s="26">
        <f t="shared" si="18"/>
        <v>118909.48652133333</v>
      </c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  <c r="FY67" s="29"/>
      <c r="FZ67" s="29"/>
      <c r="GA67" s="29"/>
      <c r="GB67" s="29"/>
      <c r="GC67" s="29"/>
      <c r="GD67" s="29"/>
      <c r="GE67" s="29"/>
      <c r="GF67" s="29"/>
      <c r="GG67" s="29"/>
      <c r="GH67" s="29"/>
      <c r="GI67" s="29"/>
      <c r="GJ67" s="29"/>
      <c r="GK67" s="29"/>
      <c r="GL67" s="29"/>
      <c r="GM67" s="29"/>
      <c r="GN67" s="29"/>
      <c r="GO67" s="29"/>
      <c r="GP67" s="29"/>
      <c r="GQ67" s="29"/>
      <c r="GR67" s="29"/>
      <c r="GS67" s="29"/>
      <c r="GT67" s="29"/>
      <c r="GU67" s="29"/>
      <c r="GV67" s="29"/>
      <c r="GW67" s="29"/>
      <c r="GX67" s="29"/>
      <c r="GY67" s="29"/>
      <c r="GZ67" s="29"/>
      <c r="HA67" s="29"/>
      <c r="HB67" s="29"/>
      <c r="HC67" s="29"/>
      <c r="HD67" s="29"/>
      <c r="HE67" s="29"/>
      <c r="HF67" s="29"/>
      <c r="HG67" s="29"/>
      <c r="HH67" s="29"/>
      <c r="HI67" s="29"/>
      <c r="HJ67" s="29"/>
      <c r="HK67" s="29"/>
      <c r="HL67" s="29"/>
      <c r="HM67" s="29"/>
    </row>
    <row r="68" spans="1:221" ht="14.25" x14ac:dyDescent="0.25">
      <c r="A68" s="21">
        <v>65</v>
      </c>
      <c r="B68" s="22">
        <v>10</v>
      </c>
      <c r="C68" s="22">
        <v>1</v>
      </c>
      <c r="D68" s="21">
        <v>20</v>
      </c>
      <c r="E68" s="21">
        <v>65</v>
      </c>
      <c r="F68" s="21">
        <v>270</v>
      </c>
      <c r="G68" s="21"/>
      <c r="H68" s="23" t="s">
        <v>154</v>
      </c>
      <c r="I68" s="22">
        <v>4</v>
      </c>
      <c r="J68" s="22">
        <v>30</v>
      </c>
      <c r="K68" s="22" t="s">
        <v>44</v>
      </c>
      <c r="L68" s="24" t="s">
        <v>52</v>
      </c>
      <c r="M68" s="22">
        <v>1</v>
      </c>
      <c r="N68" s="25" t="s">
        <v>49</v>
      </c>
      <c r="O68" s="26">
        <v>5866</v>
      </c>
      <c r="P68" s="26">
        <v>0</v>
      </c>
      <c r="Q68" s="26">
        <f t="shared" si="4"/>
        <v>5866</v>
      </c>
      <c r="R68" s="26">
        <f>121.13*2</f>
        <v>242.26</v>
      </c>
      <c r="S68" s="26">
        <f t="shared" si="5"/>
        <v>641.3673</v>
      </c>
      <c r="T68" s="26">
        <f t="shared" si="6"/>
        <v>183.24780000000001</v>
      </c>
      <c r="U68" s="27">
        <v>451.98</v>
      </c>
      <c r="V68" s="26">
        <f t="shared" ref="V68:V107" si="19">(Q68+R68)*2%</f>
        <v>122.16520000000001</v>
      </c>
      <c r="W68" s="26">
        <f>549</f>
        <v>549</v>
      </c>
      <c r="X68" s="26">
        <f>339</f>
        <v>339</v>
      </c>
      <c r="Y68" s="26">
        <v>0</v>
      </c>
      <c r="Z68" s="26">
        <f t="shared" ref="Z68:Z107" si="20">+Q68/30*5</f>
        <v>977.66666666666663</v>
      </c>
      <c r="AA68" s="26">
        <f t="shared" ref="AA68:AA107" si="21">+Q68/30*50</f>
        <v>9776.6666666666661</v>
      </c>
      <c r="AB68" s="26">
        <v>4080</v>
      </c>
      <c r="AC68" s="26">
        <f t="shared" si="7"/>
        <v>3498.13</v>
      </c>
      <c r="AD68" s="28">
        <f t="shared" si="8"/>
        <v>234.64000000000001</v>
      </c>
      <c r="AE68" s="28">
        <f t="shared" si="9"/>
        <v>9.6904000000000003</v>
      </c>
      <c r="AF68" s="28">
        <f t="shared" si="10"/>
        <v>67.343566499999994</v>
      </c>
      <c r="AG68" s="28">
        <f t="shared" si="3"/>
        <v>5.4974340000000002</v>
      </c>
      <c r="AH68" s="28">
        <f t="shared" si="11"/>
        <v>18.0792</v>
      </c>
      <c r="AI68" s="28">
        <f t="shared" si="12"/>
        <v>2.4433040000000004</v>
      </c>
      <c r="AJ68" s="28">
        <v>80</v>
      </c>
      <c r="AK68" s="28">
        <v>80</v>
      </c>
      <c r="AL68" s="28">
        <f t="shared" si="13"/>
        <v>0</v>
      </c>
      <c r="AM68" s="28">
        <f t="shared" si="14"/>
        <v>39.106666666666669</v>
      </c>
      <c r="AN68" s="28">
        <f t="shared" si="15"/>
        <v>391.06666666666666</v>
      </c>
      <c r="AO68" s="28">
        <f t="shared" si="16"/>
        <v>6402.500187333334</v>
      </c>
      <c r="AP68" s="26">
        <f t="shared" si="18"/>
        <v>125475.20712066669</v>
      </c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  <c r="FY68" s="29"/>
      <c r="FZ68" s="29"/>
      <c r="GA68" s="29"/>
      <c r="GB68" s="29"/>
      <c r="GC68" s="29"/>
      <c r="GD68" s="29"/>
      <c r="GE68" s="29"/>
      <c r="GF68" s="29"/>
      <c r="GG68" s="29"/>
      <c r="GH68" s="29"/>
      <c r="GI68" s="29"/>
      <c r="GJ68" s="29"/>
      <c r="GK68" s="29"/>
      <c r="GL68" s="29"/>
      <c r="GM68" s="29"/>
      <c r="GN68" s="29"/>
      <c r="GO68" s="29"/>
      <c r="GP68" s="29"/>
      <c r="GQ68" s="29"/>
      <c r="GR68" s="29"/>
      <c r="GS68" s="29"/>
      <c r="GT68" s="29"/>
      <c r="GU68" s="29"/>
      <c r="GV68" s="29"/>
      <c r="GW68" s="29"/>
      <c r="GX68" s="29"/>
      <c r="GY68" s="29"/>
      <c r="GZ68" s="29"/>
      <c r="HA68" s="29"/>
      <c r="HB68" s="29"/>
      <c r="HC68" s="29"/>
      <c r="HD68" s="29"/>
      <c r="HE68" s="29"/>
      <c r="HF68" s="29"/>
      <c r="HG68" s="29"/>
      <c r="HH68" s="29"/>
      <c r="HI68" s="29"/>
      <c r="HJ68" s="29"/>
      <c r="HK68" s="29"/>
      <c r="HL68" s="29"/>
      <c r="HM68" s="29"/>
    </row>
    <row r="69" spans="1:221" ht="14.25" x14ac:dyDescent="0.25">
      <c r="A69" s="21">
        <v>66</v>
      </c>
      <c r="B69" s="22">
        <v>10</v>
      </c>
      <c r="C69" s="22">
        <v>1</v>
      </c>
      <c r="D69" s="21">
        <v>20</v>
      </c>
      <c r="E69" s="21">
        <v>66</v>
      </c>
      <c r="F69" s="21">
        <v>270</v>
      </c>
      <c r="G69" s="21"/>
      <c r="H69" s="23" t="s">
        <v>155</v>
      </c>
      <c r="I69" s="22">
        <v>6</v>
      </c>
      <c r="J69" s="22">
        <v>30</v>
      </c>
      <c r="K69" s="22" t="s">
        <v>44</v>
      </c>
      <c r="L69" s="24" t="s">
        <v>156</v>
      </c>
      <c r="M69" s="22">
        <v>1</v>
      </c>
      <c r="N69" s="25" t="s">
        <v>49</v>
      </c>
      <c r="O69" s="26">
        <v>6613</v>
      </c>
      <c r="P69" s="26">
        <v>0</v>
      </c>
      <c r="Q69" s="26">
        <f t="shared" ref="Q69:Q107" si="22">+O69+P69</f>
        <v>6613</v>
      </c>
      <c r="R69" s="26">
        <f>211.94*2</f>
        <v>423.88</v>
      </c>
      <c r="S69" s="26">
        <f t="shared" ref="S69:S107" si="23">(Q69+R69)*10.5%</f>
        <v>738.87239999999997</v>
      </c>
      <c r="T69" s="26">
        <f t="shared" ref="T69:T107" si="24">(Q69+R69)*3%</f>
        <v>211.10640000000001</v>
      </c>
      <c r="U69" s="27">
        <v>471.67</v>
      </c>
      <c r="V69" s="26">
        <f t="shared" si="19"/>
        <v>140.73760000000001</v>
      </c>
      <c r="W69" s="26">
        <f>634</f>
        <v>634</v>
      </c>
      <c r="X69" s="26">
        <f>440</f>
        <v>440</v>
      </c>
      <c r="Y69" s="26">
        <v>0</v>
      </c>
      <c r="Z69" s="26">
        <f t="shared" si="20"/>
        <v>1102.1666666666667</v>
      </c>
      <c r="AA69" s="26">
        <f t="shared" si="21"/>
        <v>11021.666666666666</v>
      </c>
      <c r="AB69" s="26">
        <v>4080</v>
      </c>
      <c r="AC69" s="26">
        <f t="shared" ref="AC69:AC107" si="25">(Q69+R69+W69+X69)/30*15</f>
        <v>4055.4399999999996</v>
      </c>
      <c r="AD69" s="28">
        <f t="shared" ref="AD69:AD107" si="26">SUM(O69*4%)</f>
        <v>264.52</v>
      </c>
      <c r="AE69" s="28">
        <f t="shared" ref="AE69:AE107" si="27">SUM(R69*4%)</f>
        <v>16.955200000000001</v>
      </c>
      <c r="AF69" s="28">
        <f t="shared" ref="AF69:AF107" si="28">SUM(S69*10.5%)</f>
        <v>77.58160199999999</v>
      </c>
      <c r="AG69" s="28">
        <f t="shared" ref="AG69:AG107" si="29">SUM(T69*3%)</f>
        <v>6.3331920000000004</v>
      </c>
      <c r="AH69" s="28">
        <f t="shared" ref="AH69:AH107" si="30">SUM(U69*4%)</f>
        <v>18.866800000000001</v>
      </c>
      <c r="AI69" s="28">
        <f t="shared" ref="AI69:AI107" si="31">V69*2%</f>
        <v>2.8147520000000004</v>
      </c>
      <c r="AJ69" s="28">
        <v>80</v>
      </c>
      <c r="AK69" s="28">
        <v>80</v>
      </c>
      <c r="AL69" s="28">
        <f t="shared" ref="AL69:AL107" si="32">Y69*0.4</f>
        <v>0</v>
      </c>
      <c r="AM69" s="28">
        <f t="shared" ref="AM69:AM107" si="33">SUM(Z69*4%)</f>
        <v>44.086666666666673</v>
      </c>
      <c r="AN69" s="28">
        <f t="shared" ref="AN69:AN107" si="34">SUM(AA69*4%)</f>
        <v>440.86666666666667</v>
      </c>
      <c r="AO69" s="28">
        <f t="shared" ref="AO69:AO107" si="35">SUM(AD69+AE69+AF69+AG69+AH69+AI69+AJ69+AK69)*12+(AL69+AM69+AN69)</f>
        <v>7049.8118853333326</v>
      </c>
      <c r="AP69" s="26">
        <f t="shared" si="18"/>
        <v>143388.28201866668</v>
      </c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  <c r="FY69" s="29"/>
      <c r="FZ69" s="29"/>
      <c r="GA69" s="29"/>
      <c r="GB69" s="29"/>
      <c r="GC69" s="29"/>
      <c r="GD69" s="29"/>
      <c r="GE69" s="29"/>
      <c r="GF69" s="29"/>
      <c r="GG69" s="29"/>
      <c r="GH69" s="29"/>
      <c r="GI69" s="29"/>
      <c r="GJ69" s="29"/>
      <c r="GK69" s="29"/>
      <c r="GL69" s="29"/>
      <c r="GM69" s="29"/>
      <c r="GN69" s="29"/>
      <c r="GO69" s="29"/>
      <c r="GP69" s="29"/>
      <c r="GQ69" s="29"/>
      <c r="GR69" s="29"/>
      <c r="GS69" s="29"/>
      <c r="GT69" s="29"/>
      <c r="GU69" s="29"/>
      <c r="GV69" s="29"/>
      <c r="GW69" s="29"/>
      <c r="GX69" s="29"/>
      <c r="GY69" s="29"/>
      <c r="GZ69" s="29"/>
      <c r="HA69" s="29"/>
      <c r="HB69" s="29"/>
      <c r="HC69" s="29"/>
      <c r="HD69" s="29"/>
      <c r="HE69" s="29"/>
      <c r="HF69" s="29"/>
      <c r="HG69" s="29"/>
      <c r="HH69" s="29"/>
      <c r="HI69" s="29"/>
      <c r="HJ69" s="29"/>
      <c r="HK69" s="29"/>
      <c r="HL69" s="29"/>
      <c r="HM69" s="29"/>
    </row>
    <row r="70" spans="1:221" ht="14.25" x14ac:dyDescent="0.25">
      <c r="A70" s="21">
        <v>67</v>
      </c>
      <c r="B70" s="22">
        <v>10</v>
      </c>
      <c r="C70" s="22">
        <v>1</v>
      </c>
      <c r="D70" s="21">
        <v>20</v>
      </c>
      <c r="E70" s="21">
        <v>67</v>
      </c>
      <c r="F70" s="21">
        <v>270</v>
      </c>
      <c r="G70" s="21"/>
      <c r="H70" s="23" t="s">
        <v>157</v>
      </c>
      <c r="I70" s="22">
        <v>10</v>
      </c>
      <c r="J70" s="22">
        <v>30</v>
      </c>
      <c r="K70" s="22" t="s">
        <v>44</v>
      </c>
      <c r="L70" s="24" t="s">
        <v>158</v>
      </c>
      <c r="M70" s="22">
        <v>1</v>
      </c>
      <c r="N70" s="25" t="s">
        <v>46</v>
      </c>
      <c r="O70" s="26">
        <v>8317</v>
      </c>
      <c r="P70" s="26">
        <v>0</v>
      </c>
      <c r="Q70" s="26">
        <f t="shared" si="22"/>
        <v>8317</v>
      </c>
      <c r="R70" s="26">
        <v>90.86</v>
      </c>
      <c r="S70" s="26">
        <f t="shared" si="23"/>
        <v>882.82530000000008</v>
      </c>
      <c r="T70" s="26">
        <f t="shared" si="24"/>
        <v>252.23580000000001</v>
      </c>
      <c r="U70" s="27" t="s">
        <v>159</v>
      </c>
      <c r="V70" s="26">
        <f t="shared" si="19"/>
        <v>168.15720000000002</v>
      </c>
      <c r="W70" s="26">
        <f>766</f>
        <v>766</v>
      </c>
      <c r="X70" s="26">
        <f>500</f>
        <v>500</v>
      </c>
      <c r="Y70" s="26">
        <v>0</v>
      </c>
      <c r="Z70" s="26">
        <f t="shared" si="20"/>
        <v>1386.1666666666667</v>
      </c>
      <c r="AA70" s="26">
        <f t="shared" si="21"/>
        <v>13861.666666666668</v>
      </c>
      <c r="AB70" s="26">
        <v>4080</v>
      </c>
      <c r="AC70" s="26">
        <f t="shared" si="25"/>
        <v>4836.93</v>
      </c>
      <c r="AD70" s="28">
        <f t="shared" si="26"/>
        <v>332.68</v>
      </c>
      <c r="AE70" s="28">
        <f t="shared" si="27"/>
        <v>3.6343999999999999</v>
      </c>
      <c r="AF70" s="28">
        <f t="shared" si="28"/>
        <v>92.696656500000003</v>
      </c>
      <c r="AG70" s="28">
        <f t="shared" si="29"/>
        <v>7.5670739999999999</v>
      </c>
      <c r="AH70" s="28">
        <f t="shared" si="30"/>
        <v>20.664000000000001</v>
      </c>
      <c r="AI70" s="28">
        <f t="shared" si="31"/>
        <v>3.3631440000000006</v>
      </c>
      <c r="AJ70" s="28">
        <v>80</v>
      </c>
      <c r="AK70" s="28">
        <v>80</v>
      </c>
      <c r="AL70" s="28">
        <f t="shared" si="32"/>
        <v>0</v>
      </c>
      <c r="AM70" s="28">
        <f t="shared" si="33"/>
        <v>55.446666666666673</v>
      </c>
      <c r="AN70" s="28">
        <f t="shared" si="34"/>
        <v>554.4666666666667</v>
      </c>
      <c r="AO70" s="28">
        <f t="shared" si="35"/>
        <v>8057.1766273333324</v>
      </c>
      <c r="AP70" s="26">
        <f t="shared" si="18"/>
        <v>163946.87956066665</v>
      </c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  <c r="FY70" s="29"/>
      <c r="FZ70" s="29"/>
      <c r="GA70" s="29"/>
      <c r="GB70" s="29"/>
      <c r="GC70" s="29"/>
      <c r="GD70" s="29"/>
      <c r="GE70" s="29"/>
      <c r="GF70" s="29"/>
      <c r="GG70" s="29"/>
      <c r="GH70" s="29"/>
      <c r="GI70" s="29"/>
      <c r="GJ70" s="29"/>
      <c r="GK70" s="29"/>
      <c r="GL70" s="29"/>
      <c r="GM70" s="29"/>
      <c r="GN70" s="29"/>
      <c r="GO70" s="29"/>
      <c r="GP70" s="29"/>
      <c r="GQ70" s="29"/>
      <c r="GR70" s="29"/>
      <c r="GS70" s="29"/>
      <c r="GT70" s="29"/>
      <c r="GU70" s="29"/>
      <c r="GV70" s="29"/>
      <c r="GW70" s="29"/>
      <c r="GX70" s="29"/>
      <c r="GY70" s="29"/>
      <c r="GZ70" s="29"/>
      <c r="HA70" s="29"/>
      <c r="HB70" s="29"/>
      <c r="HC70" s="29"/>
      <c r="HD70" s="29"/>
      <c r="HE70" s="29"/>
      <c r="HF70" s="29"/>
      <c r="HG70" s="29"/>
      <c r="HH70" s="29"/>
      <c r="HI70" s="29"/>
      <c r="HJ70" s="29"/>
      <c r="HK70" s="29"/>
      <c r="HL70" s="29"/>
      <c r="HM70" s="29"/>
    </row>
    <row r="71" spans="1:221" ht="14.25" x14ac:dyDescent="0.25">
      <c r="A71" s="21">
        <v>68</v>
      </c>
      <c r="B71" s="22">
        <v>10</v>
      </c>
      <c r="C71" s="22">
        <v>1</v>
      </c>
      <c r="D71" s="21">
        <v>20</v>
      </c>
      <c r="E71" s="21">
        <v>68</v>
      </c>
      <c r="F71" s="21">
        <v>270</v>
      </c>
      <c r="G71" s="21"/>
      <c r="H71" s="23" t="s">
        <v>160</v>
      </c>
      <c r="I71" s="22">
        <v>6</v>
      </c>
      <c r="J71" s="22">
        <v>30</v>
      </c>
      <c r="K71" s="22" t="s">
        <v>44</v>
      </c>
      <c r="L71" s="24" t="s">
        <v>48</v>
      </c>
      <c r="M71" s="22">
        <v>1</v>
      </c>
      <c r="N71" s="25" t="s">
        <v>75</v>
      </c>
      <c r="O71" s="26">
        <v>6613</v>
      </c>
      <c r="P71" s="26">
        <v>0</v>
      </c>
      <c r="Q71" s="26">
        <f t="shared" si="22"/>
        <v>6613</v>
      </c>
      <c r="R71" s="26">
        <f>121.13*2</f>
        <v>242.26</v>
      </c>
      <c r="S71" s="26">
        <f t="shared" si="23"/>
        <v>719.80229999999995</v>
      </c>
      <c r="T71" s="26">
        <f t="shared" si="24"/>
        <v>205.65780000000001</v>
      </c>
      <c r="U71" s="27" t="s">
        <v>56</v>
      </c>
      <c r="V71" s="26">
        <f t="shared" si="19"/>
        <v>137.1052</v>
      </c>
      <c r="W71" s="26">
        <f>634</f>
        <v>634</v>
      </c>
      <c r="X71" s="26">
        <f>440</f>
        <v>440</v>
      </c>
      <c r="Y71" s="26">
        <v>0</v>
      </c>
      <c r="Z71" s="26">
        <f t="shared" si="20"/>
        <v>1102.1666666666667</v>
      </c>
      <c r="AA71" s="26">
        <f t="shared" si="21"/>
        <v>11021.666666666666</v>
      </c>
      <c r="AB71" s="26">
        <v>4080</v>
      </c>
      <c r="AC71" s="26">
        <f t="shared" si="25"/>
        <v>3964.63</v>
      </c>
      <c r="AD71" s="28">
        <f t="shared" si="26"/>
        <v>264.52</v>
      </c>
      <c r="AE71" s="28">
        <f t="shared" si="27"/>
        <v>9.6904000000000003</v>
      </c>
      <c r="AF71" s="28">
        <f t="shared" si="28"/>
        <v>75.579241499999995</v>
      </c>
      <c r="AG71" s="28">
        <f t="shared" si="29"/>
        <v>6.1697340000000001</v>
      </c>
      <c r="AH71" s="28">
        <f t="shared" si="30"/>
        <v>18.866800000000001</v>
      </c>
      <c r="AI71" s="28">
        <f t="shared" si="31"/>
        <v>2.7421039999999999</v>
      </c>
      <c r="AJ71" s="28">
        <v>80</v>
      </c>
      <c r="AK71" s="28">
        <v>80</v>
      </c>
      <c r="AL71" s="28">
        <f t="shared" si="32"/>
        <v>0</v>
      </c>
      <c r="AM71" s="28">
        <f t="shared" si="33"/>
        <v>44.086666666666673</v>
      </c>
      <c r="AN71" s="28">
        <f t="shared" si="34"/>
        <v>440.86666666666667</v>
      </c>
      <c r="AO71" s="28">
        <f t="shared" si="35"/>
        <v>6935.772687333334</v>
      </c>
      <c r="AP71" s="26">
        <f t="shared" si="18"/>
        <v>135006.13962066668</v>
      </c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  <c r="FY71" s="29"/>
      <c r="FZ71" s="29"/>
      <c r="GA71" s="29"/>
      <c r="GB71" s="29"/>
      <c r="GC71" s="29"/>
      <c r="GD71" s="29"/>
      <c r="GE71" s="29"/>
      <c r="GF71" s="29"/>
      <c r="GG71" s="29"/>
      <c r="GH71" s="29"/>
      <c r="GI71" s="29"/>
      <c r="GJ71" s="29"/>
      <c r="GK71" s="29"/>
      <c r="GL71" s="29"/>
      <c r="GM71" s="29"/>
      <c r="GN71" s="29"/>
      <c r="GO71" s="29"/>
      <c r="GP71" s="29"/>
      <c r="GQ71" s="29"/>
      <c r="GR71" s="29"/>
      <c r="GS71" s="29"/>
      <c r="GT71" s="29"/>
      <c r="GU71" s="29"/>
      <c r="GV71" s="29"/>
      <c r="GW71" s="29"/>
      <c r="GX71" s="29"/>
      <c r="GY71" s="29"/>
      <c r="GZ71" s="29"/>
      <c r="HA71" s="29"/>
      <c r="HB71" s="29"/>
      <c r="HC71" s="29"/>
      <c r="HD71" s="29"/>
      <c r="HE71" s="29"/>
      <c r="HF71" s="29"/>
      <c r="HG71" s="29"/>
      <c r="HH71" s="29"/>
      <c r="HI71" s="29"/>
      <c r="HJ71" s="29"/>
      <c r="HK71" s="29"/>
      <c r="HL71" s="29"/>
      <c r="HM71" s="29"/>
    </row>
    <row r="72" spans="1:221" ht="14.25" x14ac:dyDescent="0.25">
      <c r="A72" s="21">
        <v>69</v>
      </c>
      <c r="B72" s="22">
        <v>10</v>
      </c>
      <c r="C72" s="22">
        <v>1</v>
      </c>
      <c r="D72" s="21">
        <v>20</v>
      </c>
      <c r="E72" s="21">
        <v>69</v>
      </c>
      <c r="F72" s="21">
        <v>270</v>
      </c>
      <c r="G72" s="21"/>
      <c r="H72" s="23" t="s">
        <v>161</v>
      </c>
      <c r="I72" s="22">
        <v>8</v>
      </c>
      <c r="J72" s="22">
        <v>40</v>
      </c>
      <c r="K72" s="22" t="s">
        <v>44</v>
      </c>
      <c r="L72" s="24" t="s">
        <v>162</v>
      </c>
      <c r="M72" s="22">
        <v>1</v>
      </c>
      <c r="N72" s="25" t="s">
        <v>46</v>
      </c>
      <c r="O72" s="26">
        <v>9556</v>
      </c>
      <c r="P72" s="26">
        <v>0</v>
      </c>
      <c r="Q72" s="26">
        <f t="shared" si="22"/>
        <v>9556</v>
      </c>
      <c r="R72" s="26">
        <v>0</v>
      </c>
      <c r="S72" s="26">
        <f t="shared" si="23"/>
        <v>1003.38</v>
      </c>
      <c r="T72" s="26">
        <f t="shared" si="24"/>
        <v>286.68</v>
      </c>
      <c r="U72" s="27" t="s">
        <v>96</v>
      </c>
      <c r="V72" s="26">
        <f t="shared" si="19"/>
        <v>191.12</v>
      </c>
      <c r="W72" s="26">
        <f>871</f>
        <v>871</v>
      </c>
      <c r="X72" s="26">
        <f>615</f>
        <v>615</v>
      </c>
      <c r="Y72" s="26">
        <f>Q72/30*25%*52</f>
        <v>4140.9333333333334</v>
      </c>
      <c r="Z72" s="26">
        <f t="shared" si="20"/>
        <v>1592.6666666666667</v>
      </c>
      <c r="AA72" s="26">
        <f t="shared" si="21"/>
        <v>15926.666666666668</v>
      </c>
      <c r="AB72" s="26">
        <v>4080</v>
      </c>
      <c r="AC72" s="26">
        <f t="shared" si="25"/>
        <v>5521</v>
      </c>
      <c r="AD72" s="28">
        <f t="shared" si="26"/>
        <v>382.24</v>
      </c>
      <c r="AE72" s="28">
        <f t="shared" si="27"/>
        <v>0</v>
      </c>
      <c r="AF72" s="28">
        <f t="shared" si="28"/>
        <v>105.3549</v>
      </c>
      <c r="AG72" s="28">
        <f t="shared" si="29"/>
        <v>8.6004000000000005</v>
      </c>
      <c r="AH72" s="28">
        <f t="shared" si="30"/>
        <v>21.970800000000001</v>
      </c>
      <c r="AI72" s="28">
        <f t="shared" si="31"/>
        <v>3.8224</v>
      </c>
      <c r="AJ72" s="28">
        <v>80</v>
      </c>
      <c r="AK72" s="28">
        <v>80</v>
      </c>
      <c r="AL72" s="28">
        <f t="shared" si="32"/>
        <v>1656.3733333333334</v>
      </c>
      <c r="AM72" s="28">
        <f t="shared" si="33"/>
        <v>63.706666666666671</v>
      </c>
      <c r="AN72" s="28">
        <f t="shared" si="34"/>
        <v>637.06666666666672</v>
      </c>
      <c r="AO72" s="28">
        <f t="shared" si="35"/>
        <v>10541.008666666668</v>
      </c>
      <c r="AP72" s="26">
        <f t="shared" si="18"/>
        <v>192080.4353333333</v>
      </c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  <c r="FY72" s="29"/>
      <c r="FZ72" s="29"/>
      <c r="GA72" s="29"/>
      <c r="GB72" s="29"/>
      <c r="GC72" s="29"/>
      <c r="GD72" s="29"/>
      <c r="GE72" s="29"/>
      <c r="GF72" s="29"/>
      <c r="GG72" s="29"/>
      <c r="GH72" s="29"/>
      <c r="GI72" s="29"/>
      <c r="GJ72" s="29"/>
      <c r="GK72" s="29"/>
      <c r="GL72" s="29"/>
      <c r="GM72" s="29"/>
      <c r="GN72" s="29"/>
      <c r="GO72" s="29"/>
      <c r="GP72" s="29"/>
      <c r="GQ72" s="29"/>
      <c r="GR72" s="29"/>
      <c r="GS72" s="29"/>
      <c r="GT72" s="29"/>
      <c r="GU72" s="29"/>
      <c r="GV72" s="29"/>
      <c r="GW72" s="29"/>
      <c r="GX72" s="29"/>
      <c r="GY72" s="29"/>
      <c r="GZ72" s="29"/>
      <c r="HA72" s="29"/>
      <c r="HB72" s="29"/>
      <c r="HC72" s="29"/>
      <c r="HD72" s="29"/>
      <c r="HE72" s="29"/>
      <c r="HF72" s="29"/>
      <c r="HG72" s="29"/>
      <c r="HH72" s="29"/>
      <c r="HI72" s="29"/>
      <c r="HJ72" s="29"/>
      <c r="HK72" s="29"/>
      <c r="HL72" s="29"/>
      <c r="HM72" s="29"/>
    </row>
    <row r="73" spans="1:221" ht="14.25" x14ac:dyDescent="0.25">
      <c r="A73" s="21">
        <v>70</v>
      </c>
      <c r="B73" s="22">
        <v>10</v>
      </c>
      <c r="C73" s="22">
        <v>1</v>
      </c>
      <c r="D73" s="21">
        <v>20</v>
      </c>
      <c r="E73" s="21">
        <v>70</v>
      </c>
      <c r="F73" s="21">
        <v>270</v>
      </c>
      <c r="G73" s="21"/>
      <c r="H73" s="23" t="s">
        <v>163</v>
      </c>
      <c r="I73" s="22">
        <v>4</v>
      </c>
      <c r="J73" s="22">
        <v>30</v>
      </c>
      <c r="K73" s="22" t="s">
        <v>44</v>
      </c>
      <c r="L73" s="24" t="s">
        <v>52</v>
      </c>
      <c r="M73" s="22">
        <v>1</v>
      </c>
      <c r="N73" s="25" t="s">
        <v>49</v>
      </c>
      <c r="O73" s="26">
        <v>5866</v>
      </c>
      <c r="P73" s="26">
        <v>0</v>
      </c>
      <c r="Q73" s="26">
        <f t="shared" si="22"/>
        <v>5866</v>
      </c>
      <c r="R73" s="26">
        <f>121.13*2</f>
        <v>242.26</v>
      </c>
      <c r="S73" s="26">
        <f t="shared" si="23"/>
        <v>641.3673</v>
      </c>
      <c r="T73" s="26">
        <f t="shared" si="24"/>
        <v>183.24780000000001</v>
      </c>
      <c r="U73" s="27">
        <v>451.98</v>
      </c>
      <c r="V73" s="26">
        <f t="shared" si="19"/>
        <v>122.16520000000001</v>
      </c>
      <c r="W73" s="26">
        <f>549</f>
        <v>549</v>
      </c>
      <c r="X73" s="26">
        <f>339</f>
        <v>339</v>
      </c>
      <c r="Y73" s="26">
        <f>Q73/30*25%*52</f>
        <v>2541.9333333333334</v>
      </c>
      <c r="Z73" s="26">
        <f t="shared" si="20"/>
        <v>977.66666666666663</v>
      </c>
      <c r="AA73" s="26">
        <f t="shared" si="21"/>
        <v>9776.6666666666661</v>
      </c>
      <c r="AB73" s="26">
        <v>4080</v>
      </c>
      <c r="AC73" s="26">
        <f t="shared" si="25"/>
        <v>3498.13</v>
      </c>
      <c r="AD73" s="28">
        <f t="shared" si="26"/>
        <v>234.64000000000001</v>
      </c>
      <c r="AE73" s="28">
        <f t="shared" si="27"/>
        <v>9.6904000000000003</v>
      </c>
      <c r="AF73" s="28">
        <f t="shared" si="28"/>
        <v>67.343566499999994</v>
      </c>
      <c r="AG73" s="28">
        <f t="shared" si="29"/>
        <v>5.4974340000000002</v>
      </c>
      <c r="AH73" s="28">
        <f t="shared" si="30"/>
        <v>18.0792</v>
      </c>
      <c r="AI73" s="28">
        <f t="shared" si="31"/>
        <v>2.4433040000000004</v>
      </c>
      <c r="AJ73" s="28">
        <v>80</v>
      </c>
      <c r="AK73" s="28">
        <v>80</v>
      </c>
      <c r="AL73" s="28">
        <f t="shared" si="32"/>
        <v>1016.7733333333334</v>
      </c>
      <c r="AM73" s="28">
        <f t="shared" si="33"/>
        <v>39.106666666666669</v>
      </c>
      <c r="AN73" s="28">
        <f t="shared" si="34"/>
        <v>391.06666666666666</v>
      </c>
      <c r="AO73" s="28">
        <f t="shared" si="35"/>
        <v>7419.2735206666675</v>
      </c>
      <c r="AP73" s="26">
        <f t="shared" ref="AP73:AP107" si="36">SUM(Q73:X73)*12+Y73+Z73+AA73+AB73+AC73+AO73</f>
        <v>129033.91378733335</v>
      </c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  <c r="FY73" s="29"/>
      <c r="FZ73" s="29"/>
      <c r="GA73" s="29"/>
      <c r="GB73" s="29"/>
      <c r="GC73" s="29"/>
      <c r="GD73" s="29"/>
      <c r="GE73" s="29"/>
      <c r="GF73" s="29"/>
      <c r="GG73" s="29"/>
      <c r="GH73" s="29"/>
      <c r="GI73" s="29"/>
      <c r="GJ73" s="29"/>
      <c r="GK73" s="29"/>
      <c r="GL73" s="29"/>
      <c r="GM73" s="29"/>
      <c r="GN73" s="29"/>
      <c r="GO73" s="29"/>
      <c r="GP73" s="29"/>
      <c r="GQ73" s="29"/>
      <c r="GR73" s="29"/>
      <c r="GS73" s="29"/>
      <c r="GT73" s="29"/>
      <c r="GU73" s="29"/>
      <c r="GV73" s="29"/>
      <c r="GW73" s="29"/>
      <c r="GX73" s="29"/>
      <c r="GY73" s="29"/>
      <c r="GZ73" s="29"/>
      <c r="HA73" s="29"/>
      <c r="HB73" s="29"/>
      <c r="HC73" s="29"/>
      <c r="HD73" s="29"/>
      <c r="HE73" s="29"/>
      <c r="HF73" s="29"/>
      <c r="HG73" s="29"/>
      <c r="HH73" s="29"/>
      <c r="HI73" s="29"/>
      <c r="HJ73" s="29"/>
      <c r="HK73" s="29"/>
      <c r="HL73" s="29"/>
      <c r="HM73" s="29"/>
    </row>
    <row r="74" spans="1:221" ht="14.25" x14ac:dyDescent="0.25">
      <c r="A74" s="21">
        <v>71</v>
      </c>
      <c r="B74" s="22">
        <v>10</v>
      </c>
      <c r="C74" s="22">
        <v>1</v>
      </c>
      <c r="D74" s="21">
        <v>20</v>
      </c>
      <c r="E74" s="21">
        <v>71</v>
      </c>
      <c r="F74" s="21">
        <v>270</v>
      </c>
      <c r="G74" s="21"/>
      <c r="H74" s="23" t="s">
        <v>164</v>
      </c>
      <c r="I74" s="22">
        <v>6</v>
      </c>
      <c r="J74" s="22">
        <v>30</v>
      </c>
      <c r="K74" s="22" t="s">
        <v>44</v>
      </c>
      <c r="L74" s="24" t="s">
        <v>48</v>
      </c>
      <c r="M74" s="22">
        <v>1</v>
      </c>
      <c r="N74" s="25" t="s">
        <v>75</v>
      </c>
      <c r="O74" s="26">
        <v>6613</v>
      </c>
      <c r="P74" s="26">
        <v>0</v>
      </c>
      <c r="Q74" s="26">
        <f t="shared" si="22"/>
        <v>6613</v>
      </c>
      <c r="R74" s="26">
        <f>121.13*2</f>
        <v>242.26</v>
      </c>
      <c r="S74" s="26">
        <f t="shared" si="23"/>
        <v>719.80229999999995</v>
      </c>
      <c r="T74" s="26">
        <f t="shared" si="24"/>
        <v>205.65780000000001</v>
      </c>
      <c r="U74" s="27" t="s">
        <v>56</v>
      </c>
      <c r="V74" s="26">
        <f t="shared" si="19"/>
        <v>137.1052</v>
      </c>
      <c r="W74" s="26">
        <f>634</f>
        <v>634</v>
      </c>
      <c r="X74" s="26">
        <f>440</f>
        <v>440</v>
      </c>
      <c r="Y74" s="26">
        <v>0</v>
      </c>
      <c r="Z74" s="26">
        <f t="shared" si="20"/>
        <v>1102.1666666666667</v>
      </c>
      <c r="AA74" s="26">
        <f t="shared" si="21"/>
        <v>11021.666666666666</v>
      </c>
      <c r="AB74" s="26">
        <v>4080</v>
      </c>
      <c r="AC74" s="26">
        <f t="shared" si="25"/>
        <v>3964.63</v>
      </c>
      <c r="AD74" s="28">
        <f t="shared" si="26"/>
        <v>264.52</v>
      </c>
      <c r="AE74" s="28">
        <f t="shared" si="27"/>
        <v>9.6904000000000003</v>
      </c>
      <c r="AF74" s="28">
        <f t="shared" si="28"/>
        <v>75.579241499999995</v>
      </c>
      <c r="AG74" s="28">
        <f t="shared" si="29"/>
        <v>6.1697340000000001</v>
      </c>
      <c r="AH74" s="28">
        <f t="shared" si="30"/>
        <v>18.866800000000001</v>
      </c>
      <c r="AI74" s="28">
        <f t="shared" si="31"/>
        <v>2.7421039999999999</v>
      </c>
      <c r="AJ74" s="28">
        <v>80</v>
      </c>
      <c r="AK74" s="28">
        <v>80</v>
      </c>
      <c r="AL74" s="28">
        <f t="shared" si="32"/>
        <v>0</v>
      </c>
      <c r="AM74" s="28">
        <f t="shared" si="33"/>
        <v>44.086666666666673</v>
      </c>
      <c r="AN74" s="28">
        <f t="shared" si="34"/>
        <v>440.86666666666667</v>
      </c>
      <c r="AO74" s="28">
        <f t="shared" si="35"/>
        <v>6935.772687333334</v>
      </c>
      <c r="AP74" s="26">
        <f t="shared" si="36"/>
        <v>135006.13962066668</v>
      </c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  <c r="FY74" s="29"/>
      <c r="FZ74" s="29"/>
      <c r="GA74" s="29"/>
      <c r="GB74" s="29"/>
      <c r="GC74" s="29"/>
      <c r="GD74" s="29"/>
      <c r="GE74" s="29"/>
      <c r="GF74" s="29"/>
      <c r="GG74" s="29"/>
      <c r="GH74" s="29"/>
      <c r="GI74" s="29"/>
      <c r="GJ74" s="29"/>
      <c r="GK74" s="29"/>
      <c r="GL74" s="29"/>
      <c r="GM74" s="29"/>
      <c r="GN74" s="29"/>
      <c r="GO74" s="29"/>
      <c r="GP74" s="29"/>
      <c r="GQ74" s="29"/>
      <c r="GR74" s="29"/>
      <c r="GS74" s="29"/>
      <c r="GT74" s="29"/>
      <c r="GU74" s="29"/>
      <c r="GV74" s="29"/>
      <c r="GW74" s="29"/>
      <c r="GX74" s="29"/>
      <c r="GY74" s="29"/>
      <c r="GZ74" s="29"/>
      <c r="HA74" s="29"/>
      <c r="HB74" s="29"/>
      <c r="HC74" s="29"/>
      <c r="HD74" s="29"/>
      <c r="HE74" s="29"/>
      <c r="HF74" s="29"/>
      <c r="HG74" s="29"/>
      <c r="HH74" s="29"/>
      <c r="HI74" s="29"/>
      <c r="HJ74" s="29"/>
      <c r="HK74" s="29"/>
      <c r="HL74" s="29"/>
      <c r="HM74" s="29"/>
    </row>
    <row r="75" spans="1:221" ht="14.25" x14ac:dyDescent="0.25">
      <c r="A75" s="21">
        <v>72</v>
      </c>
      <c r="B75" s="22">
        <v>10</v>
      </c>
      <c r="C75" s="22">
        <v>1</v>
      </c>
      <c r="D75" s="21">
        <v>20</v>
      </c>
      <c r="E75" s="21">
        <v>72</v>
      </c>
      <c r="F75" s="21">
        <v>270</v>
      </c>
      <c r="G75" s="21"/>
      <c r="H75" s="23" t="s">
        <v>165</v>
      </c>
      <c r="I75" s="22">
        <v>4</v>
      </c>
      <c r="J75" s="22">
        <v>30</v>
      </c>
      <c r="K75" s="22" t="s">
        <v>44</v>
      </c>
      <c r="L75" s="24" t="s">
        <v>52</v>
      </c>
      <c r="M75" s="22">
        <v>1</v>
      </c>
      <c r="N75" s="25" t="s">
        <v>49</v>
      </c>
      <c r="O75" s="26">
        <v>5866</v>
      </c>
      <c r="P75" s="26">
        <v>0</v>
      </c>
      <c r="Q75" s="26">
        <f t="shared" si="22"/>
        <v>5866</v>
      </c>
      <c r="R75" s="26">
        <f>121.13*2</f>
        <v>242.26</v>
      </c>
      <c r="S75" s="26">
        <f t="shared" si="23"/>
        <v>641.3673</v>
      </c>
      <c r="T75" s="26">
        <f t="shared" si="24"/>
        <v>183.24780000000001</v>
      </c>
      <c r="U75" s="27">
        <v>451.98</v>
      </c>
      <c r="V75" s="26">
        <f t="shared" si="19"/>
        <v>122.16520000000001</v>
      </c>
      <c r="W75" s="26">
        <f>549</f>
        <v>549</v>
      </c>
      <c r="X75" s="26">
        <f>339</f>
        <v>339</v>
      </c>
      <c r="Y75" s="26">
        <v>0</v>
      </c>
      <c r="Z75" s="26">
        <f t="shared" si="20"/>
        <v>977.66666666666663</v>
      </c>
      <c r="AA75" s="26">
        <f t="shared" si="21"/>
        <v>9776.6666666666661</v>
      </c>
      <c r="AB75" s="26">
        <v>4080</v>
      </c>
      <c r="AC75" s="26">
        <f t="shared" si="25"/>
        <v>3498.13</v>
      </c>
      <c r="AD75" s="28">
        <f t="shared" si="26"/>
        <v>234.64000000000001</v>
      </c>
      <c r="AE75" s="28">
        <f t="shared" si="27"/>
        <v>9.6904000000000003</v>
      </c>
      <c r="AF75" s="28">
        <f t="shared" si="28"/>
        <v>67.343566499999994</v>
      </c>
      <c r="AG75" s="28">
        <f t="shared" si="29"/>
        <v>5.4974340000000002</v>
      </c>
      <c r="AH75" s="28">
        <f t="shared" si="30"/>
        <v>18.0792</v>
      </c>
      <c r="AI75" s="28">
        <f t="shared" si="31"/>
        <v>2.4433040000000004</v>
      </c>
      <c r="AJ75" s="28">
        <v>80</v>
      </c>
      <c r="AK75" s="28">
        <v>80</v>
      </c>
      <c r="AL75" s="28">
        <f t="shared" si="32"/>
        <v>0</v>
      </c>
      <c r="AM75" s="28">
        <f t="shared" si="33"/>
        <v>39.106666666666669</v>
      </c>
      <c r="AN75" s="28">
        <f t="shared" si="34"/>
        <v>391.06666666666666</v>
      </c>
      <c r="AO75" s="28">
        <f t="shared" si="35"/>
        <v>6402.500187333334</v>
      </c>
      <c r="AP75" s="26">
        <f t="shared" si="36"/>
        <v>125475.20712066669</v>
      </c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  <c r="FY75" s="29"/>
      <c r="FZ75" s="29"/>
      <c r="GA75" s="29"/>
      <c r="GB75" s="29"/>
      <c r="GC75" s="29"/>
      <c r="GD75" s="29"/>
      <c r="GE75" s="29"/>
      <c r="GF75" s="29"/>
      <c r="GG75" s="29"/>
      <c r="GH75" s="29"/>
      <c r="GI75" s="29"/>
      <c r="GJ75" s="29"/>
      <c r="GK75" s="29"/>
      <c r="GL75" s="29"/>
      <c r="GM75" s="29"/>
      <c r="GN75" s="29"/>
      <c r="GO75" s="29"/>
      <c r="GP75" s="29"/>
      <c r="GQ75" s="29"/>
      <c r="GR75" s="29"/>
      <c r="GS75" s="29"/>
      <c r="GT75" s="29"/>
      <c r="GU75" s="29"/>
      <c r="GV75" s="29"/>
      <c r="GW75" s="29"/>
      <c r="GX75" s="29"/>
      <c r="GY75" s="29"/>
      <c r="GZ75" s="29"/>
      <c r="HA75" s="29"/>
      <c r="HB75" s="29"/>
      <c r="HC75" s="29"/>
      <c r="HD75" s="29"/>
      <c r="HE75" s="29"/>
      <c r="HF75" s="29"/>
      <c r="HG75" s="29"/>
      <c r="HH75" s="29"/>
      <c r="HI75" s="29"/>
      <c r="HJ75" s="29"/>
      <c r="HK75" s="29"/>
      <c r="HL75" s="29"/>
      <c r="HM75" s="29"/>
    </row>
    <row r="76" spans="1:221" ht="14.25" x14ac:dyDescent="0.25">
      <c r="A76" s="21">
        <v>73</v>
      </c>
      <c r="B76" s="22">
        <v>10</v>
      </c>
      <c r="C76" s="22">
        <v>1</v>
      </c>
      <c r="D76" s="21">
        <v>20</v>
      </c>
      <c r="E76" s="21">
        <v>73</v>
      </c>
      <c r="F76" s="21">
        <v>270</v>
      </c>
      <c r="G76" s="21"/>
      <c r="H76" s="23" t="s">
        <v>166</v>
      </c>
      <c r="I76" s="22">
        <v>4</v>
      </c>
      <c r="J76" s="22">
        <v>30</v>
      </c>
      <c r="K76" s="22" t="s">
        <v>44</v>
      </c>
      <c r="L76" s="24" t="s">
        <v>52</v>
      </c>
      <c r="M76" s="22">
        <v>1</v>
      </c>
      <c r="N76" s="25" t="s">
        <v>49</v>
      </c>
      <c r="O76" s="26">
        <v>5866</v>
      </c>
      <c r="P76" s="26">
        <v>0</v>
      </c>
      <c r="Q76" s="26">
        <f t="shared" si="22"/>
        <v>5866</v>
      </c>
      <c r="R76" s="26">
        <f>181.67*2</f>
        <v>363.34</v>
      </c>
      <c r="S76" s="26">
        <f t="shared" si="23"/>
        <v>654.08069999999998</v>
      </c>
      <c r="T76" s="26">
        <f t="shared" si="24"/>
        <v>186.8802</v>
      </c>
      <c r="U76" s="27">
        <v>451.98</v>
      </c>
      <c r="V76" s="26">
        <f t="shared" si="19"/>
        <v>124.58680000000001</v>
      </c>
      <c r="W76" s="26">
        <f>549</f>
        <v>549</v>
      </c>
      <c r="X76" s="26">
        <f>339</f>
        <v>339</v>
      </c>
      <c r="Y76" s="26">
        <v>0</v>
      </c>
      <c r="Z76" s="26">
        <f t="shared" si="20"/>
        <v>977.66666666666663</v>
      </c>
      <c r="AA76" s="26">
        <f t="shared" si="21"/>
        <v>9776.6666666666661</v>
      </c>
      <c r="AB76" s="26">
        <v>4080</v>
      </c>
      <c r="AC76" s="26">
        <f t="shared" si="25"/>
        <v>3558.67</v>
      </c>
      <c r="AD76" s="28">
        <f t="shared" si="26"/>
        <v>234.64000000000001</v>
      </c>
      <c r="AE76" s="28">
        <f t="shared" si="27"/>
        <v>14.5336</v>
      </c>
      <c r="AF76" s="28">
        <f t="shared" si="28"/>
        <v>68.678473499999996</v>
      </c>
      <c r="AG76" s="28">
        <f t="shared" si="29"/>
        <v>5.6064059999999998</v>
      </c>
      <c r="AH76" s="28">
        <f t="shared" si="30"/>
        <v>18.0792</v>
      </c>
      <c r="AI76" s="28">
        <f t="shared" si="31"/>
        <v>2.4917360000000004</v>
      </c>
      <c r="AJ76" s="28">
        <v>80</v>
      </c>
      <c r="AK76" s="28">
        <v>80</v>
      </c>
      <c r="AL76" s="28">
        <f t="shared" si="32"/>
        <v>0</v>
      </c>
      <c r="AM76" s="28">
        <f t="shared" si="33"/>
        <v>39.106666666666669</v>
      </c>
      <c r="AN76" s="28">
        <f t="shared" si="34"/>
        <v>391.06666666666666</v>
      </c>
      <c r="AO76" s="28">
        <f t="shared" si="35"/>
        <v>6478.526319333333</v>
      </c>
      <c r="AP76" s="26">
        <f t="shared" si="36"/>
        <v>127289.94205266667</v>
      </c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</row>
    <row r="77" spans="1:221" ht="14.25" x14ac:dyDescent="0.25">
      <c r="A77" s="21">
        <v>74</v>
      </c>
      <c r="B77" s="22">
        <v>10</v>
      </c>
      <c r="C77" s="22">
        <v>1</v>
      </c>
      <c r="D77" s="21">
        <v>20</v>
      </c>
      <c r="E77" s="21">
        <v>74</v>
      </c>
      <c r="F77" s="21">
        <v>270</v>
      </c>
      <c r="G77" s="21"/>
      <c r="H77" s="23" t="s">
        <v>167</v>
      </c>
      <c r="I77" s="22">
        <v>7</v>
      </c>
      <c r="J77" s="22">
        <v>40</v>
      </c>
      <c r="K77" s="22" t="s">
        <v>44</v>
      </c>
      <c r="L77" s="24" t="s">
        <v>91</v>
      </c>
      <c r="M77" s="22">
        <v>1</v>
      </c>
      <c r="N77" s="25" t="s">
        <v>71</v>
      </c>
      <c r="O77" s="26">
        <v>9081</v>
      </c>
      <c r="P77" s="26">
        <v>0</v>
      </c>
      <c r="Q77" s="26">
        <f t="shared" si="22"/>
        <v>9081</v>
      </c>
      <c r="R77" s="26">
        <f>211.94*2</f>
        <v>423.88</v>
      </c>
      <c r="S77" s="26">
        <f t="shared" si="23"/>
        <v>998.01239999999984</v>
      </c>
      <c r="T77" s="26">
        <f t="shared" si="24"/>
        <v>285.14639999999997</v>
      </c>
      <c r="U77" s="27" t="s">
        <v>92</v>
      </c>
      <c r="V77" s="26">
        <f t="shared" si="19"/>
        <v>190.0976</v>
      </c>
      <c r="W77" s="26">
        <f>856</f>
        <v>856</v>
      </c>
      <c r="X77" s="26">
        <f>600</f>
        <v>600</v>
      </c>
      <c r="Y77" s="26">
        <v>0</v>
      </c>
      <c r="Z77" s="26">
        <f t="shared" si="20"/>
        <v>1513.5</v>
      </c>
      <c r="AA77" s="26">
        <f t="shared" si="21"/>
        <v>15135</v>
      </c>
      <c r="AB77" s="26">
        <v>4080</v>
      </c>
      <c r="AC77" s="26">
        <f t="shared" si="25"/>
        <v>5480.44</v>
      </c>
      <c r="AD77" s="28">
        <f t="shared" si="26"/>
        <v>363.24</v>
      </c>
      <c r="AE77" s="28">
        <f t="shared" si="27"/>
        <v>16.955200000000001</v>
      </c>
      <c r="AF77" s="28">
        <f t="shared" si="28"/>
        <v>104.79130199999997</v>
      </c>
      <c r="AG77" s="28">
        <f t="shared" si="29"/>
        <v>8.5543919999999982</v>
      </c>
      <c r="AH77" s="28">
        <f t="shared" si="30"/>
        <v>21.47</v>
      </c>
      <c r="AI77" s="28">
        <f t="shared" si="31"/>
        <v>3.801952</v>
      </c>
      <c r="AJ77" s="28">
        <v>80</v>
      </c>
      <c r="AK77" s="28">
        <v>80</v>
      </c>
      <c r="AL77" s="28">
        <f t="shared" si="32"/>
        <v>0</v>
      </c>
      <c r="AM77" s="28">
        <f t="shared" si="33"/>
        <v>60.54</v>
      </c>
      <c r="AN77" s="28">
        <f t="shared" si="34"/>
        <v>605.4</v>
      </c>
      <c r="AO77" s="28">
        <f t="shared" si="35"/>
        <v>8811.694152</v>
      </c>
      <c r="AP77" s="26">
        <f t="shared" si="36"/>
        <v>184230.27095199999</v>
      </c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  <c r="FY77" s="29"/>
      <c r="FZ77" s="29"/>
      <c r="GA77" s="29"/>
      <c r="GB77" s="29"/>
      <c r="GC77" s="29"/>
      <c r="GD77" s="29"/>
      <c r="GE77" s="29"/>
      <c r="GF77" s="29"/>
      <c r="GG77" s="29"/>
      <c r="GH77" s="29"/>
      <c r="GI77" s="29"/>
      <c r="GJ77" s="29"/>
      <c r="GK77" s="29"/>
      <c r="GL77" s="29"/>
      <c r="GM77" s="29"/>
      <c r="GN77" s="29"/>
      <c r="GO77" s="29"/>
      <c r="GP77" s="29"/>
      <c r="GQ77" s="29"/>
      <c r="GR77" s="29"/>
      <c r="GS77" s="29"/>
      <c r="GT77" s="29"/>
      <c r="GU77" s="29"/>
      <c r="GV77" s="29"/>
      <c r="GW77" s="29"/>
      <c r="GX77" s="29"/>
      <c r="GY77" s="29"/>
      <c r="GZ77" s="29"/>
      <c r="HA77" s="29"/>
      <c r="HB77" s="29"/>
      <c r="HC77" s="29"/>
      <c r="HD77" s="29"/>
      <c r="HE77" s="29"/>
      <c r="HF77" s="29"/>
      <c r="HG77" s="29"/>
      <c r="HH77" s="29"/>
      <c r="HI77" s="29"/>
      <c r="HJ77" s="29"/>
      <c r="HK77" s="29"/>
      <c r="HL77" s="29"/>
      <c r="HM77" s="29"/>
    </row>
    <row r="78" spans="1:221" ht="14.25" x14ac:dyDescent="0.25">
      <c r="A78" s="21">
        <v>75</v>
      </c>
      <c r="B78" s="22">
        <v>10</v>
      </c>
      <c r="C78" s="22">
        <v>1</v>
      </c>
      <c r="D78" s="21">
        <v>20</v>
      </c>
      <c r="E78" s="21">
        <v>75</v>
      </c>
      <c r="F78" s="21">
        <v>270</v>
      </c>
      <c r="G78" s="21"/>
      <c r="H78" s="23" t="s">
        <v>168</v>
      </c>
      <c r="I78" s="22">
        <v>3</v>
      </c>
      <c r="J78" s="22">
        <v>30</v>
      </c>
      <c r="K78" s="22" t="s">
        <v>44</v>
      </c>
      <c r="L78" s="24" t="s">
        <v>45</v>
      </c>
      <c r="M78" s="22">
        <v>1</v>
      </c>
      <c r="N78" s="25" t="s">
        <v>46</v>
      </c>
      <c r="O78" s="26">
        <v>5552</v>
      </c>
      <c r="P78" s="26">
        <v>0</v>
      </c>
      <c r="Q78" s="26">
        <f t="shared" si="22"/>
        <v>5552</v>
      </c>
      <c r="R78" s="26">
        <f>181.67*2</f>
        <v>363.34</v>
      </c>
      <c r="S78" s="26">
        <f t="shared" si="23"/>
        <v>621.11069999999995</v>
      </c>
      <c r="T78" s="26">
        <f t="shared" si="24"/>
        <v>177.46019999999999</v>
      </c>
      <c r="U78" s="27">
        <v>443.69</v>
      </c>
      <c r="V78" s="26">
        <f t="shared" si="19"/>
        <v>118.30680000000001</v>
      </c>
      <c r="W78" s="26">
        <f>539</f>
        <v>539</v>
      </c>
      <c r="X78" s="26">
        <f>329</f>
        <v>329</v>
      </c>
      <c r="Y78" s="26">
        <v>0</v>
      </c>
      <c r="Z78" s="26">
        <f t="shared" si="20"/>
        <v>925.33333333333326</v>
      </c>
      <c r="AA78" s="26">
        <f t="shared" si="21"/>
        <v>9253.3333333333339</v>
      </c>
      <c r="AB78" s="26">
        <v>4080</v>
      </c>
      <c r="AC78" s="26">
        <f t="shared" si="25"/>
        <v>3391.67</v>
      </c>
      <c r="AD78" s="28">
        <f t="shared" si="26"/>
        <v>222.08</v>
      </c>
      <c r="AE78" s="28">
        <f t="shared" si="27"/>
        <v>14.5336</v>
      </c>
      <c r="AF78" s="28">
        <f t="shared" si="28"/>
        <v>65.216623499999997</v>
      </c>
      <c r="AG78" s="28">
        <f t="shared" si="29"/>
        <v>5.3238059999999994</v>
      </c>
      <c r="AH78" s="28">
        <f t="shared" si="30"/>
        <v>17.747600000000002</v>
      </c>
      <c r="AI78" s="28">
        <f t="shared" si="31"/>
        <v>2.3661360000000005</v>
      </c>
      <c r="AJ78" s="28">
        <v>80</v>
      </c>
      <c r="AK78" s="28">
        <v>80</v>
      </c>
      <c r="AL78" s="28">
        <f t="shared" si="32"/>
        <v>0</v>
      </c>
      <c r="AM78" s="28">
        <f t="shared" si="33"/>
        <v>37.013333333333328</v>
      </c>
      <c r="AN78" s="28">
        <f t="shared" si="34"/>
        <v>370.13333333333338</v>
      </c>
      <c r="AO78" s="28">
        <f t="shared" si="35"/>
        <v>6254.3598526666656</v>
      </c>
      <c r="AP78" s="26">
        <f t="shared" si="36"/>
        <v>121631.58891933333</v>
      </c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  <c r="FY78" s="29"/>
      <c r="FZ78" s="29"/>
      <c r="GA78" s="29"/>
      <c r="GB78" s="29"/>
      <c r="GC78" s="29"/>
      <c r="GD78" s="29"/>
      <c r="GE78" s="29"/>
      <c r="GF78" s="29"/>
      <c r="GG78" s="29"/>
      <c r="GH78" s="29"/>
      <c r="GI78" s="29"/>
      <c r="GJ78" s="29"/>
      <c r="GK78" s="29"/>
      <c r="GL78" s="29"/>
      <c r="GM78" s="29"/>
      <c r="GN78" s="29"/>
      <c r="GO78" s="29"/>
      <c r="GP78" s="29"/>
      <c r="GQ78" s="29"/>
      <c r="GR78" s="29"/>
      <c r="GS78" s="29"/>
      <c r="GT78" s="29"/>
      <c r="GU78" s="29"/>
      <c r="GV78" s="29"/>
      <c r="GW78" s="29"/>
      <c r="GX78" s="29"/>
      <c r="GY78" s="29"/>
      <c r="GZ78" s="29"/>
      <c r="HA78" s="29"/>
      <c r="HB78" s="29"/>
      <c r="HC78" s="29"/>
      <c r="HD78" s="29"/>
      <c r="HE78" s="29"/>
      <c r="HF78" s="29"/>
      <c r="HG78" s="29"/>
      <c r="HH78" s="29"/>
      <c r="HI78" s="29"/>
      <c r="HJ78" s="29"/>
      <c r="HK78" s="29"/>
      <c r="HL78" s="29"/>
      <c r="HM78" s="29"/>
    </row>
    <row r="79" spans="1:221" ht="14.25" x14ac:dyDescent="0.25">
      <c r="A79" s="21">
        <v>76</v>
      </c>
      <c r="B79" s="22">
        <v>10</v>
      </c>
      <c r="C79" s="22">
        <v>1</v>
      </c>
      <c r="D79" s="21">
        <v>20</v>
      </c>
      <c r="E79" s="21">
        <v>76</v>
      </c>
      <c r="F79" s="21">
        <v>270</v>
      </c>
      <c r="G79" s="21"/>
      <c r="H79" s="23" t="s">
        <v>169</v>
      </c>
      <c r="I79" s="22">
        <v>4</v>
      </c>
      <c r="J79" s="22">
        <v>30</v>
      </c>
      <c r="K79" s="22" t="s">
        <v>44</v>
      </c>
      <c r="L79" s="24" t="s">
        <v>52</v>
      </c>
      <c r="M79" s="22">
        <v>1</v>
      </c>
      <c r="N79" s="25" t="s">
        <v>49</v>
      </c>
      <c r="O79" s="26">
        <v>5866</v>
      </c>
      <c r="P79" s="26">
        <v>0</v>
      </c>
      <c r="Q79" s="26">
        <f t="shared" si="22"/>
        <v>5866</v>
      </c>
      <c r="R79" s="26">
        <f>121.13*2</f>
        <v>242.26</v>
      </c>
      <c r="S79" s="26">
        <f t="shared" si="23"/>
        <v>641.3673</v>
      </c>
      <c r="T79" s="26">
        <f t="shared" si="24"/>
        <v>183.24780000000001</v>
      </c>
      <c r="U79" s="27">
        <v>451.98</v>
      </c>
      <c r="V79" s="26">
        <f t="shared" si="19"/>
        <v>122.16520000000001</v>
      </c>
      <c r="W79" s="26">
        <f>549</f>
        <v>549</v>
      </c>
      <c r="X79" s="26">
        <f>339</f>
        <v>339</v>
      </c>
      <c r="Y79" s="26">
        <v>0</v>
      </c>
      <c r="Z79" s="26">
        <f t="shared" si="20"/>
        <v>977.66666666666663</v>
      </c>
      <c r="AA79" s="26">
        <f t="shared" si="21"/>
        <v>9776.6666666666661</v>
      </c>
      <c r="AB79" s="26">
        <v>4080</v>
      </c>
      <c r="AC79" s="26">
        <f t="shared" si="25"/>
        <v>3498.13</v>
      </c>
      <c r="AD79" s="28">
        <f t="shared" si="26"/>
        <v>234.64000000000001</v>
      </c>
      <c r="AE79" s="28">
        <f t="shared" si="27"/>
        <v>9.6904000000000003</v>
      </c>
      <c r="AF79" s="28">
        <f t="shared" si="28"/>
        <v>67.343566499999994</v>
      </c>
      <c r="AG79" s="28">
        <f t="shared" si="29"/>
        <v>5.4974340000000002</v>
      </c>
      <c r="AH79" s="28">
        <f t="shared" si="30"/>
        <v>18.0792</v>
      </c>
      <c r="AI79" s="28">
        <f t="shared" si="31"/>
        <v>2.4433040000000004</v>
      </c>
      <c r="AJ79" s="28">
        <v>80</v>
      </c>
      <c r="AK79" s="28">
        <v>80</v>
      </c>
      <c r="AL79" s="28">
        <f t="shared" si="32"/>
        <v>0</v>
      </c>
      <c r="AM79" s="28">
        <f t="shared" si="33"/>
        <v>39.106666666666669</v>
      </c>
      <c r="AN79" s="28">
        <f t="shared" si="34"/>
        <v>391.06666666666666</v>
      </c>
      <c r="AO79" s="28">
        <f t="shared" si="35"/>
        <v>6402.500187333334</v>
      </c>
      <c r="AP79" s="26">
        <f t="shared" si="36"/>
        <v>125475.20712066669</v>
      </c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  <c r="FY79" s="29"/>
      <c r="FZ79" s="29"/>
      <c r="GA79" s="29"/>
      <c r="GB79" s="29"/>
      <c r="GC79" s="29"/>
      <c r="GD79" s="29"/>
      <c r="GE79" s="29"/>
      <c r="GF79" s="29"/>
      <c r="GG79" s="29"/>
      <c r="GH79" s="29"/>
      <c r="GI79" s="29"/>
      <c r="GJ79" s="29"/>
      <c r="GK79" s="29"/>
      <c r="GL79" s="29"/>
      <c r="GM79" s="29"/>
      <c r="GN79" s="29"/>
      <c r="GO79" s="29"/>
      <c r="GP79" s="29"/>
      <c r="GQ79" s="29"/>
      <c r="GR79" s="29"/>
      <c r="GS79" s="29"/>
      <c r="GT79" s="29"/>
      <c r="GU79" s="29"/>
      <c r="GV79" s="29"/>
      <c r="GW79" s="29"/>
      <c r="GX79" s="29"/>
      <c r="GY79" s="29"/>
      <c r="GZ79" s="29"/>
      <c r="HA79" s="29"/>
      <c r="HB79" s="29"/>
      <c r="HC79" s="29"/>
      <c r="HD79" s="29"/>
      <c r="HE79" s="29"/>
      <c r="HF79" s="29"/>
      <c r="HG79" s="29"/>
      <c r="HH79" s="29"/>
      <c r="HI79" s="29"/>
      <c r="HJ79" s="29"/>
      <c r="HK79" s="29"/>
      <c r="HL79" s="29"/>
      <c r="HM79" s="29"/>
    </row>
    <row r="80" spans="1:221" ht="14.25" x14ac:dyDescent="0.25">
      <c r="A80" s="21">
        <v>77</v>
      </c>
      <c r="B80" s="22">
        <v>10</v>
      </c>
      <c r="C80" s="22">
        <v>1</v>
      </c>
      <c r="D80" s="21">
        <v>20</v>
      </c>
      <c r="E80" s="21">
        <v>77</v>
      </c>
      <c r="F80" s="21">
        <v>270</v>
      </c>
      <c r="G80" s="21"/>
      <c r="H80" s="23" t="s">
        <v>170</v>
      </c>
      <c r="I80" s="22">
        <v>4</v>
      </c>
      <c r="J80" s="22">
        <v>30</v>
      </c>
      <c r="K80" s="22" t="s">
        <v>44</v>
      </c>
      <c r="L80" s="24" t="s">
        <v>52</v>
      </c>
      <c r="M80" s="22">
        <v>1</v>
      </c>
      <c r="N80" s="25" t="s">
        <v>49</v>
      </c>
      <c r="O80" s="26">
        <v>5866</v>
      </c>
      <c r="P80" s="26">
        <v>0</v>
      </c>
      <c r="Q80" s="26">
        <f t="shared" si="22"/>
        <v>5866</v>
      </c>
      <c r="R80" s="26">
        <f>151.43*2</f>
        <v>302.86</v>
      </c>
      <c r="S80" s="26">
        <f t="shared" si="23"/>
        <v>647.73029999999994</v>
      </c>
      <c r="T80" s="26">
        <f t="shared" si="24"/>
        <v>185.0658</v>
      </c>
      <c r="U80" s="27">
        <v>451.98</v>
      </c>
      <c r="V80" s="26">
        <f t="shared" si="19"/>
        <v>123.3772</v>
      </c>
      <c r="W80" s="26">
        <f>549</f>
        <v>549</v>
      </c>
      <c r="X80" s="26">
        <f>339</f>
        <v>339</v>
      </c>
      <c r="Y80" s="26">
        <v>0</v>
      </c>
      <c r="Z80" s="26">
        <f t="shared" si="20"/>
        <v>977.66666666666663</v>
      </c>
      <c r="AA80" s="26">
        <f t="shared" si="21"/>
        <v>9776.6666666666661</v>
      </c>
      <c r="AB80" s="26">
        <v>4080</v>
      </c>
      <c r="AC80" s="26">
        <f t="shared" si="25"/>
        <v>3528.43</v>
      </c>
      <c r="AD80" s="28">
        <f t="shared" si="26"/>
        <v>234.64000000000001</v>
      </c>
      <c r="AE80" s="28">
        <f t="shared" si="27"/>
        <v>12.114400000000002</v>
      </c>
      <c r="AF80" s="28">
        <f t="shared" si="28"/>
        <v>68.011681499999995</v>
      </c>
      <c r="AG80" s="28">
        <f t="shared" si="29"/>
        <v>5.5519739999999995</v>
      </c>
      <c r="AH80" s="28">
        <f t="shared" si="30"/>
        <v>18.0792</v>
      </c>
      <c r="AI80" s="28">
        <f t="shared" si="31"/>
        <v>2.4675440000000002</v>
      </c>
      <c r="AJ80" s="28">
        <v>80</v>
      </c>
      <c r="AK80" s="28">
        <v>80</v>
      </c>
      <c r="AL80" s="28">
        <f t="shared" si="32"/>
        <v>0</v>
      </c>
      <c r="AM80" s="28">
        <f t="shared" si="33"/>
        <v>39.106666666666669</v>
      </c>
      <c r="AN80" s="28">
        <f t="shared" si="34"/>
        <v>391.06666666666666</v>
      </c>
      <c r="AO80" s="28">
        <f t="shared" si="35"/>
        <v>6440.5509273333328</v>
      </c>
      <c r="AP80" s="26">
        <f t="shared" si="36"/>
        <v>126383.47386066665</v>
      </c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  <c r="FY80" s="29"/>
      <c r="FZ80" s="29"/>
      <c r="GA80" s="29"/>
      <c r="GB80" s="29"/>
      <c r="GC80" s="29"/>
      <c r="GD80" s="29"/>
      <c r="GE80" s="29"/>
      <c r="GF80" s="29"/>
      <c r="GG80" s="29"/>
      <c r="GH80" s="29"/>
      <c r="GI80" s="29"/>
      <c r="GJ80" s="29"/>
      <c r="GK80" s="29"/>
      <c r="GL80" s="29"/>
      <c r="GM80" s="29"/>
      <c r="GN80" s="29"/>
      <c r="GO80" s="29"/>
      <c r="GP80" s="29"/>
      <c r="GQ80" s="29"/>
      <c r="GR80" s="29"/>
      <c r="GS80" s="29"/>
      <c r="GT80" s="29"/>
      <c r="GU80" s="29"/>
      <c r="GV80" s="29"/>
      <c r="GW80" s="29"/>
      <c r="GX80" s="29"/>
      <c r="GY80" s="29"/>
      <c r="GZ80" s="29"/>
      <c r="HA80" s="29"/>
      <c r="HB80" s="29"/>
      <c r="HC80" s="29"/>
      <c r="HD80" s="29"/>
      <c r="HE80" s="29"/>
      <c r="HF80" s="29"/>
      <c r="HG80" s="29"/>
      <c r="HH80" s="29"/>
      <c r="HI80" s="29"/>
      <c r="HJ80" s="29"/>
      <c r="HK80" s="29"/>
      <c r="HL80" s="29"/>
      <c r="HM80" s="29"/>
    </row>
    <row r="81" spans="1:221" ht="14.25" x14ac:dyDescent="0.25">
      <c r="A81" s="21">
        <v>78</v>
      </c>
      <c r="B81" s="22">
        <v>10</v>
      </c>
      <c r="C81" s="22">
        <v>1</v>
      </c>
      <c r="D81" s="21">
        <v>20</v>
      </c>
      <c r="E81" s="21">
        <v>78</v>
      </c>
      <c r="F81" s="21">
        <v>270</v>
      </c>
      <c r="G81" s="21"/>
      <c r="H81" s="23" t="s">
        <v>171</v>
      </c>
      <c r="I81" s="22">
        <v>3</v>
      </c>
      <c r="J81" s="22">
        <v>30</v>
      </c>
      <c r="K81" s="22" t="s">
        <v>44</v>
      </c>
      <c r="L81" s="24" t="s">
        <v>45</v>
      </c>
      <c r="M81" s="22">
        <v>1</v>
      </c>
      <c r="N81" s="25" t="s">
        <v>46</v>
      </c>
      <c r="O81" s="26">
        <v>5552</v>
      </c>
      <c r="P81" s="26">
        <v>0</v>
      </c>
      <c r="Q81" s="26">
        <f t="shared" si="22"/>
        <v>5552</v>
      </c>
      <c r="R81" s="26">
        <f>121.13*2</f>
        <v>242.26</v>
      </c>
      <c r="S81" s="26">
        <f t="shared" si="23"/>
        <v>608.39729999999997</v>
      </c>
      <c r="T81" s="26">
        <f t="shared" si="24"/>
        <v>173.8278</v>
      </c>
      <c r="U81" s="27">
        <v>443.69</v>
      </c>
      <c r="V81" s="26">
        <f t="shared" si="19"/>
        <v>115.88520000000001</v>
      </c>
      <c r="W81" s="26">
        <f>539</f>
        <v>539</v>
      </c>
      <c r="X81" s="26">
        <f>329</f>
        <v>329</v>
      </c>
      <c r="Y81" s="26">
        <v>0</v>
      </c>
      <c r="Z81" s="26">
        <f t="shared" si="20"/>
        <v>925.33333333333326</v>
      </c>
      <c r="AA81" s="26">
        <f t="shared" si="21"/>
        <v>9253.3333333333339</v>
      </c>
      <c r="AB81" s="26">
        <v>4080</v>
      </c>
      <c r="AC81" s="26">
        <f t="shared" si="25"/>
        <v>3331.13</v>
      </c>
      <c r="AD81" s="28">
        <f t="shared" si="26"/>
        <v>222.08</v>
      </c>
      <c r="AE81" s="28">
        <f t="shared" si="27"/>
        <v>9.6904000000000003</v>
      </c>
      <c r="AF81" s="28">
        <f t="shared" si="28"/>
        <v>63.881716499999996</v>
      </c>
      <c r="AG81" s="28">
        <f t="shared" si="29"/>
        <v>5.2148339999999997</v>
      </c>
      <c r="AH81" s="28">
        <f t="shared" si="30"/>
        <v>17.747600000000002</v>
      </c>
      <c r="AI81" s="28">
        <f t="shared" si="31"/>
        <v>2.3177040000000004</v>
      </c>
      <c r="AJ81" s="28">
        <v>80</v>
      </c>
      <c r="AK81" s="28">
        <v>80</v>
      </c>
      <c r="AL81" s="28">
        <f t="shared" si="32"/>
        <v>0</v>
      </c>
      <c r="AM81" s="28">
        <f t="shared" si="33"/>
        <v>37.013333333333328</v>
      </c>
      <c r="AN81" s="28">
        <f t="shared" si="34"/>
        <v>370.13333333333338</v>
      </c>
      <c r="AO81" s="28">
        <f t="shared" si="35"/>
        <v>6178.3337206666665</v>
      </c>
      <c r="AP81" s="26">
        <f t="shared" si="36"/>
        <v>119816.85398733332</v>
      </c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  <c r="FY81" s="29"/>
      <c r="FZ81" s="29"/>
      <c r="GA81" s="29"/>
      <c r="GB81" s="29"/>
      <c r="GC81" s="29"/>
      <c r="GD81" s="29"/>
      <c r="GE81" s="29"/>
      <c r="GF81" s="29"/>
      <c r="GG81" s="29"/>
      <c r="GH81" s="29"/>
      <c r="GI81" s="29"/>
      <c r="GJ81" s="29"/>
      <c r="GK81" s="29"/>
      <c r="GL81" s="29"/>
      <c r="GM81" s="29"/>
      <c r="GN81" s="29"/>
      <c r="GO81" s="29"/>
      <c r="GP81" s="29"/>
      <c r="GQ81" s="29"/>
      <c r="GR81" s="29"/>
      <c r="GS81" s="29"/>
      <c r="GT81" s="29"/>
      <c r="GU81" s="29"/>
      <c r="GV81" s="29"/>
      <c r="GW81" s="29"/>
      <c r="GX81" s="29"/>
      <c r="GY81" s="29"/>
      <c r="GZ81" s="29"/>
      <c r="HA81" s="29"/>
      <c r="HB81" s="29"/>
      <c r="HC81" s="29"/>
      <c r="HD81" s="29"/>
      <c r="HE81" s="29"/>
      <c r="HF81" s="29"/>
      <c r="HG81" s="29"/>
      <c r="HH81" s="29"/>
      <c r="HI81" s="29"/>
      <c r="HJ81" s="29"/>
      <c r="HK81" s="29"/>
      <c r="HL81" s="29"/>
      <c r="HM81" s="29"/>
    </row>
    <row r="82" spans="1:221" ht="14.25" x14ac:dyDescent="0.25">
      <c r="A82" s="21">
        <v>79</v>
      </c>
      <c r="B82" s="22">
        <v>10</v>
      </c>
      <c r="C82" s="22">
        <v>1</v>
      </c>
      <c r="D82" s="21">
        <v>20</v>
      </c>
      <c r="E82" s="21">
        <v>79</v>
      </c>
      <c r="F82" s="21">
        <v>270</v>
      </c>
      <c r="G82" s="21"/>
      <c r="H82" s="23" t="s">
        <v>172</v>
      </c>
      <c r="I82" s="22">
        <v>15</v>
      </c>
      <c r="J82" s="22">
        <v>40</v>
      </c>
      <c r="K82" s="22" t="s">
        <v>63</v>
      </c>
      <c r="L82" s="24" t="s">
        <v>113</v>
      </c>
      <c r="M82" s="22">
        <v>1</v>
      </c>
      <c r="N82" s="25" t="s">
        <v>108</v>
      </c>
      <c r="O82" s="26">
        <v>15125</v>
      </c>
      <c r="P82" s="26">
        <v>0</v>
      </c>
      <c r="Q82" s="26">
        <f t="shared" si="22"/>
        <v>15125</v>
      </c>
      <c r="R82" s="26">
        <v>0</v>
      </c>
      <c r="S82" s="26">
        <f t="shared" si="23"/>
        <v>1588.125</v>
      </c>
      <c r="T82" s="26">
        <f t="shared" si="24"/>
        <v>453.75</v>
      </c>
      <c r="U82" s="27" t="s">
        <v>114</v>
      </c>
      <c r="V82" s="26">
        <f t="shared" si="19"/>
        <v>302.5</v>
      </c>
      <c r="W82" s="26">
        <v>1206</v>
      </c>
      <c r="X82" s="26">
        <v>755</v>
      </c>
      <c r="Y82" s="26">
        <v>0</v>
      </c>
      <c r="Z82" s="26">
        <f t="shared" si="20"/>
        <v>2520.8333333333335</v>
      </c>
      <c r="AA82" s="26">
        <f t="shared" si="21"/>
        <v>25208.333333333336</v>
      </c>
      <c r="AB82" s="26">
        <v>0</v>
      </c>
      <c r="AC82" s="26">
        <f t="shared" si="25"/>
        <v>8543</v>
      </c>
      <c r="AD82" s="28">
        <f t="shared" si="26"/>
        <v>605</v>
      </c>
      <c r="AE82" s="28">
        <f t="shared" si="27"/>
        <v>0</v>
      </c>
      <c r="AF82" s="28">
        <f t="shared" si="28"/>
        <v>166.75312499999998</v>
      </c>
      <c r="AG82" s="28">
        <f t="shared" si="29"/>
        <v>13.612499999999999</v>
      </c>
      <c r="AH82" s="28">
        <f t="shared" si="30"/>
        <v>27.843600000000002</v>
      </c>
      <c r="AI82" s="28">
        <f t="shared" si="31"/>
        <v>6.05</v>
      </c>
      <c r="AJ82" s="28">
        <v>80</v>
      </c>
      <c r="AK82" s="28">
        <v>80</v>
      </c>
      <c r="AL82" s="28">
        <f t="shared" si="32"/>
        <v>0</v>
      </c>
      <c r="AM82" s="28">
        <f t="shared" si="33"/>
        <v>100.83333333333334</v>
      </c>
      <c r="AN82" s="28">
        <f t="shared" si="34"/>
        <v>1008.3333333333335</v>
      </c>
      <c r="AO82" s="28">
        <f t="shared" si="35"/>
        <v>12860.277366666665</v>
      </c>
      <c r="AP82" s="26">
        <f t="shared" si="36"/>
        <v>282296.94403333333</v>
      </c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</row>
    <row r="83" spans="1:221" ht="14.25" x14ac:dyDescent="0.25">
      <c r="A83" s="21">
        <v>80</v>
      </c>
      <c r="B83" s="22">
        <v>10</v>
      </c>
      <c r="C83" s="22">
        <v>1</v>
      </c>
      <c r="D83" s="21">
        <v>20</v>
      </c>
      <c r="E83" s="21">
        <v>80</v>
      </c>
      <c r="F83" s="21">
        <v>270</v>
      </c>
      <c r="G83" s="21"/>
      <c r="H83" s="23" t="s">
        <v>173</v>
      </c>
      <c r="I83" s="22">
        <v>8</v>
      </c>
      <c r="J83" s="22">
        <v>40</v>
      </c>
      <c r="K83" s="22" t="s">
        <v>44</v>
      </c>
      <c r="L83" s="24" t="s">
        <v>162</v>
      </c>
      <c r="M83" s="22">
        <v>1</v>
      </c>
      <c r="N83" s="25" t="s">
        <v>49</v>
      </c>
      <c r="O83" s="26">
        <v>9556</v>
      </c>
      <c r="P83" s="26">
        <v>0</v>
      </c>
      <c r="Q83" s="26">
        <f t="shared" si="22"/>
        <v>9556</v>
      </c>
      <c r="R83" s="26">
        <f>211.94*2</f>
        <v>423.88</v>
      </c>
      <c r="S83" s="26">
        <f t="shared" si="23"/>
        <v>1047.8873999999998</v>
      </c>
      <c r="T83" s="26">
        <f t="shared" si="24"/>
        <v>299.39639999999997</v>
      </c>
      <c r="U83" s="27" t="s">
        <v>96</v>
      </c>
      <c r="V83" s="26">
        <f t="shared" si="19"/>
        <v>199.5976</v>
      </c>
      <c r="W83" s="26">
        <f>871</f>
        <v>871</v>
      </c>
      <c r="X83" s="26">
        <f>615</f>
        <v>615</v>
      </c>
      <c r="Y83" s="26">
        <v>0</v>
      </c>
      <c r="Z83" s="26">
        <f t="shared" si="20"/>
        <v>1592.6666666666667</v>
      </c>
      <c r="AA83" s="26">
        <f t="shared" si="21"/>
        <v>15926.666666666668</v>
      </c>
      <c r="AB83" s="26">
        <v>4080</v>
      </c>
      <c r="AC83" s="26">
        <f t="shared" si="25"/>
        <v>5732.94</v>
      </c>
      <c r="AD83" s="28">
        <f t="shared" si="26"/>
        <v>382.24</v>
      </c>
      <c r="AE83" s="28">
        <f t="shared" si="27"/>
        <v>16.955200000000001</v>
      </c>
      <c r="AF83" s="28">
        <f t="shared" si="28"/>
        <v>110.02817699999999</v>
      </c>
      <c r="AG83" s="28">
        <f t="shared" si="29"/>
        <v>8.9818919999999984</v>
      </c>
      <c r="AH83" s="28">
        <f t="shared" si="30"/>
        <v>21.970800000000001</v>
      </c>
      <c r="AI83" s="28">
        <f t="shared" si="31"/>
        <v>3.9919519999999999</v>
      </c>
      <c r="AJ83" s="28">
        <v>80</v>
      </c>
      <c r="AK83" s="28">
        <v>80</v>
      </c>
      <c r="AL83" s="28">
        <f t="shared" si="32"/>
        <v>0</v>
      </c>
      <c r="AM83" s="28">
        <f t="shared" si="33"/>
        <v>63.706666666666671</v>
      </c>
      <c r="AN83" s="28">
        <f t="shared" si="34"/>
        <v>637.06666666666672</v>
      </c>
      <c r="AO83" s="28">
        <f t="shared" si="35"/>
        <v>9150.7895853333321</v>
      </c>
      <c r="AP83" s="26">
        <f t="shared" si="36"/>
        <v>192636.19971866661</v>
      </c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  <c r="FY83" s="29"/>
      <c r="FZ83" s="29"/>
      <c r="GA83" s="29"/>
      <c r="GB83" s="29"/>
      <c r="GC83" s="29"/>
      <c r="GD83" s="29"/>
      <c r="GE83" s="29"/>
      <c r="GF83" s="29"/>
      <c r="GG83" s="29"/>
      <c r="GH83" s="29"/>
      <c r="GI83" s="29"/>
      <c r="GJ83" s="29"/>
      <c r="GK83" s="29"/>
      <c r="GL83" s="29"/>
      <c r="GM83" s="29"/>
      <c r="GN83" s="29"/>
      <c r="GO83" s="29"/>
      <c r="GP83" s="29"/>
      <c r="GQ83" s="29"/>
      <c r="GR83" s="29"/>
      <c r="GS83" s="29"/>
      <c r="GT83" s="29"/>
      <c r="GU83" s="29"/>
      <c r="GV83" s="29"/>
      <c r="GW83" s="29"/>
      <c r="GX83" s="29"/>
      <c r="GY83" s="29"/>
      <c r="GZ83" s="29"/>
      <c r="HA83" s="29"/>
      <c r="HB83" s="29"/>
      <c r="HC83" s="29"/>
      <c r="HD83" s="29"/>
      <c r="HE83" s="29"/>
      <c r="HF83" s="29"/>
      <c r="HG83" s="29"/>
      <c r="HH83" s="29"/>
      <c r="HI83" s="29"/>
      <c r="HJ83" s="29"/>
      <c r="HK83" s="29"/>
      <c r="HL83" s="29"/>
      <c r="HM83" s="29"/>
    </row>
    <row r="84" spans="1:221" ht="14.25" x14ac:dyDescent="0.25">
      <c r="A84" s="21">
        <v>81</v>
      </c>
      <c r="B84" s="22">
        <v>10</v>
      </c>
      <c r="C84" s="22">
        <v>1</v>
      </c>
      <c r="D84" s="21">
        <v>20</v>
      </c>
      <c r="E84" s="21">
        <v>81</v>
      </c>
      <c r="F84" s="21">
        <v>270</v>
      </c>
      <c r="G84" s="21"/>
      <c r="H84" s="23" t="s">
        <v>174</v>
      </c>
      <c r="I84" s="22">
        <v>4</v>
      </c>
      <c r="J84" s="22">
        <v>30</v>
      </c>
      <c r="K84" s="22" t="s">
        <v>44</v>
      </c>
      <c r="L84" s="24" t="s">
        <v>52</v>
      </c>
      <c r="M84" s="22">
        <v>1</v>
      </c>
      <c r="N84" s="25" t="s">
        <v>49</v>
      </c>
      <c r="O84" s="26">
        <v>5866</v>
      </c>
      <c r="P84" s="26">
        <v>0</v>
      </c>
      <c r="Q84" s="26">
        <f t="shared" si="22"/>
        <v>5866</v>
      </c>
      <c r="R84" s="26">
        <f>151.43*2</f>
        <v>302.86</v>
      </c>
      <c r="S84" s="26">
        <f t="shared" si="23"/>
        <v>647.73029999999994</v>
      </c>
      <c r="T84" s="26">
        <f t="shared" si="24"/>
        <v>185.0658</v>
      </c>
      <c r="U84" s="27">
        <v>451.98</v>
      </c>
      <c r="V84" s="26">
        <f t="shared" si="19"/>
        <v>123.3772</v>
      </c>
      <c r="W84" s="26">
        <f>549</f>
        <v>549</v>
      </c>
      <c r="X84" s="26">
        <f>339</f>
        <v>339</v>
      </c>
      <c r="Y84" s="26">
        <v>0</v>
      </c>
      <c r="Z84" s="26">
        <f t="shared" si="20"/>
        <v>977.66666666666663</v>
      </c>
      <c r="AA84" s="26">
        <f t="shared" si="21"/>
        <v>9776.6666666666661</v>
      </c>
      <c r="AB84" s="26">
        <v>4080</v>
      </c>
      <c r="AC84" s="26">
        <f t="shared" si="25"/>
        <v>3528.43</v>
      </c>
      <c r="AD84" s="28">
        <f t="shared" si="26"/>
        <v>234.64000000000001</v>
      </c>
      <c r="AE84" s="28">
        <f t="shared" si="27"/>
        <v>12.114400000000002</v>
      </c>
      <c r="AF84" s="28">
        <f t="shared" si="28"/>
        <v>68.011681499999995</v>
      </c>
      <c r="AG84" s="28">
        <f t="shared" si="29"/>
        <v>5.5519739999999995</v>
      </c>
      <c r="AH84" s="28">
        <f t="shared" si="30"/>
        <v>18.0792</v>
      </c>
      <c r="AI84" s="28">
        <f t="shared" si="31"/>
        <v>2.4675440000000002</v>
      </c>
      <c r="AJ84" s="28">
        <v>80</v>
      </c>
      <c r="AK84" s="28">
        <v>80</v>
      </c>
      <c r="AL84" s="28">
        <f t="shared" si="32"/>
        <v>0</v>
      </c>
      <c r="AM84" s="28">
        <f t="shared" si="33"/>
        <v>39.106666666666669</v>
      </c>
      <c r="AN84" s="28">
        <f t="shared" si="34"/>
        <v>391.06666666666666</v>
      </c>
      <c r="AO84" s="28">
        <f t="shared" si="35"/>
        <v>6440.5509273333328</v>
      </c>
      <c r="AP84" s="26">
        <f t="shared" si="36"/>
        <v>126383.47386066665</v>
      </c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  <c r="FY84" s="29"/>
      <c r="FZ84" s="29"/>
      <c r="GA84" s="29"/>
      <c r="GB84" s="29"/>
      <c r="GC84" s="29"/>
      <c r="GD84" s="29"/>
      <c r="GE84" s="29"/>
      <c r="GF84" s="29"/>
      <c r="GG84" s="29"/>
      <c r="GH84" s="29"/>
      <c r="GI84" s="29"/>
      <c r="GJ84" s="29"/>
      <c r="GK84" s="29"/>
      <c r="GL84" s="29"/>
      <c r="GM84" s="29"/>
      <c r="GN84" s="29"/>
      <c r="GO84" s="29"/>
      <c r="GP84" s="29"/>
      <c r="GQ84" s="29"/>
      <c r="GR84" s="29"/>
      <c r="GS84" s="29"/>
      <c r="GT84" s="29"/>
      <c r="GU84" s="29"/>
      <c r="GV84" s="29"/>
      <c r="GW84" s="29"/>
      <c r="GX84" s="29"/>
      <c r="GY84" s="29"/>
      <c r="GZ84" s="29"/>
      <c r="HA84" s="29"/>
      <c r="HB84" s="29"/>
      <c r="HC84" s="29"/>
      <c r="HD84" s="29"/>
      <c r="HE84" s="29"/>
      <c r="HF84" s="29"/>
      <c r="HG84" s="29"/>
      <c r="HH84" s="29"/>
      <c r="HI84" s="29"/>
      <c r="HJ84" s="29"/>
      <c r="HK84" s="29"/>
      <c r="HL84" s="29"/>
      <c r="HM84" s="29"/>
    </row>
    <row r="85" spans="1:221" ht="14.25" x14ac:dyDescent="0.25">
      <c r="A85" s="21">
        <v>82</v>
      </c>
      <c r="B85" s="22">
        <v>10</v>
      </c>
      <c r="C85" s="22">
        <v>1</v>
      </c>
      <c r="D85" s="21">
        <v>20</v>
      </c>
      <c r="E85" s="21">
        <v>82</v>
      </c>
      <c r="F85" s="21">
        <v>270</v>
      </c>
      <c r="G85" s="21"/>
      <c r="H85" s="23" t="s">
        <v>175</v>
      </c>
      <c r="I85" s="22">
        <v>13</v>
      </c>
      <c r="J85" s="22">
        <v>30</v>
      </c>
      <c r="K85" s="22" t="s">
        <v>44</v>
      </c>
      <c r="L85" s="24" t="s">
        <v>99</v>
      </c>
      <c r="M85" s="22">
        <v>1</v>
      </c>
      <c r="N85" s="25" t="s">
        <v>65</v>
      </c>
      <c r="O85" s="26">
        <v>9361</v>
      </c>
      <c r="P85" s="26">
        <v>0</v>
      </c>
      <c r="Q85" s="26">
        <f t="shared" si="22"/>
        <v>9361</v>
      </c>
      <c r="R85" s="26">
        <f>181.67*2</f>
        <v>363.34</v>
      </c>
      <c r="S85" s="26">
        <f t="shared" si="23"/>
        <v>1021.0557</v>
      </c>
      <c r="T85" s="26">
        <f t="shared" si="24"/>
        <v>291.73019999999997</v>
      </c>
      <c r="U85" s="27" t="s">
        <v>100</v>
      </c>
      <c r="V85" s="26">
        <f t="shared" si="19"/>
        <v>194.48680000000002</v>
      </c>
      <c r="W85" s="26">
        <f>846</f>
        <v>846</v>
      </c>
      <c r="X85" s="26">
        <f>528</f>
        <v>528</v>
      </c>
      <c r="Y85" s="26">
        <v>0</v>
      </c>
      <c r="Z85" s="26">
        <f t="shared" si="20"/>
        <v>1560.1666666666667</v>
      </c>
      <c r="AA85" s="26">
        <f t="shared" si="21"/>
        <v>15601.666666666668</v>
      </c>
      <c r="AB85" s="26">
        <v>4080</v>
      </c>
      <c r="AC85" s="26">
        <f t="shared" si="25"/>
        <v>5549.17</v>
      </c>
      <c r="AD85" s="28">
        <f t="shared" si="26"/>
        <v>374.44</v>
      </c>
      <c r="AE85" s="28">
        <f t="shared" si="27"/>
        <v>14.5336</v>
      </c>
      <c r="AF85" s="28">
        <f t="shared" si="28"/>
        <v>107.2108485</v>
      </c>
      <c r="AG85" s="28">
        <f t="shared" si="29"/>
        <v>8.7519059999999982</v>
      </c>
      <c r="AH85" s="28">
        <f t="shared" si="30"/>
        <v>21.764800000000001</v>
      </c>
      <c r="AI85" s="28">
        <f t="shared" si="31"/>
        <v>3.8897360000000005</v>
      </c>
      <c r="AJ85" s="28">
        <v>80</v>
      </c>
      <c r="AK85" s="28">
        <v>80</v>
      </c>
      <c r="AL85" s="28">
        <f t="shared" si="32"/>
        <v>0</v>
      </c>
      <c r="AM85" s="28">
        <f t="shared" si="33"/>
        <v>62.406666666666673</v>
      </c>
      <c r="AN85" s="28">
        <f t="shared" si="34"/>
        <v>624.06666666666672</v>
      </c>
      <c r="AO85" s="28">
        <f t="shared" si="35"/>
        <v>8973.5640193333329</v>
      </c>
      <c r="AP85" s="26">
        <f t="shared" si="36"/>
        <v>187031.9197526667</v>
      </c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  <c r="FY85" s="29"/>
      <c r="FZ85" s="29"/>
      <c r="GA85" s="29"/>
      <c r="GB85" s="29"/>
      <c r="GC85" s="29"/>
      <c r="GD85" s="29"/>
      <c r="GE85" s="29"/>
      <c r="GF85" s="29"/>
      <c r="GG85" s="29"/>
      <c r="GH85" s="29"/>
      <c r="GI85" s="29"/>
      <c r="GJ85" s="29"/>
      <c r="GK85" s="29"/>
      <c r="GL85" s="29"/>
      <c r="GM85" s="29"/>
      <c r="GN85" s="29"/>
      <c r="GO85" s="29"/>
      <c r="GP85" s="29"/>
      <c r="GQ85" s="29"/>
      <c r="GR85" s="29"/>
      <c r="GS85" s="29"/>
      <c r="GT85" s="29"/>
      <c r="GU85" s="29"/>
      <c r="GV85" s="29"/>
      <c r="GW85" s="29"/>
      <c r="GX85" s="29"/>
      <c r="GY85" s="29"/>
      <c r="GZ85" s="29"/>
      <c r="HA85" s="29"/>
      <c r="HB85" s="29"/>
      <c r="HC85" s="29"/>
      <c r="HD85" s="29"/>
      <c r="HE85" s="29"/>
      <c r="HF85" s="29"/>
      <c r="HG85" s="29"/>
      <c r="HH85" s="29"/>
      <c r="HI85" s="29"/>
      <c r="HJ85" s="29"/>
      <c r="HK85" s="29"/>
      <c r="HL85" s="29"/>
      <c r="HM85" s="29"/>
    </row>
    <row r="86" spans="1:221" ht="14.25" x14ac:dyDescent="0.25">
      <c r="A86" s="21">
        <v>83</v>
      </c>
      <c r="B86" s="22">
        <v>10</v>
      </c>
      <c r="C86" s="22">
        <v>1</v>
      </c>
      <c r="D86" s="21">
        <v>20</v>
      </c>
      <c r="E86" s="21">
        <v>83</v>
      </c>
      <c r="F86" s="21">
        <v>270</v>
      </c>
      <c r="G86" s="21"/>
      <c r="H86" s="23" t="s">
        <v>176</v>
      </c>
      <c r="I86" s="22">
        <v>16</v>
      </c>
      <c r="J86" s="22">
        <v>40</v>
      </c>
      <c r="K86" s="22" t="s">
        <v>63</v>
      </c>
      <c r="L86" s="24" t="s">
        <v>113</v>
      </c>
      <c r="M86" s="22">
        <v>1</v>
      </c>
      <c r="N86" s="25" t="s">
        <v>177</v>
      </c>
      <c r="O86" s="26">
        <v>17213</v>
      </c>
      <c r="P86" s="26">
        <v>0</v>
      </c>
      <c r="Q86" s="26">
        <f t="shared" si="22"/>
        <v>17213</v>
      </c>
      <c r="R86" s="26">
        <f>181.67*2</f>
        <v>363.34</v>
      </c>
      <c r="S86" s="26">
        <f t="shared" si="23"/>
        <v>1845.5156999999999</v>
      </c>
      <c r="T86" s="26">
        <f t="shared" si="24"/>
        <v>527.29020000000003</v>
      </c>
      <c r="U86" s="27" t="s">
        <v>178</v>
      </c>
      <c r="V86" s="26">
        <f t="shared" si="19"/>
        <v>351.52680000000004</v>
      </c>
      <c r="W86" s="26">
        <v>1247</v>
      </c>
      <c r="X86" s="26">
        <v>779</v>
      </c>
      <c r="Y86" s="26">
        <v>0</v>
      </c>
      <c r="Z86" s="26">
        <f t="shared" si="20"/>
        <v>2868.833333333333</v>
      </c>
      <c r="AA86" s="26">
        <f t="shared" si="21"/>
        <v>28688.333333333332</v>
      </c>
      <c r="AB86" s="26">
        <v>0</v>
      </c>
      <c r="AC86" s="26">
        <f t="shared" si="25"/>
        <v>9801.17</v>
      </c>
      <c r="AD86" s="28">
        <f t="shared" si="26"/>
        <v>688.52</v>
      </c>
      <c r="AE86" s="28">
        <f t="shared" si="27"/>
        <v>14.5336</v>
      </c>
      <c r="AF86" s="28">
        <f t="shared" si="28"/>
        <v>193.77914849999999</v>
      </c>
      <c r="AG86" s="28">
        <f t="shared" si="29"/>
        <v>15.818706000000001</v>
      </c>
      <c r="AH86" s="28">
        <f t="shared" si="30"/>
        <v>30.042800000000003</v>
      </c>
      <c r="AI86" s="28">
        <f t="shared" si="31"/>
        <v>7.0305360000000006</v>
      </c>
      <c r="AJ86" s="28">
        <v>80</v>
      </c>
      <c r="AK86" s="28">
        <v>80</v>
      </c>
      <c r="AL86" s="28">
        <f t="shared" si="32"/>
        <v>0</v>
      </c>
      <c r="AM86" s="28">
        <f t="shared" si="33"/>
        <v>114.75333333333333</v>
      </c>
      <c r="AN86" s="28">
        <f t="shared" si="34"/>
        <v>1147.5333333333333</v>
      </c>
      <c r="AO86" s="28">
        <f t="shared" si="35"/>
        <v>14578.984152666666</v>
      </c>
      <c r="AP86" s="26">
        <f t="shared" si="36"/>
        <v>323857.39321933326</v>
      </c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  <c r="FY86" s="29"/>
      <c r="FZ86" s="29"/>
      <c r="GA86" s="29"/>
      <c r="GB86" s="29"/>
      <c r="GC86" s="29"/>
      <c r="GD86" s="29"/>
      <c r="GE86" s="29"/>
      <c r="GF86" s="29"/>
      <c r="GG86" s="29"/>
      <c r="GH86" s="29"/>
      <c r="GI86" s="29"/>
      <c r="GJ86" s="29"/>
      <c r="GK86" s="29"/>
      <c r="GL86" s="29"/>
      <c r="GM86" s="29"/>
      <c r="GN86" s="29"/>
      <c r="GO86" s="29"/>
      <c r="GP86" s="29"/>
      <c r="GQ86" s="29"/>
      <c r="GR86" s="29"/>
      <c r="GS86" s="29"/>
      <c r="GT86" s="29"/>
      <c r="GU86" s="29"/>
      <c r="GV86" s="29"/>
      <c r="GW86" s="29"/>
      <c r="GX86" s="29"/>
      <c r="GY86" s="29"/>
      <c r="GZ86" s="29"/>
      <c r="HA86" s="29"/>
      <c r="HB86" s="29"/>
      <c r="HC86" s="29"/>
      <c r="HD86" s="29"/>
      <c r="HE86" s="29"/>
      <c r="HF86" s="29"/>
      <c r="HG86" s="29"/>
      <c r="HH86" s="29"/>
      <c r="HI86" s="29"/>
      <c r="HJ86" s="29"/>
      <c r="HK86" s="29"/>
      <c r="HL86" s="29"/>
      <c r="HM86" s="29"/>
    </row>
    <row r="87" spans="1:221" ht="14.25" x14ac:dyDescent="0.25">
      <c r="A87" s="21">
        <v>84</v>
      </c>
      <c r="B87" s="22">
        <v>10</v>
      </c>
      <c r="C87" s="22">
        <v>1</v>
      </c>
      <c r="D87" s="21">
        <v>20</v>
      </c>
      <c r="E87" s="21">
        <v>84</v>
      </c>
      <c r="F87" s="21">
        <v>270</v>
      </c>
      <c r="G87" s="21"/>
      <c r="H87" s="23" t="s">
        <v>179</v>
      </c>
      <c r="I87" s="22">
        <v>4</v>
      </c>
      <c r="J87" s="22">
        <v>30</v>
      </c>
      <c r="K87" s="22" t="s">
        <v>44</v>
      </c>
      <c r="L87" s="24" t="s">
        <v>52</v>
      </c>
      <c r="M87" s="22">
        <v>1</v>
      </c>
      <c r="N87" s="25" t="s">
        <v>49</v>
      </c>
      <c r="O87" s="26">
        <v>5866</v>
      </c>
      <c r="P87" s="26">
        <v>0</v>
      </c>
      <c r="Q87" s="26">
        <f t="shared" si="22"/>
        <v>5866</v>
      </c>
      <c r="R87" s="26">
        <f>151.43*2</f>
        <v>302.86</v>
      </c>
      <c r="S87" s="26">
        <f t="shared" si="23"/>
        <v>647.73029999999994</v>
      </c>
      <c r="T87" s="26">
        <f t="shared" si="24"/>
        <v>185.0658</v>
      </c>
      <c r="U87" s="27">
        <v>451.98</v>
      </c>
      <c r="V87" s="26">
        <f t="shared" si="19"/>
        <v>123.3772</v>
      </c>
      <c r="W87" s="26">
        <f>549</f>
        <v>549</v>
      </c>
      <c r="X87" s="26">
        <f>339</f>
        <v>339</v>
      </c>
      <c r="Y87" s="26">
        <v>0</v>
      </c>
      <c r="Z87" s="26">
        <f t="shared" si="20"/>
        <v>977.66666666666663</v>
      </c>
      <c r="AA87" s="26">
        <f t="shared" si="21"/>
        <v>9776.6666666666661</v>
      </c>
      <c r="AB87" s="26">
        <v>4080</v>
      </c>
      <c r="AC87" s="26">
        <f t="shared" si="25"/>
        <v>3528.43</v>
      </c>
      <c r="AD87" s="28">
        <f t="shared" si="26"/>
        <v>234.64000000000001</v>
      </c>
      <c r="AE87" s="28">
        <f t="shared" si="27"/>
        <v>12.114400000000002</v>
      </c>
      <c r="AF87" s="28">
        <f t="shared" si="28"/>
        <v>68.011681499999995</v>
      </c>
      <c r="AG87" s="28">
        <f t="shared" si="29"/>
        <v>5.5519739999999995</v>
      </c>
      <c r="AH87" s="28">
        <f t="shared" si="30"/>
        <v>18.0792</v>
      </c>
      <c r="AI87" s="28">
        <f t="shared" si="31"/>
        <v>2.4675440000000002</v>
      </c>
      <c r="AJ87" s="28">
        <v>80</v>
      </c>
      <c r="AK87" s="28">
        <v>80</v>
      </c>
      <c r="AL87" s="28">
        <f t="shared" si="32"/>
        <v>0</v>
      </c>
      <c r="AM87" s="28">
        <f t="shared" si="33"/>
        <v>39.106666666666669</v>
      </c>
      <c r="AN87" s="28">
        <f t="shared" si="34"/>
        <v>391.06666666666666</v>
      </c>
      <c r="AO87" s="28">
        <f t="shared" si="35"/>
        <v>6440.5509273333328</v>
      </c>
      <c r="AP87" s="26">
        <f t="shared" si="36"/>
        <v>126383.47386066665</v>
      </c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  <c r="FY87" s="29"/>
      <c r="FZ87" s="29"/>
      <c r="GA87" s="29"/>
      <c r="GB87" s="29"/>
      <c r="GC87" s="29"/>
      <c r="GD87" s="29"/>
      <c r="GE87" s="29"/>
      <c r="GF87" s="29"/>
      <c r="GG87" s="29"/>
      <c r="GH87" s="29"/>
      <c r="GI87" s="29"/>
      <c r="GJ87" s="29"/>
      <c r="GK87" s="29"/>
      <c r="GL87" s="29"/>
      <c r="GM87" s="29"/>
      <c r="GN87" s="29"/>
      <c r="GO87" s="29"/>
      <c r="GP87" s="29"/>
      <c r="GQ87" s="29"/>
      <c r="GR87" s="29"/>
      <c r="GS87" s="29"/>
      <c r="GT87" s="29"/>
      <c r="GU87" s="29"/>
      <c r="GV87" s="29"/>
      <c r="GW87" s="29"/>
      <c r="GX87" s="29"/>
      <c r="GY87" s="29"/>
      <c r="GZ87" s="29"/>
      <c r="HA87" s="29"/>
      <c r="HB87" s="29"/>
      <c r="HC87" s="29"/>
      <c r="HD87" s="29"/>
      <c r="HE87" s="29"/>
      <c r="HF87" s="29"/>
      <c r="HG87" s="29"/>
      <c r="HH87" s="29"/>
      <c r="HI87" s="29"/>
      <c r="HJ87" s="29"/>
      <c r="HK87" s="29"/>
      <c r="HL87" s="29"/>
      <c r="HM87" s="29"/>
    </row>
    <row r="88" spans="1:221" ht="14.25" x14ac:dyDescent="0.25">
      <c r="A88" s="21">
        <v>85</v>
      </c>
      <c r="B88" s="22">
        <v>10</v>
      </c>
      <c r="C88" s="22">
        <v>1</v>
      </c>
      <c r="D88" s="21">
        <v>20</v>
      </c>
      <c r="E88" s="21">
        <v>85</v>
      </c>
      <c r="F88" s="21">
        <v>270</v>
      </c>
      <c r="G88" s="21"/>
      <c r="H88" s="23" t="s">
        <v>180</v>
      </c>
      <c r="I88" s="22">
        <v>3</v>
      </c>
      <c r="J88" s="22">
        <v>30</v>
      </c>
      <c r="K88" s="22" t="s">
        <v>44</v>
      </c>
      <c r="L88" s="24" t="s">
        <v>45</v>
      </c>
      <c r="M88" s="22">
        <v>1</v>
      </c>
      <c r="N88" s="25" t="s">
        <v>46</v>
      </c>
      <c r="O88" s="26">
        <v>5552</v>
      </c>
      <c r="P88" s="26">
        <v>0</v>
      </c>
      <c r="Q88" s="26">
        <f t="shared" si="22"/>
        <v>5552</v>
      </c>
      <c r="R88" s="26">
        <f>151.43*2</f>
        <v>302.86</v>
      </c>
      <c r="S88" s="26">
        <f t="shared" si="23"/>
        <v>614.76029999999992</v>
      </c>
      <c r="T88" s="26">
        <f t="shared" si="24"/>
        <v>175.64579999999998</v>
      </c>
      <c r="U88" s="27">
        <v>443.69</v>
      </c>
      <c r="V88" s="26">
        <f t="shared" si="19"/>
        <v>117.0972</v>
      </c>
      <c r="W88" s="26">
        <f>539</f>
        <v>539</v>
      </c>
      <c r="X88" s="26">
        <f>329</f>
        <v>329</v>
      </c>
      <c r="Y88" s="26">
        <v>0</v>
      </c>
      <c r="Z88" s="26">
        <f t="shared" si="20"/>
        <v>925.33333333333326</v>
      </c>
      <c r="AA88" s="26">
        <f t="shared" si="21"/>
        <v>9253.3333333333339</v>
      </c>
      <c r="AB88" s="26">
        <v>4080</v>
      </c>
      <c r="AC88" s="26">
        <f t="shared" si="25"/>
        <v>3361.43</v>
      </c>
      <c r="AD88" s="28">
        <f t="shared" si="26"/>
        <v>222.08</v>
      </c>
      <c r="AE88" s="28">
        <f t="shared" si="27"/>
        <v>12.114400000000002</v>
      </c>
      <c r="AF88" s="28">
        <f t="shared" si="28"/>
        <v>64.549831499999982</v>
      </c>
      <c r="AG88" s="28">
        <f t="shared" si="29"/>
        <v>5.2693739999999991</v>
      </c>
      <c r="AH88" s="28">
        <f t="shared" si="30"/>
        <v>17.747600000000002</v>
      </c>
      <c r="AI88" s="28">
        <f t="shared" si="31"/>
        <v>2.3419440000000002</v>
      </c>
      <c r="AJ88" s="28">
        <v>80</v>
      </c>
      <c r="AK88" s="28">
        <v>80</v>
      </c>
      <c r="AL88" s="28">
        <f t="shared" si="32"/>
        <v>0</v>
      </c>
      <c r="AM88" s="28">
        <f t="shared" si="33"/>
        <v>37.013333333333328</v>
      </c>
      <c r="AN88" s="28">
        <f t="shared" si="34"/>
        <v>370.13333333333338</v>
      </c>
      <c r="AO88" s="28">
        <f t="shared" si="35"/>
        <v>6216.3844606666653</v>
      </c>
      <c r="AP88" s="26">
        <f t="shared" si="36"/>
        <v>120725.12072733331</v>
      </c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  <c r="FY88" s="29"/>
      <c r="FZ88" s="29"/>
      <c r="GA88" s="29"/>
      <c r="GB88" s="29"/>
      <c r="GC88" s="29"/>
      <c r="GD88" s="29"/>
      <c r="GE88" s="29"/>
      <c r="GF88" s="29"/>
      <c r="GG88" s="29"/>
      <c r="GH88" s="29"/>
      <c r="GI88" s="29"/>
      <c r="GJ88" s="29"/>
      <c r="GK88" s="29"/>
      <c r="GL88" s="29"/>
      <c r="GM88" s="29"/>
      <c r="GN88" s="29"/>
      <c r="GO88" s="29"/>
      <c r="GP88" s="29"/>
      <c r="GQ88" s="29"/>
      <c r="GR88" s="29"/>
      <c r="GS88" s="29"/>
      <c r="GT88" s="29"/>
      <c r="GU88" s="29"/>
      <c r="GV88" s="29"/>
      <c r="GW88" s="29"/>
      <c r="GX88" s="29"/>
      <c r="GY88" s="29"/>
      <c r="GZ88" s="29"/>
      <c r="HA88" s="29"/>
      <c r="HB88" s="29"/>
      <c r="HC88" s="29"/>
      <c r="HD88" s="29"/>
      <c r="HE88" s="29"/>
      <c r="HF88" s="29"/>
      <c r="HG88" s="29"/>
      <c r="HH88" s="29"/>
      <c r="HI88" s="29"/>
      <c r="HJ88" s="29"/>
      <c r="HK88" s="29"/>
      <c r="HL88" s="29"/>
      <c r="HM88" s="29"/>
    </row>
    <row r="89" spans="1:221" ht="14.25" x14ac:dyDescent="0.25">
      <c r="A89" s="21">
        <v>86</v>
      </c>
      <c r="B89" s="22">
        <v>10</v>
      </c>
      <c r="C89" s="22">
        <v>1</v>
      </c>
      <c r="D89" s="21">
        <v>20</v>
      </c>
      <c r="E89" s="21">
        <v>86</v>
      </c>
      <c r="F89" s="21">
        <v>270</v>
      </c>
      <c r="G89" s="21"/>
      <c r="H89" s="23" t="s">
        <v>181</v>
      </c>
      <c r="I89" s="22">
        <v>4</v>
      </c>
      <c r="J89" s="22">
        <v>30</v>
      </c>
      <c r="K89" s="22" t="s">
        <v>44</v>
      </c>
      <c r="L89" s="24" t="s">
        <v>52</v>
      </c>
      <c r="M89" s="22">
        <v>1</v>
      </c>
      <c r="N89" s="32" t="s">
        <v>49</v>
      </c>
      <c r="O89" s="26">
        <v>5866</v>
      </c>
      <c r="P89" s="26">
        <v>0</v>
      </c>
      <c r="Q89" s="26">
        <f t="shared" si="22"/>
        <v>5866</v>
      </c>
      <c r="R89" s="26">
        <f>90.86*2</f>
        <v>181.72</v>
      </c>
      <c r="S89" s="26">
        <f t="shared" si="23"/>
        <v>635.01059999999995</v>
      </c>
      <c r="T89" s="26">
        <f t="shared" si="24"/>
        <v>181.4316</v>
      </c>
      <c r="U89" s="27">
        <v>451.98</v>
      </c>
      <c r="V89" s="26">
        <f t="shared" si="19"/>
        <v>120.95440000000001</v>
      </c>
      <c r="W89" s="26">
        <f>549</f>
        <v>549</v>
      </c>
      <c r="X89" s="26">
        <f>339</f>
        <v>339</v>
      </c>
      <c r="Y89" s="26">
        <v>0</v>
      </c>
      <c r="Z89" s="26">
        <f t="shared" si="20"/>
        <v>977.66666666666663</v>
      </c>
      <c r="AA89" s="26">
        <f t="shared" si="21"/>
        <v>9776.6666666666661</v>
      </c>
      <c r="AB89" s="26">
        <v>4080</v>
      </c>
      <c r="AC89" s="26">
        <f t="shared" si="25"/>
        <v>3467.86</v>
      </c>
      <c r="AD89" s="28">
        <f t="shared" si="26"/>
        <v>234.64000000000001</v>
      </c>
      <c r="AE89" s="28">
        <f t="shared" si="27"/>
        <v>7.2687999999999997</v>
      </c>
      <c r="AF89" s="28">
        <f t="shared" si="28"/>
        <v>66.676112999999987</v>
      </c>
      <c r="AG89" s="28">
        <f t="shared" si="29"/>
        <v>5.4429479999999995</v>
      </c>
      <c r="AH89" s="28">
        <f t="shared" si="30"/>
        <v>18.0792</v>
      </c>
      <c r="AI89" s="28">
        <f t="shared" si="31"/>
        <v>2.4190880000000003</v>
      </c>
      <c r="AJ89" s="28">
        <v>80</v>
      </c>
      <c r="AK89" s="28">
        <v>80</v>
      </c>
      <c r="AL89" s="28">
        <f t="shared" si="32"/>
        <v>0</v>
      </c>
      <c r="AM89" s="28">
        <f t="shared" si="33"/>
        <v>39.106666666666669</v>
      </c>
      <c r="AN89" s="28">
        <f t="shared" si="34"/>
        <v>391.06666666666666</v>
      </c>
      <c r="AO89" s="28">
        <f t="shared" si="35"/>
        <v>6364.4871213333336</v>
      </c>
      <c r="AP89" s="26">
        <f t="shared" si="36"/>
        <v>124567.83965466669</v>
      </c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  <c r="FY89" s="29"/>
      <c r="FZ89" s="29"/>
      <c r="GA89" s="29"/>
      <c r="GB89" s="29"/>
      <c r="GC89" s="29"/>
      <c r="GD89" s="29"/>
      <c r="GE89" s="29"/>
      <c r="GF89" s="29"/>
      <c r="GG89" s="29"/>
      <c r="GH89" s="29"/>
      <c r="GI89" s="29"/>
      <c r="GJ89" s="29"/>
      <c r="GK89" s="29"/>
      <c r="GL89" s="29"/>
      <c r="GM89" s="29"/>
      <c r="GN89" s="29"/>
      <c r="GO89" s="29"/>
      <c r="GP89" s="29"/>
      <c r="GQ89" s="29"/>
      <c r="GR89" s="29"/>
      <c r="GS89" s="29"/>
      <c r="GT89" s="29"/>
      <c r="GU89" s="29"/>
      <c r="GV89" s="29"/>
      <c r="GW89" s="29"/>
      <c r="GX89" s="29"/>
      <c r="GY89" s="29"/>
      <c r="GZ89" s="29"/>
      <c r="HA89" s="29"/>
      <c r="HB89" s="29"/>
      <c r="HC89" s="29"/>
      <c r="HD89" s="29"/>
      <c r="HE89" s="29"/>
      <c r="HF89" s="29"/>
      <c r="HG89" s="29"/>
      <c r="HH89" s="29"/>
      <c r="HI89" s="29"/>
      <c r="HJ89" s="29"/>
      <c r="HK89" s="29"/>
      <c r="HL89" s="29"/>
      <c r="HM89" s="29"/>
    </row>
    <row r="90" spans="1:221" ht="14.25" x14ac:dyDescent="0.25">
      <c r="A90" s="21">
        <v>87</v>
      </c>
      <c r="B90" s="22">
        <v>10</v>
      </c>
      <c r="C90" s="22">
        <v>1</v>
      </c>
      <c r="D90" s="21">
        <v>20</v>
      </c>
      <c r="E90" s="21">
        <v>87</v>
      </c>
      <c r="F90" s="21">
        <v>270</v>
      </c>
      <c r="G90" s="21"/>
      <c r="H90" s="23" t="s">
        <v>182</v>
      </c>
      <c r="I90" s="22">
        <v>3</v>
      </c>
      <c r="J90" s="22">
        <v>30</v>
      </c>
      <c r="K90" s="22" t="s">
        <v>44</v>
      </c>
      <c r="L90" s="24" t="s">
        <v>45</v>
      </c>
      <c r="M90" s="22">
        <v>1</v>
      </c>
      <c r="N90" s="25" t="s">
        <v>46</v>
      </c>
      <c r="O90" s="26">
        <v>5552</v>
      </c>
      <c r="P90" s="26">
        <v>0</v>
      </c>
      <c r="Q90" s="26">
        <f t="shared" si="22"/>
        <v>5552</v>
      </c>
      <c r="R90" s="26">
        <f>211.94*2</f>
        <v>423.88</v>
      </c>
      <c r="S90" s="26">
        <f t="shared" si="23"/>
        <v>627.4674</v>
      </c>
      <c r="T90" s="26">
        <f t="shared" si="24"/>
        <v>179.2764</v>
      </c>
      <c r="U90" s="27">
        <v>443.69</v>
      </c>
      <c r="V90" s="26">
        <f t="shared" si="19"/>
        <v>119.5176</v>
      </c>
      <c r="W90" s="26">
        <f>539</f>
        <v>539</v>
      </c>
      <c r="X90" s="26">
        <f>329</f>
        <v>329</v>
      </c>
      <c r="Y90" s="26">
        <v>0</v>
      </c>
      <c r="Z90" s="26">
        <f t="shared" si="20"/>
        <v>925.33333333333326</v>
      </c>
      <c r="AA90" s="26">
        <f t="shared" si="21"/>
        <v>9253.3333333333339</v>
      </c>
      <c r="AB90" s="26">
        <v>4080</v>
      </c>
      <c r="AC90" s="26">
        <f t="shared" si="25"/>
        <v>3421.94</v>
      </c>
      <c r="AD90" s="28">
        <f t="shared" si="26"/>
        <v>222.08</v>
      </c>
      <c r="AE90" s="28">
        <f t="shared" si="27"/>
        <v>16.955200000000001</v>
      </c>
      <c r="AF90" s="28">
        <f t="shared" si="28"/>
        <v>65.884076999999991</v>
      </c>
      <c r="AG90" s="28">
        <f t="shared" si="29"/>
        <v>5.3782920000000001</v>
      </c>
      <c r="AH90" s="28">
        <f t="shared" si="30"/>
        <v>17.747600000000002</v>
      </c>
      <c r="AI90" s="28">
        <f t="shared" si="31"/>
        <v>2.390352</v>
      </c>
      <c r="AJ90" s="28">
        <v>80</v>
      </c>
      <c r="AK90" s="28">
        <v>80</v>
      </c>
      <c r="AL90" s="28">
        <f t="shared" si="32"/>
        <v>0</v>
      </c>
      <c r="AM90" s="28">
        <f t="shared" si="33"/>
        <v>37.013333333333328</v>
      </c>
      <c r="AN90" s="28">
        <f t="shared" si="34"/>
        <v>370.13333333333338</v>
      </c>
      <c r="AO90" s="28">
        <f t="shared" si="35"/>
        <v>6292.372918666666</v>
      </c>
      <c r="AP90" s="26">
        <f t="shared" si="36"/>
        <v>122538.95638533331</v>
      </c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  <c r="FY90" s="29"/>
      <c r="FZ90" s="29"/>
      <c r="GA90" s="29"/>
      <c r="GB90" s="29"/>
      <c r="GC90" s="29"/>
      <c r="GD90" s="29"/>
      <c r="GE90" s="29"/>
      <c r="GF90" s="29"/>
      <c r="GG90" s="29"/>
      <c r="GH90" s="29"/>
      <c r="GI90" s="29"/>
      <c r="GJ90" s="29"/>
      <c r="GK90" s="29"/>
      <c r="GL90" s="29"/>
      <c r="GM90" s="29"/>
      <c r="GN90" s="29"/>
      <c r="GO90" s="29"/>
      <c r="GP90" s="29"/>
      <c r="GQ90" s="29"/>
      <c r="GR90" s="29"/>
      <c r="GS90" s="29"/>
      <c r="GT90" s="29"/>
      <c r="GU90" s="29"/>
      <c r="GV90" s="29"/>
      <c r="GW90" s="29"/>
      <c r="GX90" s="29"/>
      <c r="GY90" s="29"/>
      <c r="GZ90" s="29"/>
      <c r="HA90" s="29"/>
      <c r="HB90" s="29"/>
      <c r="HC90" s="29"/>
      <c r="HD90" s="29"/>
      <c r="HE90" s="29"/>
      <c r="HF90" s="29"/>
      <c r="HG90" s="29"/>
      <c r="HH90" s="29"/>
      <c r="HI90" s="29"/>
      <c r="HJ90" s="29"/>
      <c r="HK90" s="29"/>
      <c r="HL90" s="29"/>
      <c r="HM90" s="29"/>
    </row>
    <row r="91" spans="1:221" ht="14.25" x14ac:dyDescent="0.25">
      <c r="A91" s="21">
        <v>88</v>
      </c>
      <c r="B91" s="22">
        <v>10</v>
      </c>
      <c r="C91" s="22">
        <v>1</v>
      </c>
      <c r="D91" s="21">
        <v>20</v>
      </c>
      <c r="E91" s="21">
        <v>88</v>
      </c>
      <c r="F91" s="21">
        <v>270</v>
      </c>
      <c r="G91" s="21"/>
      <c r="H91" s="23" t="s">
        <v>183</v>
      </c>
      <c r="I91" s="22">
        <v>3</v>
      </c>
      <c r="J91" s="22">
        <v>30</v>
      </c>
      <c r="K91" s="22" t="s">
        <v>44</v>
      </c>
      <c r="L91" s="24" t="s">
        <v>45</v>
      </c>
      <c r="M91" s="22">
        <v>1</v>
      </c>
      <c r="N91" s="25" t="s">
        <v>46</v>
      </c>
      <c r="O91" s="26">
        <v>5552</v>
      </c>
      <c r="P91" s="26">
        <v>0</v>
      </c>
      <c r="Q91" s="26">
        <f t="shared" si="22"/>
        <v>5552</v>
      </c>
      <c r="R91" s="26">
        <f>121.13*2</f>
        <v>242.26</v>
      </c>
      <c r="S91" s="26">
        <f t="shared" si="23"/>
        <v>608.39729999999997</v>
      </c>
      <c r="T91" s="26">
        <f t="shared" si="24"/>
        <v>173.8278</v>
      </c>
      <c r="U91" s="27">
        <v>443.69</v>
      </c>
      <c r="V91" s="26">
        <f t="shared" si="19"/>
        <v>115.88520000000001</v>
      </c>
      <c r="W91" s="26">
        <f>539</f>
        <v>539</v>
      </c>
      <c r="X91" s="26">
        <f>329</f>
        <v>329</v>
      </c>
      <c r="Y91" s="26">
        <v>0</v>
      </c>
      <c r="Z91" s="26">
        <f t="shared" si="20"/>
        <v>925.33333333333326</v>
      </c>
      <c r="AA91" s="26">
        <f t="shared" si="21"/>
        <v>9253.3333333333339</v>
      </c>
      <c r="AB91" s="26">
        <v>4080</v>
      </c>
      <c r="AC91" s="26">
        <f t="shared" si="25"/>
        <v>3331.13</v>
      </c>
      <c r="AD91" s="28">
        <f t="shared" si="26"/>
        <v>222.08</v>
      </c>
      <c r="AE91" s="28">
        <f t="shared" si="27"/>
        <v>9.6904000000000003</v>
      </c>
      <c r="AF91" s="28">
        <f t="shared" si="28"/>
        <v>63.881716499999996</v>
      </c>
      <c r="AG91" s="28">
        <f t="shared" si="29"/>
        <v>5.2148339999999997</v>
      </c>
      <c r="AH91" s="28">
        <f t="shared" si="30"/>
        <v>17.747600000000002</v>
      </c>
      <c r="AI91" s="28">
        <f t="shared" si="31"/>
        <v>2.3177040000000004</v>
      </c>
      <c r="AJ91" s="28">
        <v>80</v>
      </c>
      <c r="AK91" s="28">
        <v>80</v>
      </c>
      <c r="AL91" s="28">
        <f t="shared" si="32"/>
        <v>0</v>
      </c>
      <c r="AM91" s="28">
        <f t="shared" si="33"/>
        <v>37.013333333333328</v>
      </c>
      <c r="AN91" s="28">
        <f t="shared" si="34"/>
        <v>370.13333333333338</v>
      </c>
      <c r="AO91" s="28">
        <f t="shared" si="35"/>
        <v>6178.3337206666665</v>
      </c>
      <c r="AP91" s="26">
        <f t="shared" si="36"/>
        <v>119816.85398733332</v>
      </c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  <c r="FY91" s="29"/>
      <c r="FZ91" s="29"/>
      <c r="GA91" s="29"/>
      <c r="GB91" s="29"/>
      <c r="GC91" s="29"/>
      <c r="GD91" s="29"/>
      <c r="GE91" s="29"/>
      <c r="GF91" s="29"/>
      <c r="GG91" s="29"/>
      <c r="GH91" s="29"/>
      <c r="GI91" s="29"/>
      <c r="GJ91" s="29"/>
      <c r="GK91" s="29"/>
      <c r="GL91" s="29"/>
      <c r="GM91" s="29"/>
      <c r="GN91" s="29"/>
      <c r="GO91" s="29"/>
      <c r="GP91" s="29"/>
      <c r="GQ91" s="29"/>
      <c r="GR91" s="29"/>
      <c r="GS91" s="29"/>
      <c r="GT91" s="29"/>
      <c r="GU91" s="29"/>
      <c r="GV91" s="29"/>
      <c r="GW91" s="29"/>
      <c r="GX91" s="29"/>
      <c r="GY91" s="29"/>
      <c r="GZ91" s="29"/>
      <c r="HA91" s="29"/>
      <c r="HB91" s="29"/>
      <c r="HC91" s="29"/>
      <c r="HD91" s="29"/>
      <c r="HE91" s="29"/>
      <c r="HF91" s="29"/>
      <c r="HG91" s="29"/>
      <c r="HH91" s="29"/>
      <c r="HI91" s="29"/>
      <c r="HJ91" s="29"/>
      <c r="HK91" s="29"/>
      <c r="HL91" s="29"/>
      <c r="HM91" s="29"/>
    </row>
    <row r="92" spans="1:221" ht="14.25" x14ac:dyDescent="0.25">
      <c r="A92" s="21">
        <v>89</v>
      </c>
      <c r="B92" s="22">
        <v>10</v>
      </c>
      <c r="C92" s="22">
        <v>1</v>
      </c>
      <c r="D92" s="21">
        <v>20</v>
      </c>
      <c r="E92" s="21">
        <v>89</v>
      </c>
      <c r="F92" s="21">
        <v>270</v>
      </c>
      <c r="G92" s="21"/>
      <c r="H92" s="23" t="s">
        <v>184</v>
      </c>
      <c r="I92" s="22">
        <v>3</v>
      </c>
      <c r="J92" s="22">
        <v>30</v>
      </c>
      <c r="K92" s="22" t="s">
        <v>44</v>
      </c>
      <c r="L92" s="24" t="s">
        <v>45</v>
      </c>
      <c r="M92" s="22">
        <v>1</v>
      </c>
      <c r="N92" s="25" t="s">
        <v>46</v>
      </c>
      <c r="O92" s="26">
        <v>5552</v>
      </c>
      <c r="P92" s="26">
        <v>0</v>
      </c>
      <c r="Q92" s="26">
        <f t="shared" si="22"/>
        <v>5552</v>
      </c>
      <c r="R92" s="26">
        <f>181.67*2</f>
        <v>363.34</v>
      </c>
      <c r="S92" s="26">
        <f t="shared" si="23"/>
        <v>621.11069999999995</v>
      </c>
      <c r="T92" s="26">
        <f t="shared" si="24"/>
        <v>177.46019999999999</v>
      </c>
      <c r="U92" s="27">
        <v>443.69</v>
      </c>
      <c r="V92" s="26">
        <f t="shared" si="19"/>
        <v>118.30680000000001</v>
      </c>
      <c r="W92" s="26">
        <f>539</f>
        <v>539</v>
      </c>
      <c r="X92" s="26">
        <f>329</f>
        <v>329</v>
      </c>
      <c r="Y92" s="26">
        <v>0</v>
      </c>
      <c r="Z92" s="26">
        <f t="shared" si="20"/>
        <v>925.33333333333326</v>
      </c>
      <c r="AA92" s="26">
        <f t="shared" si="21"/>
        <v>9253.3333333333339</v>
      </c>
      <c r="AB92" s="26">
        <v>4080</v>
      </c>
      <c r="AC92" s="26">
        <f t="shared" si="25"/>
        <v>3391.67</v>
      </c>
      <c r="AD92" s="28">
        <f t="shared" si="26"/>
        <v>222.08</v>
      </c>
      <c r="AE92" s="28">
        <f t="shared" si="27"/>
        <v>14.5336</v>
      </c>
      <c r="AF92" s="28">
        <f t="shared" si="28"/>
        <v>65.216623499999997</v>
      </c>
      <c r="AG92" s="28">
        <f t="shared" si="29"/>
        <v>5.3238059999999994</v>
      </c>
      <c r="AH92" s="28">
        <f t="shared" si="30"/>
        <v>17.747600000000002</v>
      </c>
      <c r="AI92" s="28">
        <f t="shared" si="31"/>
        <v>2.3661360000000005</v>
      </c>
      <c r="AJ92" s="28">
        <v>80</v>
      </c>
      <c r="AK92" s="28">
        <v>80</v>
      </c>
      <c r="AL92" s="28">
        <f t="shared" si="32"/>
        <v>0</v>
      </c>
      <c r="AM92" s="28">
        <f t="shared" si="33"/>
        <v>37.013333333333328</v>
      </c>
      <c r="AN92" s="28">
        <f t="shared" si="34"/>
        <v>370.13333333333338</v>
      </c>
      <c r="AO92" s="28">
        <f t="shared" si="35"/>
        <v>6254.3598526666656</v>
      </c>
      <c r="AP92" s="26">
        <f t="shared" si="36"/>
        <v>121631.58891933333</v>
      </c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  <c r="FY92" s="29"/>
      <c r="FZ92" s="29"/>
      <c r="GA92" s="29"/>
      <c r="GB92" s="29"/>
      <c r="GC92" s="29"/>
      <c r="GD92" s="29"/>
      <c r="GE92" s="29"/>
      <c r="GF92" s="29"/>
      <c r="GG92" s="29"/>
      <c r="GH92" s="29"/>
      <c r="GI92" s="29"/>
      <c r="GJ92" s="29"/>
      <c r="GK92" s="29"/>
      <c r="GL92" s="29"/>
      <c r="GM92" s="29"/>
      <c r="GN92" s="29"/>
      <c r="GO92" s="29"/>
      <c r="GP92" s="29"/>
      <c r="GQ92" s="29"/>
      <c r="GR92" s="29"/>
      <c r="GS92" s="29"/>
      <c r="GT92" s="29"/>
      <c r="GU92" s="29"/>
      <c r="GV92" s="29"/>
      <c r="GW92" s="29"/>
      <c r="GX92" s="29"/>
      <c r="GY92" s="29"/>
      <c r="GZ92" s="29"/>
      <c r="HA92" s="29"/>
      <c r="HB92" s="29"/>
      <c r="HC92" s="29"/>
      <c r="HD92" s="29"/>
      <c r="HE92" s="29"/>
      <c r="HF92" s="29"/>
      <c r="HG92" s="29"/>
      <c r="HH92" s="29"/>
      <c r="HI92" s="29"/>
      <c r="HJ92" s="29"/>
      <c r="HK92" s="29"/>
      <c r="HL92" s="29"/>
      <c r="HM92" s="29"/>
    </row>
    <row r="93" spans="1:221" ht="14.25" x14ac:dyDescent="0.25">
      <c r="A93" s="21">
        <v>90</v>
      </c>
      <c r="B93" s="22">
        <v>10</v>
      </c>
      <c r="C93" s="22">
        <v>1</v>
      </c>
      <c r="D93" s="21">
        <v>20</v>
      </c>
      <c r="E93" s="21">
        <v>90</v>
      </c>
      <c r="F93" s="21">
        <v>270</v>
      </c>
      <c r="G93" s="21"/>
      <c r="H93" s="23" t="s">
        <v>185</v>
      </c>
      <c r="I93" s="22">
        <v>4</v>
      </c>
      <c r="J93" s="22">
        <v>30</v>
      </c>
      <c r="K93" s="22" t="s">
        <v>44</v>
      </c>
      <c r="L93" s="24" t="s">
        <v>52</v>
      </c>
      <c r="M93" s="22">
        <v>1</v>
      </c>
      <c r="N93" s="25" t="s">
        <v>49</v>
      </c>
      <c r="O93" s="26">
        <v>5866</v>
      </c>
      <c r="P93" s="26">
        <v>0</v>
      </c>
      <c r="Q93" s="26">
        <f t="shared" si="22"/>
        <v>5866</v>
      </c>
      <c r="R93" s="26">
        <f>151.43*2</f>
        <v>302.86</v>
      </c>
      <c r="S93" s="26">
        <f t="shared" si="23"/>
        <v>647.73029999999994</v>
      </c>
      <c r="T93" s="26">
        <f t="shared" si="24"/>
        <v>185.0658</v>
      </c>
      <c r="U93" s="27">
        <v>451.98</v>
      </c>
      <c r="V93" s="26">
        <f t="shared" si="19"/>
        <v>123.3772</v>
      </c>
      <c r="W93" s="26">
        <f>549</f>
        <v>549</v>
      </c>
      <c r="X93" s="26">
        <f>339</f>
        <v>339</v>
      </c>
      <c r="Y93" s="26">
        <f>Q93/30*25%*52</f>
        <v>2541.9333333333334</v>
      </c>
      <c r="Z93" s="26">
        <f t="shared" si="20"/>
        <v>977.66666666666663</v>
      </c>
      <c r="AA93" s="26">
        <f t="shared" si="21"/>
        <v>9776.6666666666661</v>
      </c>
      <c r="AB93" s="26">
        <v>4080</v>
      </c>
      <c r="AC93" s="26">
        <f t="shared" si="25"/>
        <v>3528.43</v>
      </c>
      <c r="AD93" s="28">
        <f t="shared" si="26"/>
        <v>234.64000000000001</v>
      </c>
      <c r="AE93" s="28">
        <f t="shared" si="27"/>
        <v>12.114400000000002</v>
      </c>
      <c r="AF93" s="28">
        <f t="shared" si="28"/>
        <v>68.011681499999995</v>
      </c>
      <c r="AG93" s="28">
        <f t="shared" si="29"/>
        <v>5.5519739999999995</v>
      </c>
      <c r="AH93" s="28">
        <f t="shared" si="30"/>
        <v>18.0792</v>
      </c>
      <c r="AI93" s="28">
        <f t="shared" si="31"/>
        <v>2.4675440000000002</v>
      </c>
      <c r="AJ93" s="28">
        <v>80</v>
      </c>
      <c r="AK93" s="28">
        <v>80</v>
      </c>
      <c r="AL93" s="28">
        <f t="shared" si="32"/>
        <v>1016.7733333333334</v>
      </c>
      <c r="AM93" s="28">
        <f t="shared" si="33"/>
        <v>39.106666666666669</v>
      </c>
      <c r="AN93" s="28">
        <f t="shared" si="34"/>
        <v>391.06666666666666</v>
      </c>
      <c r="AO93" s="28">
        <f t="shared" si="35"/>
        <v>7457.3242606666663</v>
      </c>
      <c r="AP93" s="26">
        <f t="shared" si="36"/>
        <v>129942.18052733332</v>
      </c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  <c r="FY93" s="29"/>
      <c r="FZ93" s="29"/>
      <c r="GA93" s="29"/>
      <c r="GB93" s="29"/>
      <c r="GC93" s="29"/>
      <c r="GD93" s="29"/>
      <c r="GE93" s="29"/>
      <c r="GF93" s="29"/>
      <c r="GG93" s="29"/>
      <c r="GH93" s="29"/>
      <c r="GI93" s="29"/>
      <c r="GJ93" s="29"/>
      <c r="GK93" s="29"/>
      <c r="GL93" s="29"/>
      <c r="GM93" s="29"/>
      <c r="GN93" s="29"/>
      <c r="GO93" s="29"/>
      <c r="GP93" s="29"/>
      <c r="GQ93" s="29"/>
      <c r="GR93" s="29"/>
      <c r="GS93" s="29"/>
      <c r="GT93" s="29"/>
      <c r="GU93" s="29"/>
      <c r="GV93" s="29"/>
      <c r="GW93" s="29"/>
      <c r="GX93" s="29"/>
      <c r="GY93" s="29"/>
      <c r="GZ93" s="29"/>
      <c r="HA93" s="29"/>
      <c r="HB93" s="29"/>
      <c r="HC93" s="29"/>
      <c r="HD93" s="29"/>
      <c r="HE93" s="29"/>
      <c r="HF93" s="29"/>
      <c r="HG93" s="29"/>
      <c r="HH93" s="29"/>
      <c r="HI93" s="29"/>
      <c r="HJ93" s="29"/>
      <c r="HK93" s="29"/>
      <c r="HL93" s="29"/>
      <c r="HM93" s="29"/>
    </row>
    <row r="94" spans="1:221" ht="14.25" x14ac:dyDescent="0.25">
      <c r="A94" s="21">
        <v>91</v>
      </c>
      <c r="B94" s="22">
        <v>10</v>
      </c>
      <c r="C94" s="22">
        <v>1</v>
      </c>
      <c r="D94" s="21">
        <v>20</v>
      </c>
      <c r="E94" s="21">
        <v>91</v>
      </c>
      <c r="F94" s="21">
        <v>270</v>
      </c>
      <c r="G94" s="21"/>
      <c r="H94" s="23" t="s">
        <v>186</v>
      </c>
      <c r="I94" s="22">
        <v>8</v>
      </c>
      <c r="J94" s="22">
        <v>40</v>
      </c>
      <c r="K94" s="22" t="s">
        <v>44</v>
      </c>
      <c r="L94" s="24" t="s">
        <v>187</v>
      </c>
      <c r="M94" s="22">
        <v>1</v>
      </c>
      <c r="N94" s="25" t="s">
        <v>75</v>
      </c>
      <c r="O94" s="26">
        <v>9556</v>
      </c>
      <c r="P94" s="26">
        <v>0</v>
      </c>
      <c r="Q94" s="26">
        <f t="shared" si="22"/>
        <v>9556</v>
      </c>
      <c r="R94" s="26">
        <f>121.13*2</f>
        <v>242.26</v>
      </c>
      <c r="S94" s="26">
        <f t="shared" si="23"/>
        <v>1028.8172999999999</v>
      </c>
      <c r="T94" s="26">
        <f t="shared" si="24"/>
        <v>293.94779999999997</v>
      </c>
      <c r="U94" s="27" t="s">
        <v>96</v>
      </c>
      <c r="V94" s="26">
        <f t="shared" si="19"/>
        <v>195.96520000000001</v>
      </c>
      <c r="W94" s="26">
        <f>871</f>
        <v>871</v>
      </c>
      <c r="X94" s="26">
        <f>615</f>
        <v>615</v>
      </c>
      <c r="Y94" s="26">
        <v>0</v>
      </c>
      <c r="Z94" s="26">
        <f t="shared" si="20"/>
        <v>1592.6666666666667</v>
      </c>
      <c r="AA94" s="26">
        <f t="shared" si="21"/>
        <v>15926.666666666668</v>
      </c>
      <c r="AB94" s="26">
        <v>4080</v>
      </c>
      <c r="AC94" s="26">
        <f t="shared" si="25"/>
        <v>5642.13</v>
      </c>
      <c r="AD94" s="28">
        <f t="shared" si="26"/>
        <v>382.24</v>
      </c>
      <c r="AE94" s="28">
        <f t="shared" si="27"/>
        <v>9.6904000000000003</v>
      </c>
      <c r="AF94" s="28">
        <f t="shared" si="28"/>
        <v>108.02581649999999</v>
      </c>
      <c r="AG94" s="28">
        <f t="shared" si="29"/>
        <v>8.8184339999999981</v>
      </c>
      <c r="AH94" s="28">
        <f t="shared" si="30"/>
        <v>21.970800000000001</v>
      </c>
      <c r="AI94" s="28">
        <f t="shared" si="31"/>
        <v>3.9193040000000003</v>
      </c>
      <c r="AJ94" s="28">
        <v>80</v>
      </c>
      <c r="AK94" s="28">
        <v>80</v>
      </c>
      <c r="AL94" s="28">
        <f t="shared" si="32"/>
        <v>0</v>
      </c>
      <c r="AM94" s="28">
        <f t="shared" si="33"/>
        <v>63.706666666666671</v>
      </c>
      <c r="AN94" s="28">
        <f t="shared" si="34"/>
        <v>637.06666666666672</v>
      </c>
      <c r="AO94" s="28">
        <f t="shared" si="35"/>
        <v>9036.7503873333335</v>
      </c>
      <c r="AP94" s="26">
        <f t="shared" si="36"/>
        <v>189914.09732066665</v>
      </c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  <c r="FY94" s="29"/>
      <c r="FZ94" s="29"/>
      <c r="GA94" s="29"/>
      <c r="GB94" s="29"/>
      <c r="GC94" s="29"/>
      <c r="GD94" s="29"/>
      <c r="GE94" s="29"/>
      <c r="GF94" s="29"/>
      <c r="GG94" s="29"/>
      <c r="GH94" s="29"/>
      <c r="GI94" s="29"/>
      <c r="GJ94" s="29"/>
      <c r="GK94" s="29"/>
      <c r="GL94" s="29"/>
      <c r="GM94" s="29"/>
      <c r="GN94" s="29"/>
      <c r="GO94" s="29"/>
      <c r="GP94" s="29"/>
      <c r="GQ94" s="29"/>
      <c r="GR94" s="29"/>
      <c r="GS94" s="29"/>
      <c r="GT94" s="29"/>
      <c r="GU94" s="29"/>
      <c r="GV94" s="29"/>
      <c r="GW94" s="29"/>
      <c r="GX94" s="29"/>
      <c r="GY94" s="29"/>
      <c r="GZ94" s="29"/>
      <c r="HA94" s="29"/>
      <c r="HB94" s="29"/>
      <c r="HC94" s="29"/>
      <c r="HD94" s="29"/>
      <c r="HE94" s="29"/>
      <c r="HF94" s="29"/>
      <c r="HG94" s="29"/>
      <c r="HH94" s="29"/>
      <c r="HI94" s="29"/>
      <c r="HJ94" s="29"/>
      <c r="HK94" s="29"/>
      <c r="HL94" s="29"/>
      <c r="HM94" s="29"/>
    </row>
    <row r="95" spans="1:221" ht="14.25" x14ac:dyDescent="0.25">
      <c r="A95" s="21">
        <v>92</v>
      </c>
      <c r="B95" s="22">
        <v>10</v>
      </c>
      <c r="C95" s="22">
        <v>1</v>
      </c>
      <c r="D95" s="21">
        <v>20</v>
      </c>
      <c r="E95" s="21">
        <v>92</v>
      </c>
      <c r="F95" s="21">
        <v>270</v>
      </c>
      <c r="G95" s="21"/>
      <c r="H95" s="23" t="s">
        <v>188</v>
      </c>
      <c r="I95" s="22">
        <v>13</v>
      </c>
      <c r="J95" s="22">
        <v>30</v>
      </c>
      <c r="K95" s="22" t="s">
        <v>44</v>
      </c>
      <c r="L95" s="24" t="s">
        <v>99</v>
      </c>
      <c r="M95" s="22">
        <v>1</v>
      </c>
      <c r="N95" s="25" t="s">
        <v>65</v>
      </c>
      <c r="O95" s="26">
        <v>9361</v>
      </c>
      <c r="P95" s="26">
        <v>0</v>
      </c>
      <c r="Q95" s="26">
        <f t="shared" si="22"/>
        <v>9361</v>
      </c>
      <c r="R95" s="26">
        <f>151.43*2</f>
        <v>302.86</v>
      </c>
      <c r="S95" s="26">
        <f t="shared" si="23"/>
        <v>1014.7053000000001</v>
      </c>
      <c r="T95" s="26">
        <f t="shared" si="24"/>
        <v>289.91579999999999</v>
      </c>
      <c r="U95" s="27" t="s">
        <v>100</v>
      </c>
      <c r="V95" s="26">
        <f t="shared" si="19"/>
        <v>193.27720000000002</v>
      </c>
      <c r="W95" s="26">
        <f>846</f>
        <v>846</v>
      </c>
      <c r="X95" s="26">
        <f>528</f>
        <v>528</v>
      </c>
      <c r="Y95" s="26">
        <v>0</v>
      </c>
      <c r="Z95" s="26">
        <f t="shared" si="20"/>
        <v>1560.1666666666667</v>
      </c>
      <c r="AA95" s="26">
        <f t="shared" si="21"/>
        <v>15601.666666666668</v>
      </c>
      <c r="AB95" s="26">
        <v>4080</v>
      </c>
      <c r="AC95" s="26">
        <f t="shared" si="25"/>
        <v>5518.93</v>
      </c>
      <c r="AD95" s="28">
        <f t="shared" si="26"/>
        <v>374.44</v>
      </c>
      <c r="AE95" s="28">
        <f t="shared" si="27"/>
        <v>12.114400000000002</v>
      </c>
      <c r="AF95" s="28">
        <f t="shared" si="28"/>
        <v>106.54405650000001</v>
      </c>
      <c r="AG95" s="28">
        <f t="shared" si="29"/>
        <v>8.6974739999999997</v>
      </c>
      <c r="AH95" s="28">
        <f t="shared" si="30"/>
        <v>21.764800000000001</v>
      </c>
      <c r="AI95" s="28">
        <f t="shared" si="31"/>
        <v>3.8655440000000003</v>
      </c>
      <c r="AJ95" s="28">
        <v>80</v>
      </c>
      <c r="AK95" s="28">
        <v>80</v>
      </c>
      <c r="AL95" s="28">
        <f t="shared" si="32"/>
        <v>0</v>
      </c>
      <c r="AM95" s="28">
        <f t="shared" si="33"/>
        <v>62.406666666666673</v>
      </c>
      <c r="AN95" s="28">
        <f t="shared" si="34"/>
        <v>624.06666666666672</v>
      </c>
      <c r="AO95" s="28">
        <f t="shared" si="35"/>
        <v>8935.5886273333326</v>
      </c>
      <c r="AP95" s="26">
        <f t="shared" si="36"/>
        <v>186125.45156066667</v>
      </c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  <c r="FY95" s="29"/>
      <c r="FZ95" s="29"/>
      <c r="GA95" s="29"/>
      <c r="GB95" s="29"/>
      <c r="GC95" s="29"/>
      <c r="GD95" s="29"/>
      <c r="GE95" s="29"/>
      <c r="GF95" s="29"/>
      <c r="GG95" s="29"/>
      <c r="GH95" s="29"/>
      <c r="GI95" s="29"/>
      <c r="GJ95" s="29"/>
      <c r="GK95" s="29"/>
      <c r="GL95" s="29"/>
      <c r="GM95" s="29"/>
      <c r="GN95" s="29"/>
      <c r="GO95" s="29"/>
      <c r="GP95" s="29"/>
      <c r="GQ95" s="29"/>
      <c r="GR95" s="29"/>
      <c r="GS95" s="29"/>
      <c r="GT95" s="29"/>
      <c r="GU95" s="29"/>
      <c r="GV95" s="29"/>
      <c r="GW95" s="29"/>
      <c r="GX95" s="29"/>
      <c r="GY95" s="29"/>
      <c r="GZ95" s="29"/>
      <c r="HA95" s="29"/>
      <c r="HB95" s="29"/>
      <c r="HC95" s="29"/>
      <c r="HD95" s="29"/>
      <c r="HE95" s="29"/>
      <c r="HF95" s="29"/>
      <c r="HG95" s="29"/>
      <c r="HH95" s="29"/>
      <c r="HI95" s="29"/>
      <c r="HJ95" s="29"/>
      <c r="HK95" s="29"/>
      <c r="HL95" s="29"/>
      <c r="HM95" s="29"/>
    </row>
    <row r="96" spans="1:221" ht="14.25" x14ac:dyDescent="0.25">
      <c r="A96" s="21">
        <v>93</v>
      </c>
      <c r="B96" s="22">
        <v>10</v>
      </c>
      <c r="C96" s="22">
        <v>1</v>
      </c>
      <c r="D96" s="21">
        <v>20</v>
      </c>
      <c r="E96" s="21">
        <v>93</v>
      </c>
      <c r="F96" s="21">
        <v>270</v>
      </c>
      <c r="G96" s="21"/>
      <c r="H96" s="23" t="s">
        <v>189</v>
      </c>
      <c r="I96" s="22">
        <v>3</v>
      </c>
      <c r="J96" s="22">
        <v>30</v>
      </c>
      <c r="K96" s="22" t="s">
        <v>44</v>
      </c>
      <c r="L96" s="24" t="s">
        <v>45</v>
      </c>
      <c r="M96" s="22">
        <v>1</v>
      </c>
      <c r="N96" s="25" t="s">
        <v>46</v>
      </c>
      <c r="O96" s="26">
        <v>5552</v>
      </c>
      <c r="P96" s="26">
        <v>0</v>
      </c>
      <c r="Q96" s="26">
        <f t="shared" si="22"/>
        <v>5552</v>
      </c>
      <c r="R96" s="26">
        <f>211.94*2</f>
        <v>423.88</v>
      </c>
      <c r="S96" s="26">
        <f t="shared" si="23"/>
        <v>627.4674</v>
      </c>
      <c r="T96" s="26">
        <f t="shared" si="24"/>
        <v>179.2764</v>
      </c>
      <c r="U96" s="27">
        <v>443.69</v>
      </c>
      <c r="V96" s="26">
        <f t="shared" si="19"/>
        <v>119.5176</v>
      </c>
      <c r="W96" s="26">
        <f>539</f>
        <v>539</v>
      </c>
      <c r="X96" s="26">
        <f>329</f>
        <v>329</v>
      </c>
      <c r="Y96" s="26">
        <v>0</v>
      </c>
      <c r="Z96" s="26">
        <f t="shared" si="20"/>
        <v>925.33333333333326</v>
      </c>
      <c r="AA96" s="26">
        <f t="shared" si="21"/>
        <v>9253.3333333333339</v>
      </c>
      <c r="AB96" s="26">
        <v>4080</v>
      </c>
      <c r="AC96" s="26">
        <f t="shared" si="25"/>
        <v>3421.94</v>
      </c>
      <c r="AD96" s="28">
        <f t="shared" si="26"/>
        <v>222.08</v>
      </c>
      <c r="AE96" s="28">
        <f t="shared" si="27"/>
        <v>16.955200000000001</v>
      </c>
      <c r="AF96" s="28">
        <f t="shared" si="28"/>
        <v>65.884076999999991</v>
      </c>
      <c r="AG96" s="28">
        <f t="shared" si="29"/>
        <v>5.3782920000000001</v>
      </c>
      <c r="AH96" s="28">
        <f t="shared" si="30"/>
        <v>17.747600000000002</v>
      </c>
      <c r="AI96" s="28">
        <f t="shared" si="31"/>
        <v>2.390352</v>
      </c>
      <c r="AJ96" s="28">
        <v>80</v>
      </c>
      <c r="AK96" s="28">
        <v>80</v>
      </c>
      <c r="AL96" s="28">
        <f t="shared" si="32"/>
        <v>0</v>
      </c>
      <c r="AM96" s="28">
        <f t="shared" si="33"/>
        <v>37.013333333333328</v>
      </c>
      <c r="AN96" s="28">
        <f t="shared" si="34"/>
        <v>370.13333333333338</v>
      </c>
      <c r="AO96" s="28">
        <f t="shared" si="35"/>
        <v>6292.372918666666</v>
      </c>
      <c r="AP96" s="26">
        <f t="shared" si="36"/>
        <v>122538.95638533331</v>
      </c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  <c r="FY96" s="29"/>
      <c r="FZ96" s="29"/>
      <c r="GA96" s="29"/>
      <c r="GB96" s="29"/>
      <c r="GC96" s="29"/>
      <c r="GD96" s="29"/>
      <c r="GE96" s="29"/>
      <c r="GF96" s="29"/>
      <c r="GG96" s="29"/>
      <c r="GH96" s="29"/>
      <c r="GI96" s="29"/>
      <c r="GJ96" s="29"/>
      <c r="GK96" s="29"/>
      <c r="GL96" s="29"/>
      <c r="GM96" s="29"/>
      <c r="GN96" s="29"/>
      <c r="GO96" s="29"/>
      <c r="GP96" s="29"/>
      <c r="GQ96" s="29"/>
      <c r="GR96" s="29"/>
      <c r="GS96" s="29"/>
      <c r="GT96" s="29"/>
      <c r="GU96" s="29"/>
      <c r="GV96" s="29"/>
      <c r="GW96" s="29"/>
      <c r="GX96" s="29"/>
      <c r="GY96" s="29"/>
      <c r="GZ96" s="29"/>
      <c r="HA96" s="29"/>
      <c r="HB96" s="29"/>
      <c r="HC96" s="29"/>
      <c r="HD96" s="29"/>
      <c r="HE96" s="29"/>
      <c r="HF96" s="29"/>
      <c r="HG96" s="29"/>
      <c r="HH96" s="29"/>
      <c r="HI96" s="29"/>
      <c r="HJ96" s="29"/>
      <c r="HK96" s="29"/>
      <c r="HL96" s="29"/>
      <c r="HM96" s="29"/>
    </row>
    <row r="97" spans="1:221" ht="14.25" x14ac:dyDescent="0.25">
      <c r="A97" s="21">
        <v>94</v>
      </c>
      <c r="B97" s="22">
        <v>10</v>
      </c>
      <c r="C97" s="22">
        <v>1</v>
      </c>
      <c r="D97" s="21">
        <v>20</v>
      </c>
      <c r="E97" s="21">
        <v>94</v>
      </c>
      <c r="F97" s="21">
        <v>270</v>
      </c>
      <c r="G97" s="21"/>
      <c r="H97" s="23" t="s">
        <v>190</v>
      </c>
      <c r="I97" s="22">
        <v>3</v>
      </c>
      <c r="J97" s="22">
        <v>30</v>
      </c>
      <c r="K97" s="22" t="s">
        <v>44</v>
      </c>
      <c r="L97" s="24" t="s">
        <v>45</v>
      </c>
      <c r="M97" s="22">
        <v>1</v>
      </c>
      <c r="N97" s="25" t="s">
        <v>46</v>
      </c>
      <c r="O97" s="26">
        <v>5552</v>
      </c>
      <c r="P97" s="26">
        <v>0</v>
      </c>
      <c r="Q97" s="26">
        <f t="shared" si="22"/>
        <v>5552</v>
      </c>
      <c r="R97" s="26">
        <f>90.86*2</f>
        <v>181.72</v>
      </c>
      <c r="S97" s="26">
        <f t="shared" si="23"/>
        <v>602.04060000000004</v>
      </c>
      <c r="T97" s="26">
        <f t="shared" si="24"/>
        <v>172.01159999999999</v>
      </c>
      <c r="U97" s="27">
        <v>443.69</v>
      </c>
      <c r="V97" s="26">
        <f t="shared" si="19"/>
        <v>114.67440000000001</v>
      </c>
      <c r="W97" s="26">
        <f>539</f>
        <v>539</v>
      </c>
      <c r="X97" s="26">
        <f>329</f>
        <v>329</v>
      </c>
      <c r="Y97" s="26">
        <v>0</v>
      </c>
      <c r="Z97" s="26">
        <f t="shared" si="20"/>
        <v>925.33333333333326</v>
      </c>
      <c r="AA97" s="26">
        <f t="shared" si="21"/>
        <v>9253.3333333333339</v>
      </c>
      <c r="AB97" s="26">
        <v>4080</v>
      </c>
      <c r="AC97" s="26">
        <f t="shared" si="25"/>
        <v>3300.86</v>
      </c>
      <c r="AD97" s="28">
        <f t="shared" si="26"/>
        <v>222.08</v>
      </c>
      <c r="AE97" s="28">
        <f t="shared" si="27"/>
        <v>7.2687999999999997</v>
      </c>
      <c r="AF97" s="28">
        <f t="shared" si="28"/>
        <v>63.214263000000003</v>
      </c>
      <c r="AG97" s="28">
        <f t="shared" si="29"/>
        <v>5.160347999999999</v>
      </c>
      <c r="AH97" s="28">
        <f t="shared" si="30"/>
        <v>17.747600000000002</v>
      </c>
      <c r="AI97" s="28">
        <f t="shared" si="31"/>
        <v>2.293488</v>
      </c>
      <c r="AJ97" s="28">
        <v>80</v>
      </c>
      <c r="AK97" s="28">
        <v>80</v>
      </c>
      <c r="AL97" s="28">
        <f t="shared" si="32"/>
        <v>0</v>
      </c>
      <c r="AM97" s="28">
        <f t="shared" si="33"/>
        <v>37.013333333333328</v>
      </c>
      <c r="AN97" s="28">
        <f t="shared" si="34"/>
        <v>370.13333333333338</v>
      </c>
      <c r="AO97" s="28">
        <f t="shared" si="35"/>
        <v>6140.320654666667</v>
      </c>
      <c r="AP97" s="26">
        <f t="shared" si="36"/>
        <v>118909.48652133333</v>
      </c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  <c r="FY97" s="29"/>
      <c r="FZ97" s="29"/>
      <c r="GA97" s="29"/>
      <c r="GB97" s="29"/>
      <c r="GC97" s="29"/>
      <c r="GD97" s="29"/>
      <c r="GE97" s="29"/>
      <c r="GF97" s="29"/>
      <c r="GG97" s="29"/>
      <c r="GH97" s="29"/>
      <c r="GI97" s="29"/>
      <c r="GJ97" s="29"/>
      <c r="GK97" s="29"/>
      <c r="GL97" s="29"/>
      <c r="GM97" s="29"/>
      <c r="GN97" s="29"/>
      <c r="GO97" s="29"/>
      <c r="GP97" s="29"/>
      <c r="GQ97" s="29"/>
      <c r="GR97" s="29"/>
      <c r="GS97" s="29"/>
      <c r="GT97" s="29"/>
      <c r="GU97" s="29"/>
      <c r="GV97" s="29"/>
      <c r="GW97" s="29"/>
      <c r="GX97" s="29"/>
      <c r="GY97" s="29"/>
      <c r="GZ97" s="29"/>
      <c r="HA97" s="29"/>
      <c r="HB97" s="29"/>
      <c r="HC97" s="29"/>
      <c r="HD97" s="29"/>
      <c r="HE97" s="29"/>
      <c r="HF97" s="29"/>
      <c r="HG97" s="29"/>
      <c r="HH97" s="29"/>
      <c r="HI97" s="29"/>
      <c r="HJ97" s="29"/>
      <c r="HK97" s="29"/>
      <c r="HL97" s="29"/>
      <c r="HM97" s="29"/>
    </row>
    <row r="98" spans="1:221" ht="14.25" x14ac:dyDescent="0.25">
      <c r="A98" s="21">
        <v>95</v>
      </c>
      <c r="B98" s="22">
        <v>10</v>
      </c>
      <c r="C98" s="22">
        <v>1</v>
      </c>
      <c r="D98" s="21">
        <v>20</v>
      </c>
      <c r="E98" s="21">
        <v>95</v>
      </c>
      <c r="F98" s="21">
        <v>270</v>
      </c>
      <c r="G98" s="21"/>
      <c r="H98" s="23" t="s">
        <v>191</v>
      </c>
      <c r="I98" s="22">
        <v>4</v>
      </c>
      <c r="J98" s="22">
        <v>30</v>
      </c>
      <c r="K98" s="22" t="s">
        <v>44</v>
      </c>
      <c r="L98" s="24" t="s">
        <v>52</v>
      </c>
      <c r="M98" s="22">
        <v>1</v>
      </c>
      <c r="N98" s="25" t="s">
        <v>49</v>
      </c>
      <c r="O98" s="26">
        <v>5866</v>
      </c>
      <c r="P98" s="26">
        <v>0</v>
      </c>
      <c r="Q98" s="26">
        <f t="shared" si="22"/>
        <v>5866</v>
      </c>
      <c r="R98" s="26">
        <f>121.13*2</f>
        <v>242.26</v>
      </c>
      <c r="S98" s="26">
        <f t="shared" si="23"/>
        <v>641.3673</v>
      </c>
      <c r="T98" s="26">
        <f t="shared" si="24"/>
        <v>183.24780000000001</v>
      </c>
      <c r="U98" s="27">
        <v>451.98</v>
      </c>
      <c r="V98" s="26">
        <f t="shared" si="19"/>
        <v>122.16520000000001</v>
      </c>
      <c r="W98" s="26">
        <f>549</f>
        <v>549</v>
      </c>
      <c r="X98" s="26">
        <f>339</f>
        <v>339</v>
      </c>
      <c r="Y98" s="26">
        <f>Q98/30*25%*52</f>
        <v>2541.9333333333334</v>
      </c>
      <c r="Z98" s="26">
        <f t="shared" si="20"/>
        <v>977.66666666666663</v>
      </c>
      <c r="AA98" s="26">
        <f t="shared" si="21"/>
        <v>9776.6666666666661</v>
      </c>
      <c r="AB98" s="26">
        <v>4080</v>
      </c>
      <c r="AC98" s="26">
        <f t="shared" si="25"/>
        <v>3498.13</v>
      </c>
      <c r="AD98" s="28">
        <f t="shared" si="26"/>
        <v>234.64000000000001</v>
      </c>
      <c r="AE98" s="28">
        <f t="shared" si="27"/>
        <v>9.6904000000000003</v>
      </c>
      <c r="AF98" s="28">
        <f t="shared" si="28"/>
        <v>67.343566499999994</v>
      </c>
      <c r="AG98" s="28">
        <f t="shared" si="29"/>
        <v>5.4974340000000002</v>
      </c>
      <c r="AH98" s="28">
        <f t="shared" si="30"/>
        <v>18.0792</v>
      </c>
      <c r="AI98" s="28">
        <f t="shared" si="31"/>
        <v>2.4433040000000004</v>
      </c>
      <c r="AJ98" s="28">
        <v>80</v>
      </c>
      <c r="AK98" s="28">
        <v>80</v>
      </c>
      <c r="AL98" s="28">
        <f t="shared" si="32"/>
        <v>1016.7733333333334</v>
      </c>
      <c r="AM98" s="28">
        <f t="shared" si="33"/>
        <v>39.106666666666669</v>
      </c>
      <c r="AN98" s="28">
        <f t="shared" si="34"/>
        <v>391.06666666666666</v>
      </c>
      <c r="AO98" s="28">
        <f t="shared" si="35"/>
        <v>7419.2735206666675</v>
      </c>
      <c r="AP98" s="26">
        <f t="shared" si="36"/>
        <v>129033.91378733335</v>
      </c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  <c r="FY98" s="29"/>
      <c r="FZ98" s="29"/>
      <c r="GA98" s="29"/>
      <c r="GB98" s="29"/>
      <c r="GC98" s="29"/>
      <c r="GD98" s="29"/>
      <c r="GE98" s="29"/>
      <c r="GF98" s="29"/>
      <c r="GG98" s="29"/>
      <c r="GH98" s="29"/>
      <c r="GI98" s="29"/>
      <c r="GJ98" s="29"/>
      <c r="GK98" s="29"/>
      <c r="GL98" s="29"/>
      <c r="GM98" s="29"/>
      <c r="GN98" s="29"/>
      <c r="GO98" s="29"/>
      <c r="GP98" s="29"/>
      <c r="GQ98" s="29"/>
      <c r="GR98" s="29"/>
      <c r="GS98" s="29"/>
      <c r="GT98" s="29"/>
      <c r="GU98" s="29"/>
      <c r="GV98" s="29"/>
      <c r="GW98" s="29"/>
      <c r="GX98" s="29"/>
      <c r="GY98" s="29"/>
      <c r="GZ98" s="29"/>
      <c r="HA98" s="29"/>
      <c r="HB98" s="29"/>
      <c r="HC98" s="29"/>
      <c r="HD98" s="29"/>
      <c r="HE98" s="29"/>
      <c r="HF98" s="29"/>
      <c r="HG98" s="29"/>
      <c r="HH98" s="29"/>
      <c r="HI98" s="29"/>
      <c r="HJ98" s="29"/>
      <c r="HK98" s="29"/>
      <c r="HL98" s="29"/>
      <c r="HM98" s="29"/>
    </row>
    <row r="99" spans="1:221" ht="14.25" x14ac:dyDescent="0.25">
      <c r="A99" s="21">
        <v>96</v>
      </c>
      <c r="B99" s="22">
        <v>10</v>
      </c>
      <c r="C99" s="22">
        <v>1</v>
      </c>
      <c r="D99" s="21">
        <v>20</v>
      </c>
      <c r="E99" s="21">
        <v>96</v>
      </c>
      <c r="F99" s="21">
        <v>270</v>
      </c>
      <c r="G99" s="21"/>
      <c r="H99" s="23" t="s">
        <v>192</v>
      </c>
      <c r="I99" s="22">
        <v>3</v>
      </c>
      <c r="J99" s="22">
        <v>30</v>
      </c>
      <c r="K99" s="22" t="s">
        <v>44</v>
      </c>
      <c r="L99" s="24" t="s">
        <v>45</v>
      </c>
      <c r="M99" s="22">
        <v>1</v>
      </c>
      <c r="N99" s="25" t="s">
        <v>46</v>
      </c>
      <c r="O99" s="26">
        <v>5552</v>
      </c>
      <c r="P99" s="26">
        <v>0</v>
      </c>
      <c r="Q99" s="26">
        <f t="shared" si="22"/>
        <v>5552</v>
      </c>
      <c r="R99" s="26">
        <f>90.86*2</f>
        <v>181.72</v>
      </c>
      <c r="S99" s="26">
        <f t="shared" si="23"/>
        <v>602.04060000000004</v>
      </c>
      <c r="T99" s="26">
        <f t="shared" si="24"/>
        <v>172.01159999999999</v>
      </c>
      <c r="U99" s="27">
        <v>443.69</v>
      </c>
      <c r="V99" s="26">
        <f t="shared" si="19"/>
        <v>114.67440000000001</v>
      </c>
      <c r="W99" s="26">
        <f>539</f>
        <v>539</v>
      </c>
      <c r="X99" s="26">
        <f>329</f>
        <v>329</v>
      </c>
      <c r="Y99" s="26">
        <v>0</v>
      </c>
      <c r="Z99" s="26">
        <f t="shared" si="20"/>
        <v>925.33333333333326</v>
      </c>
      <c r="AA99" s="26">
        <f t="shared" si="21"/>
        <v>9253.3333333333339</v>
      </c>
      <c r="AB99" s="26">
        <v>4080</v>
      </c>
      <c r="AC99" s="26">
        <f t="shared" si="25"/>
        <v>3300.86</v>
      </c>
      <c r="AD99" s="28">
        <f t="shared" si="26"/>
        <v>222.08</v>
      </c>
      <c r="AE99" s="28">
        <f t="shared" si="27"/>
        <v>7.2687999999999997</v>
      </c>
      <c r="AF99" s="28">
        <f t="shared" si="28"/>
        <v>63.214263000000003</v>
      </c>
      <c r="AG99" s="28">
        <f t="shared" si="29"/>
        <v>5.160347999999999</v>
      </c>
      <c r="AH99" s="28">
        <f t="shared" si="30"/>
        <v>17.747600000000002</v>
      </c>
      <c r="AI99" s="28">
        <f t="shared" si="31"/>
        <v>2.293488</v>
      </c>
      <c r="AJ99" s="28">
        <v>80</v>
      </c>
      <c r="AK99" s="28">
        <v>80</v>
      </c>
      <c r="AL99" s="28">
        <f t="shared" si="32"/>
        <v>0</v>
      </c>
      <c r="AM99" s="28">
        <f t="shared" si="33"/>
        <v>37.013333333333328</v>
      </c>
      <c r="AN99" s="28">
        <f t="shared" si="34"/>
        <v>370.13333333333338</v>
      </c>
      <c r="AO99" s="28">
        <f t="shared" si="35"/>
        <v>6140.320654666667</v>
      </c>
      <c r="AP99" s="26">
        <f t="shared" si="36"/>
        <v>118909.48652133333</v>
      </c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  <c r="FY99" s="29"/>
      <c r="FZ99" s="29"/>
      <c r="GA99" s="29"/>
      <c r="GB99" s="29"/>
      <c r="GC99" s="29"/>
      <c r="GD99" s="29"/>
      <c r="GE99" s="29"/>
      <c r="GF99" s="29"/>
      <c r="GG99" s="29"/>
      <c r="GH99" s="29"/>
      <c r="GI99" s="29"/>
      <c r="GJ99" s="29"/>
      <c r="GK99" s="29"/>
      <c r="GL99" s="29"/>
      <c r="GM99" s="29"/>
      <c r="GN99" s="29"/>
      <c r="GO99" s="29"/>
      <c r="GP99" s="29"/>
      <c r="GQ99" s="29"/>
      <c r="GR99" s="29"/>
      <c r="GS99" s="29"/>
      <c r="GT99" s="29"/>
      <c r="GU99" s="29"/>
      <c r="GV99" s="29"/>
      <c r="GW99" s="29"/>
      <c r="GX99" s="29"/>
      <c r="GY99" s="29"/>
      <c r="GZ99" s="29"/>
      <c r="HA99" s="29"/>
      <c r="HB99" s="29"/>
      <c r="HC99" s="29"/>
      <c r="HD99" s="29"/>
      <c r="HE99" s="29"/>
      <c r="HF99" s="29"/>
      <c r="HG99" s="29"/>
      <c r="HH99" s="29"/>
      <c r="HI99" s="29"/>
      <c r="HJ99" s="29"/>
      <c r="HK99" s="29"/>
      <c r="HL99" s="29"/>
      <c r="HM99" s="29"/>
    </row>
    <row r="100" spans="1:221" ht="14.25" x14ac:dyDescent="0.25">
      <c r="A100" s="21">
        <v>97</v>
      </c>
      <c r="B100" s="22">
        <v>10</v>
      </c>
      <c r="C100" s="22">
        <v>1</v>
      </c>
      <c r="D100" s="21">
        <v>20</v>
      </c>
      <c r="E100" s="21">
        <v>97</v>
      </c>
      <c r="F100" s="21">
        <v>270</v>
      </c>
      <c r="G100" s="21"/>
      <c r="H100" s="23" t="s">
        <v>193</v>
      </c>
      <c r="I100" s="22">
        <v>3</v>
      </c>
      <c r="J100" s="22">
        <v>30</v>
      </c>
      <c r="K100" s="22" t="s">
        <v>44</v>
      </c>
      <c r="L100" s="24" t="s">
        <v>45</v>
      </c>
      <c r="M100" s="22">
        <v>1</v>
      </c>
      <c r="N100" s="25" t="s">
        <v>46</v>
      </c>
      <c r="O100" s="26">
        <v>5552</v>
      </c>
      <c r="P100" s="26">
        <v>0</v>
      </c>
      <c r="Q100" s="26">
        <f t="shared" si="22"/>
        <v>5552</v>
      </c>
      <c r="R100" s="26">
        <f>211.94*2</f>
        <v>423.88</v>
      </c>
      <c r="S100" s="26">
        <f t="shared" si="23"/>
        <v>627.4674</v>
      </c>
      <c r="T100" s="26">
        <f t="shared" si="24"/>
        <v>179.2764</v>
      </c>
      <c r="U100" s="27">
        <v>443.69</v>
      </c>
      <c r="V100" s="26">
        <f t="shared" si="19"/>
        <v>119.5176</v>
      </c>
      <c r="W100" s="26">
        <f>539</f>
        <v>539</v>
      </c>
      <c r="X100" s="26">
        <f>329</f>
        <v>329</v>
      </c>
      <c r="Y100" s="26">
        <v>0</v>
      </c>
      <c r="Z100" s="26">
        <f t="shared" si="20"/>
        <v>925.33333333333326</v>
      </c>
      <c r="AA100" s="26">
        <f t="shared" si="21"/>
        <v>9253.3333333333339</v>
      </c>
      <c r="AB100" s="26">
        <v>4080</v>
      </c>
      <c r="AC100" s="26">
        <f t="shared" si="25"/>
        <v>3421.94</v>
      </c>
      <c r="AD100" s="28">
        <f t="shared" si="26"/>
        <v>222.08</v>
      </c>
      <c r="AE100" s="28">
        <f t="shared" si="27"/>
        <v>16.955200000000001</v>
      </c>
      <c r="AF100" s="28">
        <f t="shared" si="28"/>
        <v>65.884076999999991</v>
      </c>
      <c r="AG100" s="28">
        <f t="shared" si="29"/>
        <v>5.3782920000000001</v>
      </c>
      <c r="AH100" s="28">
        <f t="shared" si="30"/>
        <v>17.747600000000002</v>
      </c>
      <c r="AI100" s="28">
        <f t="shared" si="31"/>
        <v>2.390352</v>
      </c>
      <c r="AJ100" s="28">
        <v>80</v>
      </c>
      <c r="AK100" s="28">
        <v>80</v>
      </c>
      <c r="AL100" s="28">
        <f t="shared" si="32"/>
        <v>0</v>
      </c>
      <c r="AM100" s="28">
        <f t="shared" si="33"/>
        <v>37.013333333333328</v>
      </c>
      <c r="AN100" s="28">
        <f t="shared" si="34"/>
        <v>370.13333333333338</v>
      </c>
      <c r="AO100" s="28">
        <f t="shared" si="35"/>
        <v>6292.372918666666</v>
      </c>
      <c r="AP100" s="26">
        <f t="shared" si="36"/>
        <v>122538.95638533331</v>
      </c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  <c r="FY100" s="29"/>
      <c r="FZ100" s="29"/>
      <c r="GA100" s="29"/>
      <c r="GB100" s="29"/>
      <c r="GC100" s="29"/>
      <c r="GD100" s="29"/>
      <c r="GE100" s="29"/>
      <c r="GF100" s="29"/>
      <c r="GG100" s="29"/>
      <c r="GH100" s="29"/>
      <c r="GI100" s="29"/>
      <c r="GJ100" s="29"/>
      <c r="GK100" s="29"/>
      <c r="GL100" s="29"/>
      <c r="GM100" s="29"/>
      <c r="GN100" s="29"/>
      <c r="GO100" s="29"/>
      <c r="GP100" s="29"/>
      <c r="GQ100" s="29"/>
      <c r="GR100" s="29"/>
      <c r="GS100" s="29"/>
      <c r="GT100" s="29"/>
      <c r="GU100" s="29"/>
      <c r="GV100" s="29"/>
      <c r="GW100" s="29"/>
      <c r="GX100" s="29"/>
      <c r="GY100" s="29"/>
      <c r="GZ100" s="29"/>
      <c r="HA100" s="29"/>
      <c r="HB100" s="29"/>
      <c r="HC100" s="29"/>
      <c r="HD100" s="29"/>
      <c r="HE100" s="29"/>
      <c r="HF100" s="29"/>
      <c r="HG100" s="29"/>
      <c r="HH100" s="29"/>
      <c r="HI100" s="29"/>
      <c r="HJ100" s="29"/>
      <c r="HK100" s="29"/>
      <c r="HL100" s="29"/>
      <c r="HM100" s="29"/>
    </row>
    <row r="101" spans="1:221" ht="14.25" x14ac:dyDescent="0.25">
      <c r="A101" s="21">
        <v>98</v>
      </c>
      <c r="B101" s="22">
        <v>10</v>
      </c>
      <c r="C101" s="22">
        <v>1</v>
      </c>
      <c r="D101" s="21">
        <v>20</v>
      </c>
      <c r="E101" s="21">
        <v>98</v>
      </c>
      <c r="F101" s="21">
        <v>270</v>
      </c>
      <c r="G101" s="21"/>
      <c r="H101" s="23" t="s">
        <v>194</v>
      </c>
      <c r="I101" s="22">
        <v>4</v>
      </c>
      <c r="J101" s="22">
        <v>30</v>
      </c>
      <c r="K101" s="22" t="s">
        <v>44</v>
      </c>
      <c r="L101" s="24" t="s">
        <v>52</v>
      </c>
      <c r="M101" s="22">
        <v>1</v>
      </c>
      <c r="N101" s="25" t="s">
        <v>49</v>
      </c>
      <c r="O101" s="26">
        <v>5866</v>
      </c>
      <c r="P101" s="26">
        <v>0</v>
      </c>
      <c r="Q101" s="26">
        <f t="shared" si="22"/>
        <v>5866</v>
      </c>
      <c r="R101" s="26">
        <f>181.67*2</f>
        <v>363.34</v>
      </c>
      <c r="S101" s="26">
        <f t="shared" si="23"/>
        <v>654.08069999999998</v>
      </c>
      <c r="T101" s="26">
        <f t="shared" si="24"/>
        <v>186.8802</v>
      </c>
      <c r="U101" s="27">
        <v>451.98</v>
      </c>
      <c r="V101" s="26">
        <f t="shared" si="19"/>
        <v>124.58680000000001</v>
      </c>
      <c r="W101" s="26">
        <f>549</f>
        <v>549</v>
      </c>
      <c r="X101" s="26">
        <f>339</f>
        <v>339</v>
      </c>
      <c r="Y101" s="26">
        <v>0</v>
      </c>
      <c r="Z101" s="26">
        <f t="shared" si="20"/>
        <v>977.66666666666663</v>
      </c>
      <c r="AA101" s="26">
        <f t="shared" si="21"/>
        <v>9776.6666666666661</v>
      </c>
      <c r="AB101" s="26">
        <v>4080</v>
      </c>
      <c r="AC101" s="26">
        <f t="shared" si="25"/>
        <v>3558.67</v>
      </c>
      <c r="AD101" s="28">
        <f t="shared" si="26"/>
        <v>234.64000000000001</v>
      </c>
      <c r="AE101" s="28">
        <f t="shared" si="27"/>
        <v>14.5336</v>
      </c>
      <c r="AF101" s="28">
        <f t="shared" si="28"/>
        <v>68.678473499999996</v>
      </c>
      <c r="AG101" s="28">
        <f t="shared" si="29"/>
        <v>5.6064059999999998</v>
      </c>
      <c r="AH101" s="28">
        <f t="shared" si="30"/>
        <v>18.0792</v>
      </c>
      <c r="AI101" s="28">
        <f t="shared" si="31"/>
        <v>2.4917360000000004</v>
      </c>
      <c r="AJ101" s="28">
        <v>80</v>
      </c>
      <c r="AK101" s="28">
        <v>80</v>
      </c>
      <c r="AL101" s="28">
        <f t="shared" si="32"/>
        <v>0</v>
      </c>
      <c r="AM101" s="28">
        <f t="shared" si="33"/>
        <v>39.106666666666669</v>
      </c>
      <c r="AN101" s="28">
        <f t="shared" si="34"/>
        <v>391.06666666666666</v>
      </c>
      <c r="AO101" s="28">
        <f t="shared" si="35"/>
        <v>6478.526319333333</v>
      </c>
      <c r="AP101" s="26">
        <f t="shared" si="36"/>
        <v>127289.94205266667</v>
      </c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  <c r="FY101" s="29"/>
      <c r="FZ101" s="29"/>
      <c r="GA101" s="29"/>
      <c r="GB101" s="29"/>
      <c r="GC101" s="29"/>
      <c r="GD101" s="29"/>
      <c r="GE101" s="29"/>
      <c r="GF101" s="29"/>
      <c r="GG101" s="29"/>
      <c r="GH101" s="29"/>
      <c r="GI101" s="29"/>
      <c r="GJ101" s="29"/>
      <c r="GK101" s="29"/>
      <c r="GL101" s="29"/>
      <c r="GM101" s="29"/>
      <c r="GN101" s="29"/>
      <c r="GO101" s="29"/>
      <c r="GP101" s="29"/>
      <c r="GQ101" s="29"/>
      <c r="GR101" s="29"/>
      <c r="GS101" s="29"/>
      <c r="GT101" s="29"/>
      <c r="GU101" s="29"/>
      <c r="GV101" s="29"/>
      <c r="GW101" s="29"/>
      <c r="GX101" s="29"/>
      <c r="GY101" s="29"/>
      <c r="GZ101" s="29"/>
      <c r="HA101" s="29"/>
      <c r="HB101" s="29"/>
      <c r="HC101" s="29"/>
      <c r="HD101" s="29"/>
      <c r="HE101" s="29"/>
      <c r="HF101" s="29"/>
      <c r="HG101" s="29"/>
      <c r="HH101" s="29"/>
      <c r="HI101" s="29"/>
      <c r="HJ101" s="29"/>
      <c r="HK101" s="29"/>
      <c r="HL101" s="29"/>
      <c r="HM101" s="29"/>
    </row>
    <row r="102" spans="1:221" ht="14.25" x14ac:dyDescent="0.25">
      <c r="A102" s="21">
        <v>99</v>
      </c>
      <c r="B102" s="22">
        <v>10</v>
      </c>
      <c r="C102" s="22">
        <v>1</v>
      </c>
      <c r="D102" s="21">
        <v>20</v>
      </c>
      <c r="E102" s="21">
        <v>99</v>
      </c>
      <c r="F102" s="21">
        <v>270</v>
      </c>
      <c r="G102" s="21"/>
      <c r="H102" s="23" t="s">
        <v>195</v>
      </c>
      <c r="I102" s="22">
        <v>3</v>
      </c>
      <c r="J102" s="22">
        <v>30</v>
      </c>
      <c r="K102" s="22" t="s">
        <v>44</v>
      </c>
      <c r="L102" s="24" t="s">
        <v>45</v>
      </c>
      <c r="M102" s="22">
        <v>1</v>
      </c>
      <c r="N102" s="25" t="s">
        <v>46</v>
      </c>
      <c r="O102" s="26">
        <v>5552</v>
      </c>
      <c r="P102" s="26">
        <v>0</v>
      </c>
      <c r="Q102" s="26">
        <f t="shared" si="22"/>
        <v>5552</v>
      </c>
      <c r="R102" s="26">
        <f>181.67*2</f>
        <v>363.34</v>
      </c>
      <c r="S102" s="26">
        <f t="shared" si="23"/>
        <v>621.11069999999995</v>
      </c>
      <c r="T102" s="26">
        <f t="shared" si="24"/>
        <v>177.46019999999999</v>
      </c>
      <c r="U102" s="27">
        <v>443.69</v>
      </c>
      <c r="V102" s="26">
        <f t="shared" si="19"/>
        <v>118.30680000000001</v>
      </c>
      <c r="W102" s="26">
        <f>539</f>
        <v>539</v>
      </c>
      <c r="X102" s="26">
        <f>329</f>
        <v>329</v>
      </c>
      <c r="Y102" s="26">
        <v>0</v>
      </c>
      <c r="Z102" s="26">
        <f t="shared" si="20"/>
        <v>925.33333333333326</v>
      </c>
      <c r="AA102" s="26">
        <f t="shared" si="21"/>
        <v>9253.3333333333339</v>
      </c>
      <c r="AB102" s="26">
        <v>4080</v>
      </c>
      <c r="AC102" s="26">
        <f t="shared" si="25"/>
        <v>3391.67</v>
      </c>
      <c r="AD102" s="28">
        <f t="shared" si="26"/>
        <v>222.08</v>
      </c>
      <c r="AE102" s="28">
        <f t="shared" si="27"/>
        <v>14.5336</v>
      </c>
      <c r="AF102" s="28">
        <f t="shared" si="28"/>
        <v>65.216623499999997</v>
      </c>
      <c r="AG102" s="28">
        <f t="shared" si="29"/>
        <v>5.3238059999999994</v>
      </c>
      <c r="AH102" s="28">
        <f t="shared" si="30"/>
        <v>17.747600000000002</v>
      </c>
      <c r="AI102" s="28">
        <f t="shared" si="31"/>
        <v>2.3661360000000005</v>
      </c>
      <c r="AJ102" s="28">
        <v>80</v>
      </c>
      <c r="AK102" s="28">
        <v>80</v>
      </c>
      <c r="AL102" s="28">
        <f t="shared" si="32"/>
        <v>0</v>
      </c>
      <c r="AM102" s="28">
        <f t="shared" si="33"/>
        <v>37.013333333333328</v>
      </c>
      <c r="AN102" s="28">
        <f t="shared" si="34"/>
        <v>370.13333333333338</v>
      </c>
      <c r="AO102" s="28">
        <f t="shared" si="35"/>
        <v>6254.3598526666656</v>
      </c>
      <c r="AP102" s="26">
        <f t="shared" si="36"/>
        <v>121631.58891933333</v>
      </c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</row>
    <row r="103" spans="1:221" ht="14.25" x14ac:dyDescent="0.25">
      <c r="A103" s="21">
        <v>100</v>
      </c>
      <c r="B103" s="22">
        <v>10</v>
      </c>
      <c r="C103" s="22">
        <v>1</v>
      </c>
      <c r="D103" s="21">
        <v>20</v>
      </c>
      <c r="E103" s="21">
        <v>100</v>
      </c>
      <c r="F103" s="21">
        <v>270</v>
      </c>
      <c r="G103" s="21"/>
      <c r="H103" s="23" t="s">
        <v>196</v>
      </c>
      <c r="I103" s="22">
        <v>6</v>
      </c>
      <c r="J103" s="22">
        <v>30</v>
      </c>
      <c r="K103" s="22" t="s">
        <v>44</v>
      </c>
      <c r="L103" s="24" t="s">
        <v>48</v>
      </c>
      <c r="M103" s="22">
        <v>1</v>
      </c>
      <c r="N103" s="25" t="s">
        <v>108</v>
      </c>
      <c r="O103" s="26">
        <v>6613</v>
      </c>
      <c r="P103" s="26">
        <v>0</v>
      </c>
      <c r="Q103" s="26">
        <f t="shared" si="22"/>
        <v>6613</v>
      </c>
      <c r="R103" s="26">
        <f>151.43*2</f>
        <v>302.86</v>
      </c>
      <c r="S103" s="26">
        <f t="shared" si="23"/>
        <v>726.16529999999989</v>
      </c>
      <c r="T103" s="26">
        <f t="shared" si="24"/>
        <v>207.47579999999999</v>
      </c>
      <c r="U103" s="27" t="s">
        <v>56</v>
      </c>
      <c r="V103" s="26">
        <f t="shared" si="19"/>
        <v>138.31719999999999</v>
      </c>
      <c r="W103" s="26">
        <f>634</f>
        <v>634</v>
      </c>
      <c r="X103" s="26">
        <f>440</f>
        <v>440</v>
      </c>
      <c r="Y103" s="26">
        <v>0</v>
      </c>
      <c r="Z103" s="26">
        <f t="shared" si="20"/>
        <v>1102.1666666666667</v>
      </c>
      <c r="AA103" s="26">
        <f t="shared" si="21"/>
        <v>11021.666666666666</v>
      </c>
      <c r="AB103" s="26">
        <v>4080</v>
      </c>
      <c r="AC103" s="26">
        <f t="shared" si="25"/>
        <v>3994.93</v>
      </c>
      <c r="AD103" s="28">
        <f t="shared" si="26"/>
        <v>264.52</v>
      </c>
      <c r="AE103" s="28">
        <f t="shared" si="27"/>
        <v>12.114400000000002</v>
      </c>
      <c r="AF103" s="28">
        <f t="shared" si="28"/>
        <v>76.247356499999981</v>
      </c>
      <c r="AG103" s="28">
        <f t="shared" si="29"/>
        <v>6.2242739999999994</v>
      </c>
      <c r="AH103" s="28">
        <f t="shared" si="30"/>
        <v>18.866800000000001</v>
      </c>
      <c r="AI103" s="28">
        <f t="shared" si="31"/>
        <v>2.7663439999999997</v>
      </c>
      <c r="AJ103" s="28">
        <v>80</v>
      </c>
      <c r="AK103" s="28">
        <v>80</v>
      </c>
      <c r="AL103" s="28">
        <f t="shared" si="32"/>
        <v>0</v>
      </c>
      <c r="AM103" s="28">
        <f t="shared" si="33"/>
        <v>44.086666666666673</v>
      </c>
      <c r="AN103" s="28">
        <f t="shared" si="34"/>
        <v>440.86666666666667</v>
      </c>
      <c r="AO103" s="28">
        <f t="shared" si="35"/>
        <v>6973.8234273333328</v>
      </c>
      <c r="AP103" s="26">
        <f t="shared" si="36"/>
        <v>135914.40636066665</v>
      </c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  <c r="FY103" s="29"/>
      <c r="FZ103" s="29"/>
      <c r="GA103" s="29"/>
      <c r="GB103" s="29"/>
      <c r="GC103" s="29"/>
      <c r="GD103" s="29"/>
      <c r="GE103" s="29"/>
      <c r="GF103" s="29"/>
      <c r="GG103" s="29"/>
      <c r="GH103" s="29"/>
      <c r="GI103" s="29"/>
      <c r="GJ103" s="29"/>
      <c r="GK103" s="29"/>
      <c r="GL103" s="29"/>
      <c r="GM103" s="29"/>
      <c r="GN103" s="29"/>
      <c r="GO103" s="29"/>
      <c r="GP103" s="29"/>
      <c r="GQ103" s="29"/>
      <c r="GR103" s="29"/>
      <c r="GS103" s="29"/>
      <c r="GT103" s="29"/>
      <c r="GU103" s="29"/>
      <c r="GV103" s="29"/>
      <c r="GW103" s="29"/>
      <c r="GX103" s="29"/>
      <c r="GY103" s="29"/>
      <c r="GZ103" s="29"/>
      <c r="HA103" s="29"/>
      <c r="HB103" s="29"/>
      <c r="HC103" s="29"/>
      <c r="HD103" s="29"/>
      <c r="HE103" s="29"/>
      <c r="HF103" s="29"/>
      <c r="HG103" s="29"/>
      <c r="HH103" s="29"/>
      <c r="HI103" s="29"/>
      <c r="HJ103" s="29"/>
      <c r="HK103" s="29"/>
      <c r="HL103" s="29"/>
      <c r="HM103" s="29"/>
    </row>
    <row r="104" spans="1:221" ht="14.25" x14ac:dyDescent="0.25">
      <c r="A104" s="21">
        <v>101</v>
      </c>
      <c r="B104" s="22">
        <v>10</v>
      </c>
      <c r="C104" s="22">
        <v>1</v>
      </c>
      <c r="D104" s="21">
        <v>20</v>
      </c>
      <c r="E104" s="21">
        <v>101</v>
      </c>
      <c r="F104" s="21">
        <v>270</v>
      </c>
      <c r="G104" s="21"/>
      <c r="H104" s="23" t="s">
        <v>197</v>
      </c>
      <c r="I104" s="22">
        <v>7</v>
      </c>
      <c r="J104" s="22">
        <v>30</v>
      </c>
      <c r="K104" s="22" t="s">
        <v>44</v>
      </c>
      <c r="L104" s="24" t="s">
        <v>198</v>
      </c>
      <c r="M104" s="22">
        <v>1</v>
      </c>
      <c r="N104" s="25" t="s">
        <v>75</v>
      </c>
      <c r="O104" s="26">
        <v>6986</v>
      </c>
      <c r="P104" s="26">
        <v>0</v>
      </c>
      <c r="Q104" s="26">
        <f t="shared" si="22"/>
        <v>6986</v>
      </c>
      <c r="R104" s="26">
        <v>90.86</v>
      </c>
      <c r="S104" s="26">
        <f t="shared" si="23"/>
        <v>743.07029999999997</v>
      </c>
      <c r="T104" s="26">
        <f t="shared" si="24"/>
        <v>212.30579999999998</v>
      </c>
      <c r="U104" s="27" t="s">
        <v>60</v>
      </c>
      <c r="V104" s="26">
        <f t="shared" si="19"/>
        <v>141.53719999999998</v>
      </c>
      <c r="W104" s="26">
        <f>642</f>
        <v>642</v>
      </c>
      <c r="X104" s="26">
        <f>450</f>
        <v>450</v>
      </c>
      <c r="Y104" s="26">
        <v>0</v>
      </c>
      <c r="Z104" s="26">
        <f t="shared" si="20"/>
        <v>1164.3333333333335</v>
      </c>
      <c r="AA104" s="26">
        <f t="shared" si="21"/>
        <v>11643.333333333334</v>
      </c>
      <c r="AB104" s="26">
        <v>4080</v>
      </c>
      <c r="AC104" s="26">
        <f t="shared" si="25"/>
        <v>4084.4299999999994</v>
      </c>
      <c r="AD104" s="28">
        <f t="shared" si="26"/>
        <v>279.44</v>
      </c>
      <c r="AE104" s="28">
        <f t="shared" si="27"/>
        <v>3.6343999999999999</v>
      </c>
      <c r="AF104" s="28">
        <f t="shared" si="28"/>
        <v>78.022381499999995</v>
      </c>
      <c r="AG104" s="28">
        <f t="shared" si="29"/>
        <v>6.3691739999999992</v>
      </c>
      <c r="AH104" s="28">
        <f t="shared" si="30"/>
        <v>19.260000000000002</v>
      </c>
      <c r="AI104" s="28">
        <f t="shared" si="31"/>
        <v>2.8307439999999997</v>
      </c>
      <c r="AJ104" s="28">
        <v>80</v>
      </c>
      <c r="AK104" s="28">
        <v>80</v>
      </c>
      <c r="AL104" s="28">
        <f t="shared" si="32"/>
        <v>0</v>
      </c>
      <c r="AM104" s="28">
        <f t="shared" si="33"/>
        <v>46.573333333333338</v>
      </c>
      <c r="AN104" s="28">
        <f t="shared" si="34"/>
        <v>465.73333333333335</v>
      </c>
      <c r="AO104" s="28">
        <f t="shared" si="35"/>
        <v>7106.9870606666655</v>
      </c>
      <c r="AP104" s="26">
        <f t="shared" si="36"/>
        <v>139268.36332733333</v>
      </c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  <c r="FY104" s="29"/>
      <c r="FZ104" s="29"/>
      <c r="GA104" s="29"/>
      <c r="GB104" s="29"/>
      <c r="GC104" s="29"/>
      <c r="GD104" s="29"/>
      <c r="GE104" s="29"/>
      <c r="GF104" s="29"/>
      <c r="GG104" s="29"/>
      <c r="GH104" s="29"/>
      <c r="GI104" s="29"/>
      <c r="GJ104" s="29"/>
      <c r="GK104" s="29"/>
      <c r="GL104" s="29"/>
      <c r="GM104" s="29"/>
      <c r="GN104" s="29"/>
      <c r="GO104" s="29"/>
      <c r="GP104" s="29"/>
      <c r="GQ104" s="29"/>
      <c r="GR104" s="29"/>
      <c r="GS104" s="29"/>
      <c r="GT104" s="29"/>
      <c r="GU104" s="29"/>
      <c r="GV104" s="29"/>
      <c r="GW104" s="29"/>
      <c r="GX104" s="29"/>
      <c r="GY104" s="29"/>
      <c r="GZ104" s="29"/>
      <c r="HA104" s="29"/>
      <c r="HB104" s="29"/>
      <c r="HC104" s="29"/>
      <c r="HD104" s="29"/>
      <c r="HE104" s="29"/>
      <c r="HF104" s="29"/>
      <c r="HG104" s="29"/>
      <c r="HH104" s="29"/>
      <c r="HI104" s="29"/>
      <c r="HJ104" s="29"/>
      <c r="HK104" s="29"/>
      <c r="HL104" s="29"/>
      <c r="HM104" s="29"/>
    </row>
    <row r="105" spans="1:221" ht="14.25" x14ac:dyDescent="0.25">
      <c r="A105" s="21">
        <v>102</v>
      </c>
      <c r="B105" s="22">
        <v>10</v>
      </c>
      <c r="C105" s="22">
        <v>1</v>
      </c>
      <c r="D105" s="21">
        <v>20</v>
      </c>
      <c r="E105" s="21">
        <v>102</v>
      </c>
      <c r="F105" s="21">
        <v>270</v>
      </c>
      <c r="G105" s="21"/>
      <c r="H105" s="23" t="s">
        <v>199</v>
      </c>
      <c r="I105" s="22">
        <v>26</v>
      </c>
      <c r="J105" s="22">
        <v>40</v>
      </c>
      <c r="K105" s="22" t="s">
        <v>63</v>
      </c>
      <c r="L105" s="24" t="s">
        <v>200</v>
      </c>
      <c r="M105" s="22">
        <v>1</v>
      </c>
      <c r="N105" s="25" t="s">
        <v>75</v>
      </c>
      <c r="O105" s="26">
        <v>52580</v>
      </c>
      <c r="P105" s="26">
        <v>0</v>
      </c>
      <c r="Q105" s="26">
        <f t="shared" si="22"/>
        <v>52580</v>
      </c>
      <c r="R105" s="26">
        <v>0</v>
      </c>
      <c r="S105" s="26">
        <f t="shared" si="23"/>
        <v>5520.9</v>
      </c>
      <c r="T105" s="26">
        <f t="shared" si="24"/>
        <v>1577.3999999999999</v>
      </c>
      <c r="U105" s="27" t="s">
        <v>201</v>
      </c>
      <c r="V105" s="26">
        <f t="shared" si="19"/>
        <v>1051.5999999999999</v>
      </c>
      <c r="W105" s="26">
        <v>2057</v>
      </c>
      <c r="X105" s="26">
        <v>1457</v>
      </c>
      <c r="Y105" s="26">
        <v>0</v>
      </c>
      <c r="Z105" s="26">
        <f t="shared" si="20"/>
        <v>8763.3333333333339</v>
      </c>
      <c r="AA105" s="26">
        <f t="shared" si="21"/>
        <v>87633.333333333343</v>
      </c>
      <c r="AB105" s="26">
        <v>0</v>
      </c>
      <c r="AC105" s="26">
        <f t="shared" si="25"/>
        <v>28047</v>
      </c>
      <c r="AD105" s="28">
        <f t="shared" si="26"/>
        <v>2103.1999999999998</v>
      </c>
      <c r="AE105" s="28">
        <f t="shared" si="27"/>
        <v>0</v>
      </c>
      <c r="AF105" s="28">
        <f t="shared" si="28"/>
        <v>579.69449999999995</v>
      </c>
      <c r="AG105" s="28">
        <f t="shared" si="29"/>
        <v>47.321999999999996</v>
      </c>
      <c r="AH105" s="28">
        <f t="shared" si="30"/>
        <v>48.045600000000007</v>
      </c>
      <c r="AI105" s="28">
        <f t="shared" si="31"/>
        <v>21.032</v>
      </c>
      <c r="AJ105" s="28">
        <v>80</v>
      </c>
      <c r="AK105" s="28">
        <v>80</v>
      </c>
      <c r="AL105" s="28">
        <f t="shared" si="32"/>
        <v>0</v>
      </c>
      <c r="AM105" s="28">
        <f t="shared" si="33"/>
        <v>350.53333333333336</v>
      </c>
      <c r="AN105" s="28">
        <f t="shared" si="34"/>
        <v>3505.3333333333339</v>
      </c>
      <c r="AO105" s="28">
        <f t="shared" si="35"/>
        <v>39367.395866666673</v>
      </c>
      <c r="AP105" s="26">
        <f t="shared" si="36"/>
        <v>934737.86253333348</v>
      </c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  <c r="FY105" s="29"/>
      <c r="FZ105" s="29"/>
      <c r="GA105" s="29"/>
      <c r="GB105" s="29"/>
      <c r="GC105" s="29"/>
      <c r="GD105" s="29"/>
      <c r="GE105" s="29"/>
      <c r="GF105" s="29"/>
      <c r="GG105" s="29"/>
      <c r="GH105" s="29"/>
      <c r="GI105" s="29"/>
      <c r="GJ105" s="29"/>
      <c r="GK105" s="29"/>
      <c r="GL105" s="29"/>
      <c r="GM105" s="29"/>
      <c r="GN105" s="29"/>
      <c r="GO105" s="29"/>
      <c r="GP105" s="29"/>
      <c r="GQ105" s="29"/>
      <c r="GR105" s="29"/>
      <c r="GS105" s="29"/>
      <c r="GT105" s="29"/>
      <c r="GU105" s="29"/>
      <c r="GV105" s="29"/>
      <c r="GW105" s="29"/>
      <c r="GX105" s="29"/>
      <c r="GY105" s="29"/>
      <c r="GZ105" s="29"/>
      <c r="HA105" s="29"/>
      <c r="HB105" s="29"/>
      <c r="HC105" s="29"/>
      <c r="HD105" s="29"/>
      <c r="HE105" s="29"/>
      <c r="HF105" s="29"/>
      <c r="HG105" s="29"/>
      <c r="HH105" s="29"/>
      <c r="HI105" s="29"/>
      <c r="HJ105" s="29"/>
      <c r="HK105" s="29"/>
      <c r="HL105" s="29"/>
      <c r="HM105" s="29"/>
    </row>
    <row r="106" spans="1:221" ht="14.25" x14ac:dyDescent="0.25">
      <c r="A106" s="21">
        <v>103</v>
      </c>
      <c r="B106" s="22">
        <v>10</v>
      </c>
      <c r="C106" s="22">
        <v>1</v>
      </c>
      <c r="D106" s="21">
        <v>20</v>
      </c>
      <c r="E106" s="21">
        <v>103</v>
      </c>
      <c r="F106" s="21">
        <v>270</v>
      </c>
      <c r="G106" s="21"/>
      <c r="H106" s="23" t="s">
        <v>202</v>
      </c>
      <c r="I106" s="22">
        <v>20</v>
      </c>
      <c r="J106" s="22">
        <v>40</v>
      </c>
      <c r="K106" s="22" t="s">
        <v>63</v>
      </c>
      <c r="L106" s="24" t="s">
        <v>203</v>
      </c>
      <c r="M106" s="22">
        <v>1</v>
      </c>
      <c r="N106" s="25" t="s">
        <v>108</v>
      </c>
      <c r="O106" s="26">
        <v>27627</v>
      </c>
      <c r="P106" s="26">
        <v>0</v>
      </c>
      <c r="Q106" s="26">
        <f t="shared" si="22"/>
        <v>27627</v>
      </c>
      <c r="R106" s="26">
        <v>0</v>
      </c>
      <c r="S106" s="26">
        <f t="shared" si="23"/>
        <v>2900.835</v>
      </c>
      <c r="T106" s="26">
        <f t="shared" si="24"/>
        <v>828.81</v>
      </c>
      <c r="U106" s="27" t="s">
        <v>204</v>
      </c>
      <c r="V106" s="26">
        <f t="shared" si="19"/>
        <v>552.54</v>
      </c>
      <c r="W106" s="26">
        <v>1664</v>
      </c>
      <c r="X106" s="26">
        <v>1119</v>
      </c>
      <c r="Y106" s="26">
        <v>0</v>
      </c>
      <c r="Z106" s="26">
        <f t="shared" si="20"/>
        <v>4604.5</v>
      </c>
      <c r="AA106" s="26">
        <f t="shared" si="21"/>
        <v>46045</v>
      </c>
      <c r="AB106" s="26">
        <v>0</v>
      </c>
      <c r="AC106" s="26">
        <f t="shared" si="25"/>
        <v>15205</v>
      </c>
      <c r="AD106" s="28">
        <f t="shared" si="26"/>
        <v>1105.08</v>
      </c>
      <c r="AE106" s="28">
        <f t="shared" si="27"/>
        <v>0</v>
      </c>
      <c r="AF106" s="28">
        <f t="shared" si="28"/>
        <v>304.58767499999999</v>
      </c>
      <c r="AG106" s="28">
        <f t="shared" si="29"/>
        <v>24.864299999999997</v>
      </c>
      <c r="AH106" s="28">
        <f t="shared" si="30"/>
        <v>41.029200000000003</v>
      </c>
      <c r="AI106" s="28">
        <f t="shared" si="31"/>
        <v>11.050799999999999</v>
      </c>
      <c r="AJ106" s="28">
        <v>80</v>
      </c>
      <c r="AK106" s="28">
        <v>80</v>
      </c>
      <c r="AL106" s="28">
        <f t="shared" si="32"/>
        <v>0</v>
      </c>
      <c r="AM106" s="28">
        <f t="shared" si="33"/>
        <v>184.18</v>
      </c>
      <c r="AN106" s="28">
        <f t="shared" si="34"/>
        <v>1841.8</v>
      </c>
      <c r="AO106" s="28">
        <f t="shared" si="35"/>
        <v>21785.323699999997</v>
      </c>
      <c r="AP106" s="26">
        <f t="shared" si="36"/>
        <v>503946.04369999998</v>
      </c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</row>
    <row r="107" spans="1:221" ht="14.25" x14ac:dyDescent="0.25">
      <c r="A107" s="21">
        <v>104</v>
      </c>
      <c r="B107" s="22">
        <v>10</v>
      </c>
      <c r="C107" s="22">
        <v>1</v>
      </c>
      <c r="D107" s="21">
        <v>20</v>
      </c>
      <c r="E107" s="21">
        <v>104</v>
      </c>
      <c r="F107" s="21">
        <v>270</v>
      </c>
      <c r="G107" s="21"/>
      <c r="H107" s="23" t="s">
        <v>205</v>
      </c>
      <c r="I107" s="22">
        <v>9</v>
      </c>
      <c r="J107" s="22">
        <v>30</v>
      </c>
      <c r="K107" s="22" t="s">
        <v>44</v>
      </c>
      <c r="L107" s="24" t="s">
        <v>206</v>
      </c>
      <c r="M107" s="22">
        <v>1</v>
      </c>
      <c r="N107" s="25" t="s">
        <v>75</v>
      </c>
      <c r="O107" s="26">
        <v>7853</v>
      </c>
      <c r="P107" s="26">
        <v>0</v>
      </c>
      <c r="Q107" s="26">
        <f t="shared" si="22"/>
        <v>7853</v>
      </c>
      <c r="R107" s="26">
        <f>90.86*2</f>
        <v>181.72</v>
      </c>
      <c r="S107" s="26">
        <f t="shared" si="23"/>
        <v>843.64559999999994</v>
      </c>
      <c r="T107" s="26">
        <f t="shared" si="24"/>
        <v>241.04159999999999</v>
      </c>
      <c r="U107" s="27" t="s">
        <v>105</v>
      </c>
      <c r="V107" s="26">
        <f t="shared" si="19"/>
        <v>160.6944</v>
      </c>
      <c r="W107" s="26">
        <f>666</f>
        <v>666</v>
      </c>
      <c r="X107" s="26">
        <f>474</f>
        <v>474</v>
      </c>
      <c r="Y107" s="26">
        <v>0</v>
      </c>
      <c r="Z107" s="26">
        <f t="shared" si="20"/>
        <v>1308.8333333333333</v>
      </c>
      <c r="AA107" s="26">
        <f t="shared" si="21"/>
        <v>13088.333333333332</v>
      </c>
      <c r="AB107" s="26">
        <v>4080</v>
      </c>
      <c r="AC107" s="26">
        <f t="shared" si="25"/>
        <v>4587.3600000000006</v>
      </c>
      <c r="AD107" s="28">
        <f t="shared" si="26"/>
        <v>314.12</v>
      </c>
      <c r="AE107" s="28">
        <f t="shared" si="27"/>
        <v>7.2687999999999997</v>
      </c>
      <c r="AF107" s="28">
        <f t="shared" si="28"/>
        <v>88.582787999999994</v>
      </c>
      <c r="AG107" s="28">
        <f t="shared" si="29"/>
        <v>7.231247999999999</v>
      </c>
      <c r="AH107" s="28">
        <f t="shared" si="30"/>
        <v>20.174800000000001</v>
      </c>
      <c r="AI107" s="28">
        <f t="shared" si="31"/>
        <v>3.2138880000000003</v>
      </c>
      <c r="AJ107" s="28">
        <v>80</v>
      </c>
      <c r="AK107" s="28">
        <v>80</v>
      </c>
      <c r="AL107" s="28">
        <f t="shared" si="32"/>
        <v>0</v>
      </c>
      <c r="AM107" s="28">
        <f t="shared" si="33"/>
        <v>52.353333333333332</v>
      </c>
      <c r="AN107" s="28">
        <f t="shared" si="34"/>
        <v>523.5333333333333</v>
      </c>
      <c r="AO107" s="28">
        <f t="shared" si="35"/>
        <v>7782.9849546666655</v>
      </c>
      <c r="AP107" s="26">
        <f t="shared" si="36"/>
        <v>155888.73082133333</v>
      </c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  <c r="FY107" s="29"/>
      <c r="FZ107" s="29"/>
      <c r="GA107" s="29"/>
      <c r="GB107" s="29"/>
      <c r="GC107" s="29"/>
      <c r="GD107" s="29"/>
      <c r="GE107" s="29"/>
      <c r="GF107" s="29"/>
      <c r="GG107" s="29"/>
      <c r="GH107" s="29"/>
      <c r="GI107" s="29"/>
      <c r="GJ107" s="29"/>
      <c r="GK107" s="29"/>
      <c r="GL107" s="29"/>
      <c r="GM107" s="29"/>
      <c r="GN107" s="29"/>
      <c r="GO107" s="29"/>
      <c r="GP107" s="29"/>
      <c r="GQ107" s="29"/>
      <c r="GR107" s="29"/>
      <c r="GS107" s="29"/>
      <c r="GT107" s="29"/>
      <c r="GU107" s="29"/>
      <c r="GV107" s="29"/>
      <c r="GW107" s="29"/>
      <c r="GX107" s="29"/>
      <c r="GY107" s="29"/>
      <c r="GZ107" s="29"/>
      <c r="HA107" s="29"/>
      <c r="HB107" s="29"/>
      <c r="HC107" s="29"/>
      <c r="HD107" s="29"/>
      <c r="HE107" s="29"/>
      <c r="HF107" s="29"/>
      <c r="HG107" s="29"/>
      <c r="HH107" s="29"/>
      <c r="HI107" s="29"/>
      <c r="HJ107" s="29"/>
      <c r="HK107" s="29"/>
      <c r="HL107" s="29"/>
      <c r="HM107" s="29"/>
    </row>
    <row r="108" spans="1:221" ht="14.25" x14ac:dyDescent="0.25">
      <c r="A108" s="34"/>
      <c r="B108" s="35"/>
      <c r="C108" s="35"/>
      <c r="D108" s="34"/>
      <c r="E108" s="34"/>
      <c r="F108" s="34"/>
      <c r="G108" s="34"/>
      <c r="H108" s="36"/>
      <c r="I108" s="35"/>
      <c r="J108" s="35"/>
      <c r="K108" s="35"/>
      <c r="L108" s="37"/>
      <c r="M108" s="35"/>
      <c r="N108" s="38"/>
      <c r="O108" s="39"/>
      <c r="P108" s="39"/>
      <c r="Q108" s="39"/>
      <c r="R108" s="26"/>
      <c r="S108" s="26"/>
      <c r="T108" s="26"/>
      <c r="U108" s="27"/>
      <c r="V108" s="26"/>
      <c r="W108" s="26"/>
      <c r="X108" s="26"/>
      <c r="Y108" s="26"/>
      <c r="Z108" s="26"/>
      <c r="AA108" s="26"/>
      <c r="AB108" s="26"/>
      <c r="AC108" s="26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6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  <c r="FY108" s="29"/>
      <c r="FZ108" s="29"/>
      <c r="GA108" s="29"/>
      <c r="GB108" s="29"/>
      <c r="GC108" s="29"/>
      <c r="GD108" s="29"/>
      <c r="GE108" s="29"/>
      <c r="GF108" s="29"/>
      <c r="GG108" s="29"/>
      <c r="GH108" s="29"/>
      <c r="GI108" s="29"/>
      <c r="GJ108" s="29"/>
      <c r="GK108" s="29"/>
      <c r="GL108" s="29"/>
      <c r="GM108" s="29"/>
      <c r="GN108" s="29"/>
      <c r="GO108" s="29"/>
      <c r="GP108" s="29"/>
      <c r="GQ108" s="29"/>
      <c r="GR108" s="29"/>
      <c r="GS108" s="29"/>
      <c r="GT108" s="29"/>
      <c r="GU108" s="29"/>
      <c r="GV108" s="29"/>
      <c r="GW108" s="29"/>
      <c r="GX108" s="29"/>
      <c r="GY108" s="29"/>
      <c r="GZ108" s="29"/>
      <c r="HA108" s="29"/>
      <c r="HB108" s="29"/>
      <c r="HC108" s="29"/>
      <c r="HD108" s="29"/>
      <c r="HE108" s="29"/>
      <c r="HF108" s="29"/>
      <c r="HG108" s="29"/>
      <c r="HH108" s="29"/>
      <c r="HI108" s="29"/>
      <c r="HJ108" s="29"/>
      <c r="HK108" s="29"/>
      <c r="HL108" s="29"/>
      <c r="HM108" s="29"/>
    </row>
    <row r="109" spans="1:221" x14ac:dyDescent="0.25">
      <c r="A109" s="40"/>
      <c r="C109" s="42"/>
      <c r="M109" s="45"/>
      <c r="N109" s="46"/>
      <c r="O109" s="33">
        <f t="shared" ref="O109:AP109" si="37">SUM(O3:O107)</f>
        <v>838312</v>
      </c>
      <c r="P109" s="33">
        <f t="shared" si="37"/>
        <v>1395.3</v>
      </c>
      <c r="Q109" s="33">
        <f t="shared" si="37"/>
        <v>839707.3</v>
      </c>
      <c r="R109" s="33">
        <f t="shared" si="37"/>
        <v>28265.920000000006</v>
      </c>
      <c r="S109" s="33">
        <f t="shared" si="37"/>
        <v>91137.188099999956</v>
      </c>
      <c r="T109" s="33">
        <f t="shared" si="37"/>
        <v>26039.19660000001</v>
      </c>
      <c r="U109" s="33">
        <f t="shared" si="37"/>
        <v>27019.069999999982</v>
      </c>
      <c r="V109" s="33">
        <f t="shared" si="37"/>
        <v>17359.464400000001</v>
      </c>
      <c r="W109" s="33">
        <f t="shared" si="37"/>
        <v>71891</v>
      </c>
      <c r="X109" s="33">
        <f t="shared" si="37"/>
        <v>46636</v>
      </c>
      <c r="Y109" s="33">
        <f t="shared" si="37"/>
        <v>38954.500000000007</v>
      </c>
      <c r="Z109" s="33">
        <f t="shared" si="37"/>
        <v>139951.21666666673</v>
      </c>
      <c r="AA109" s="33">
        <f t="shared" si="37"/>
        <v>1399512.1666666658</v>
      </c>
      <c r="AB109" s="33">
        <f t="shared" si="37"/>
        <v>391680</v>
      </c>
      <c r="AC109" s="33">
        <f t="shared" si="37"/>
        <v>493250.10999999981</v>
      </c>
      <c r="AD109" s="33">
        <f t="shared" si="37"/>
        <v>33532.480000000032</v>
      </c>
      <c r="AE109" s="33">
        <f t="shared" si="37"/>
        <v>1130.6368</v>
      </c>
      <c r="AF109" s="33">
        <f t="shared" si="37"/>
        <v>9569.404750499998</v>
      </c>
      <c r="AG109" s="33">
        <f t="shared" si="37"/>
        <v>781.17589799999973</v>
      </c>
      <c r="AH109" s="33">
        <f t="shared" si="37"/>
        <v>2102.7843999999977</v>
      </c>
      <c r="AI109" s="33">
        <f t="shared" si="37"/>
        <v>347.18928800000009</v>
      </c>
      <c r="AJ109" s="33">
        <f t="shared" si="37"/>
        <v>8320</v>
      </c>
      <c r="AK109" s="33">
        <f t="shared" si="37"/>
        <v>8320</v>
      </c>
      <c r="AL109" s="33">
        <f t="shared" si="37"/>
        <v>15581.800000000001</v>
      </c>
      <c r="AM109" s="33">
        <f t="shared" si="37"/>
        <v>5598.0486666666648</v>
      </c>
      <c r="AN109" s="33">
        <f t="shared" si="37"/>
        <v>55980.486666666642</v>
      </c>
      <c r="AO109" s="33">
        <f t="shared" si="37"/>
        <v>846404.38897133304</v>
      </c>
      <c r="AP109" s="33">
        <f t="shared" si="37"/>
        <v>17086414.051504664</v>
      </c>
    </row>
    <row r="110" spans="1:221" x14ac:dyDescent="0.25">
      <c r="A110" s="44"/>
      <c r="B110" s="44"/>
      <c r="C110" s="47"/>
      <c r="D110" s="48"/>
      <c r="E110" s="49"/>
      <c r="F110" s="50"/>
      <c r="G110" s="50"/>
      <c r="H110" s="48"/>
      <c r="I110" s="49"/>
      <c r="J110" s="49"/>
      <c r="K110" s="49"/>
      <c r="M110" s="51"/>
      <c r="O110" s="33">
        <f t="shared" ref="O110:X110" si="38">SUM(O4:O107)*12</f>
        <v>10059744</v>
      </c>
      <c r="P110" s="33">
        <f t="shared" si="38"/>
        <v>16743.599999999999</v>
      </c>
      <c r="Q110" s="33">
        <f t="shared" si="38"/>
        <v>10076487.600000001</v>
      </c>
      <c r="R110" s="33">
        <f t="shared" si="38"/>
        <v>339191.04000000004</v>
      </c>
      <c r="S110" s="33">
        <f t="shared" si="38"/>
        <v>1093646.2571999994</v>
      </c>
      <c r="T110" s="33">
        <f t="shared" si="38"/>
        <v>312470.35920000012</v>
      </c>
      <c r="U110" s="33">
        <f t="shared" si="38"/>
        <v>324228.83999999979</v>
      </c>
      <c r="V110" s="33">
        <f t="shared" si="38"/>
        <v>208313.57280000002</v>
      </c>
      <c r="W110" s="33">
        <f t="shared" si="38"/>
        <v>862692</v>
      </c>
      <c r="X110" s="33">
        <f t="shared" si="38"/>
        <v>559632</v>
      </c>
      <c r="Y110" s="33">
        <f>SUM(Y4:Y107)</f>
        <v>38954.500000000007</v>
      </c>
      <c r="Z110" s="33">
        <f>SUM(Z4:Z107)</f>
        <v>139951.21666666673</v>
      </c>
      <c r="AA110" s="33">
        <f>SUM(AA4:AA107)</f>
        <v>1399512.1666666658</v>
      </c>
      <c r="AB110" s="33">
        <f>SUM(AB4:AB107)</f>
        <v>391680</v>
      </c>
      <c r="AC110" s="33">
        <f>SUM(AC4:AC107)</f>
        <v>493250.10999999981</v>
      </c>
      <c r="AD110" s="33">
        <f t="shared" ref="AD110:AK110" si="39">SUM(AD4:AD107)*12</f>
        <v>402389.76000000036</v>
      </c>
      <c r="AE110" s="33">
        <f t="shared" si="39"/>
        <v>13567.641599999999</v>
      </c>
      <c r="AF110" s="33">
        <f t="shared" si="39"/>
        <v>114832.85700599998</v>
      </c>
      <c r="AG110" s="33">
        <f t="shared" si="39"/>
        <v>9374.1107759999977</v>
      </c>
      <c r="AH110" s="33">
        <f t="shared" si="39"/>
        <v>25233.412799999973</v>
      </c>
      <c r="AI110" s="33">
        <f t="shared" si="39"/>
        <v>4166.2714560000013</v>
      </c>
      <c r="AJ110" s="33">
        <f t="shared" si="39"/>
        <v>99840</v>
      </c>
      <c r="AK110" s="33">
        <f t="shared" si="39"/>
        <v>99840</v>
      </c>
      <c r="AL110" s="33">
        <f>SUM(AL4:AL107)</f>
        <v>15581.800000000001</v>
      </c>
      <c r="AM110" s="33">
        <f>SUM(AM4:AM107)</f>
        <v>5598.0486666666648</v>
      </c>
      <c r="AN110" s="33">
        <f>SUM(AN4:AN107)</f>
        <v>55980.486666666642</v>
      </c>
      <c r="AO110" s="33">
        <f>SUM(AO4:AO107)</f>
        <v>846404.38897133304</v>
      </c>
      <c r="AP110" s="33">
        <f>SUM(AP4:AP107)</f>
        <v>17086414.051504664</v>
      </c>
    </row>
    <row r="111" spans="1:221" s="62" customFormat="1" ht="12.75" x14ac:dyDescent="0.2">
      <c r="A111" s="52"/>
      <c r="B111" s="52"/>
      <c r="C111" s="53"/>
      <c r="D111" s="53"/>
      <c r="E111" s="53"/>
      <c r="F111" s="54"/>
      <c r="G111" s="54"/>
      <c r="H111" s="53"/>
      <c r="I111" s="55"/>
      <c r="J111" s="55"/>
      <c r="K111" s="55"/>
      <c r="L111" s="52"/>
      <c r="M111" s="56"/>
      <c r="N111" s="57"/>
      <c r="O111" s="58"/>
      <c r="P111" s="58"/>
      <c r="Q111" s="59"/>
      <c r="R111" s="58"/>
      <c r="S111" s="58"/>
      <c r="T111" s="58"/>
      <c r="U111" s="58"/>
      <c r="V111" s="58"/>
      <c r="W111" s="58"/>
      <c r="X111" s="58"/>
      <c r="Y111" s="58"/>
      <c r="Z111" s="58"/>
      <c r="AA111" s="60"/>
      <c r="AB111" s="60"/>
      <c r="AC111" s="60"/>
      <c r="AD111" s="58">
        <f>SUM(AD109*12)</f>
        <v>402389.76000000036</v>
      </c>
      <c r="AE111" s="58">
        <f t="shared" ref="AE111:AK111" si="40">SUM(AE109*12)</f>
        <v>13567.641599999999</v>
      </c>
      <c r="AF111" s="58">
        <f t="shared" si="40"/>
        <v>114832.85700599998</v>
      </c>
      <c r="AG111" s="58">
        <f t="shared" si="40"/>
        <v>9374.1107759999977</v>
      </c>
      <c r="AH111" s="58">
        <f t="shared" si="40"/>
        <v>25233.412799999973</v>
      </c>
      <c r="AI111" s="58">
        <f t="shared" si="40"/>
        <v>4166.2714560000013</v>
      </c>
      <c r="AJ111" s="58">
        <f t="shared" si="40"/>
        <v>99840</v>
      </c>
      <c r="AK111" s="58">
        <f t="shared" si="40"/>
        <v>99840</v>
      </c>
      <c r="AL111" s="58">
        <v>17871</v>
      </c>
      <c r="AM111" s="58">
        <v>5767</v>
      </c>
      <c r="AN111" s="58">
        <v>57672</v>
      </c>
      <c r="AO111" s="58"/>
      <c r="AP111" s="61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  <c r="BF111" s="52"/>
      <c r="BG111" s="52"/>
      <c r="BH111" s="52"/>
      <c r="BI111" s="52"/>
      <c r="BJ111" s="52"/>
      <c r="BK111" s="52"/>
      <c r="BL111" s="52"/>
      <c r="BM111" s="52"/>
      <c r="BN111" s="52"/>
      <c r="BO111" s="52"/>
      <c r="BP111" s="52"/>
      <c r="BQ111" s="52"/>
      <c r="BR111" s="52"/>
      <c r="BS111" s="52"/>
      <c r="BT111" s="52"/>
      <c r="BU111" s="52"/>
      <c r="BV111" s="52"/>
      <c r="BW111" s="52"/>
      <c r="BX111" s="52"/>
      <c r="BY111" s="52"/>
      <c r="BZ111" s="52"/>
      <c r="CA111" s="52"/>
      <c r="CB111" s="52"/>
      <c r="CC111" s="52"/>
      <c r="CD111" s="52"/>
      <c r="CE111" s="52"/>
      <c r="CF111" s="52"/>
      <c r="CG111" s="52"/>
      <c r="CH111" s="52"/>
      <c r="CI111" s="52"/>
      <c r="CJ111" s="52"/>
      <c r="CK111" s="52"/>
      <c r="CL111" s="52"/>
      <c r="CM111" s="52"/>
      <c r="CN111" s="52"/>
      <c r="CO111" s="52"/>
      <c r="CP111" s="52"/>
      <c r="CQ111" s="52"/>
      <c r="CR111" s="52"/>
      <c r="CS111" s="52"/>
      <c r="CT111" s="52"/>
      <c r="CU111" s="52"/>
      <c r="CV111" s="52"/>
      <c r="CW111" s="52"/>
      <c r="CX111" s="52"/>
      <c r="CY111" s="52"/>
      <c r="CZ111" s="52"/>
      <c r="DA111" s="52"/>
      <c r="DB111" s="52"/>
      <c r="DC111" s="52"/>
      <c r="DD111" s="52"/>
      <c r="DE111" s="52"/>
      <c r="DF111" s="52"/>
      <c r="DG111" s="52"/>
      <c r="DH111" s="52"/>
      <c r="DI111" s="52"/>
      <c r="DJ111" s="52"/>
      <c r="DK111" s="52"/>
      <c r="DL111" s="52"/>
      <c r="DM111" s="52"/>
      <c r="DN111" s="52"/>
      <c r="DO111" s="52"/>
      <c r="DP111" s="52"/>
      <c r="DQ111" s="52"/>
      <c r="DR111" s="52"/>
      <c r="DS111" s="52"/>
      <c r="DT111" s="52"/>
      <c r="DU111" s="52"/>
      <c r="DV111" s="52"/>
      <c r="DW111" s="52"/>
      <c r="DX111" s="52"/>
      <c r="DY111" s="52"/>
      <c r="DZ111" s="52"/>
      <c r="EA111" s="52"/>
      <c r="EB111" s="52"/>
      <c r="EC111" s="52"/>
      <c r="ED111" s="52"/>
      <c r="EE111" s="52"/>
      <c r="EF111" s="52"/>
      <c r="EG111" s="52"/>
      <c r="EH111" s="52"/>
      <c r="EI111" s="52"/>
      <c r="EJ111" s="52"/>
      <c r="EK111" s="52"/>
      <c r="EL111" s="52"/>
      <c r="EM111" s="52"/>
      <c r="EN111" s="52"/>
      <c r="EO111" s="52"/>
      <c r="EP111" s="52"/>
      <c r="EQ111" s="52"/>
      <c r="ER111" s="52"/>
      <c r="ES111" s="52"/>
      <c r="ET111" s="52"/>
      <c r="EU111" s="52"/>
      <c r="EV111" s="52"/>
      <c r="EW111" s="52"/>
      <c r="EX111" s="52"/>
      <c r="EY111" s="52"/>
      <c r="EZ111" s="52"/>
      <c r="FA111" s="52"/>
      <c r="FB111" s="52"/>
      <c r="FC111" s="52"/>
      <c r="FD111" s="52"/>
      <c r="FE111" s="52"/>
      <c r="FF111" s="52"/>
      <c r="FG111" s="52"/>
      <c r="FH111" s="52"/>
      <c r="FI111" s="52"/>
      <c r="FJ111" s="52"/>
      <c r="FK111" s="52"/>
      <c r="FL111" s="52"/>
      <c r="FM111" s="52"/>
      <c r="FN111" s="52"/>
      <c r="FO111" s="52"/>
      <c r="FP111" s="52"/>
      <c r="FQ111" s="52"/>
      <c r="FR111" s="52"/>
      <c r="FS111" s="52"/>
      <c r="FT111" s="52"/>
      <c r="FU111" s="52"/>
      <c r="FV111" s="52"/>
      <c r="FW111" s="52"/>
      <c r="FX111" s="52"/>
      <c r="FY111" s="52"/>
      <c r="FZ111" s="52"/>
      <c r="GA111" s="52"/>
      <c r="GB111" s="52"/>
      <c r="GC111" s="52"/>
      <c r="GD111" s="52"/>
      <c r="GE111" s="52"/>
      <c r="GF111" s="52"/>
      <c r="GG111" s="52"/>
      <c r="GH111" s="52"/>
      <c r="GI111" s="52"/>
      <c r="GJ111" s="52"/>
      <c r="GK111" s="52"/>
      <c r="GL111" s="52"/>
      <c r="GM111" s="52"/>
      <c r="GN111" s="52"/>
      <c r="GO111" s="52"/>
      <c r="GP111" s="52"/>
      <c r="GQ111" s="52"/>
      <c r="GR111" s="52"/>
      <c r="GS111" s="52"/>
      <c r="GT111" s="52"/>
      <c r="GU111" s="52"/>
      <c r="GV111" s="52"/>
      <c r="GW111" s="52"/>
      <c r="GX111" s="52"/>
      <c r="GY111" s="52"/>
      <c r="GZ111" s="52"/>
      <c r="HA111" s="52"/>
      <c r="HB111" s="52"/>
      <c r="HC111" s="52"/>
      <c r="HD111" s="52"/>
      <c r="HE111" s="52"/>
      <c r="HF111" s="52"/>
      <c r="HG111" s="52"/>
      <c r="HH111" s="52"/>
      <c r="HI111" s="52"/>
      <c r="HJ111" s="52"/>
      <c r="HK111" s="52"/>
      <c r="HL111" s="52"/>
      <c r="HM111" s="52"/>
    </row>
    <row r="112" spans="1:221" ht="12.75" x14ac:dyDescent="0.2">
      <c r="A112" s="44"/>
      <c r="B112" s="44"/>
      <c r="C112" s="63"/>
      <c r="D112" s="63"/>
      <c r="E112" s="63"/>
      <c r="F112" s="64"/>
      <c r="G112" s="64"/>
      <c r="H112" s="63"/>
      <c r="I112" s="49"/>
      <c r="J112" s="49"/>
      <c r="K112" s="49"/>
      <c r="M112" s="41"/>
      <c r="N112" s="65"/>
      <c r="O112" s="66"/>
      <c r="P112" s="66"/>
      <c r="Q112" s="59"/>
      <c r="R112" s="66"/>
      <c r="S112" s="66"/>
      <c r="T112" s="66"/>
      <c r="U112" s="66"/>
      <c r="V112" s="66"/>
      <c r="W112" s="66"/>
      <c r="X112" s="66"/>
      <c r="Y112" s="66"/>
      <c r="Z112" s="66"/>
      <c r="AA112" s="67"/>
      <c r="AB112" s="67"/>
      <c r="AC112" s="67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8"/>
      <c r="AP112" s="39"/>
    </row>
    <row r="113" spans="1:221" ht="12.75" x14ac:dyDescent="0.2">
      <c r="A113" s="44"/>
      <c r="B113" s="44"/>
      <c r="C113" s="63"/>
      <c r="D113" s="63"/>
      <c r="E113" s="63"/>
      <c r="F113" s="64"/>
      <c r="G113" s="64"/>
      <c r="H113" s="63"/>
      <c r="I113" s="49"/>
      <c r="J113" s="49"/>
      <c r="K113" s="49"/>
      <c r="M113" s="41"/>
      <c r="N113" s="65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7"/>
      <c r="AB113" s="67"/>
      <c r="AC113" s="67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8"/>
      <c r="AP113" s="39"/>
    </row>
    <row r="114" spans="1:221" ht="15.75" x14ac:dyDescent="0.25">
      <c r="A114" s="69"/>
      <c r="B114" s="69"/>
      <c r="C114" s="70"/>
      <c r="D114" s="71"/>
      <c r="E114" s="69"/>
      <c r="F114" s="72"/>
      <c r="G114" s="72"/>
      <c r="H114" s="73" t="s">
        <v>207</v>
      </c>
      <c r="I114" s="20"/>
      <c r="J114" s="20"/>
      <c r="K114" s="20"/>
      <c r="L114" s="76"/>
      <c r="M114" s="20"/>
      <c r="N114" s="75"/>
      <c r="O114" s="20"/>
      <c r="P114" s="77" t="s">
        <v>208</v>
      </c>
      <c r="Q114" s="78"/>
      <c r="R114" s="79"/>
      <c r="S114" s="80"/>
      <c r="T114" s="81" t="s">
        <v>209</v>
      </c>
      <c r="U114" s="82"/>
      <c r="V114" s="83"/>
      <c r="W114" s="4"/>
      <c r="X114" s="83"/>
      <c r="Y114" s="84" t="s">
        <v>210</v>
      </c>
      <c r="Z114" s="77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0"/>
      <c r="EB114" s="20"/>
      <c r="EC114" s="20"/>
      <c r="ED114" s="20"/>
      <c r="EE114" s="20"/>
      <c r="EF114" s="20"/>
      <c r="EG114" s="20"/>
      <c r="EH114" s="20"/>
      <c r="EI114" s="20"/>
      <c r="EJ114" s="20"/>
      <c r="EK114" s="20"/>
      <c r="EL114" s="20"/>
      <c r="EM114" s="20"/>
      <c r="EN114" s="20"/>
      <c r="EO114" s="20"/>
      <c r="EP114" s="20"/>
      <c r="EQ114" s="20"/>
      <c r="ER114" s="20"/>
      <c r="ES114" s="20"/>
      <c r="ET114" s="20"/>
      <c r="EU114" s="20"/>
      <c r="EV114" s="20"/>
      <c r="EW114" s="20"/>
      <c r="EX114" s="20"/>
      <c r="EY114" s="20"/>
      <c r="EZ114" s="20"/>
      <c r="FA114" s="20"/>
      <c r="FB114" s="20"/>
      <c r="FC114" s="20"/>
      <c r="FD114" s="20"/>
      <c r="FE114" s="20"/>
      <c r="FF114" s="20"/>
      <c r="FG114" s="20"/>
      <c r="FH114" s="20"/>
      <c r="FI114" s="20"/>
      <c r="FJ114" s="20"/>
      <c r="FK114" s="20"/>
      <c r="FL114" s="20"/>
      <c r="FM114" s="20"/>
      <c r="FN114" s="20"/>
      <c r="FO114" s="20"/>
      <c r="FP114" s="20"/>
      <c r="FQ114" s="20"/>
      <c r="FR114" s="20"/>
      <c r="FS114" s="20"/>
      <c r="FT114" s="20"/>
      <c r="FU114" s="20"/>
      <c r="FV114" s="20"/>
      <c r="FW114" s="20"/>
      <c r="FX114" s="20"/>
      <c r="FY114" s="20"/>
      <c r="FZ114" s="20"/>
      <c r="GA114" s="20"/>
      <c r="GB114" s="20"/>
      <c r="GC114" s="20"/>
      <c r="GD114" s="20"/>
      <c r="GE114" s="20"/>
      <c r="GF114" s="20"/>
      <c r="GG114" s="20"/>
      <c r="GH114" s="20"/>
      <c r="GI114" s="20"/>
      <c r="GJ114" s="20"/>
      <c r="GK114" s="20"/>
      <c r="GL114" s="20"/>
      <c r="GM114" s="20"/>
      <c r="GN114" s="20"/>
      <c r="GO114" s="20"/>
      <c r="GP114" s="20"/>
      <c r="GQ114" s="20"/>
      <c r="GR114" s="20"/>
      <c r="GS114" s="20"/>
      <c r="GT114" s="20"/>
      <c r="GU114" s="20"/>
      <c r="GV114" s="20"/>
      <c r="GW114" s="20"/>
      <c r="GX114" s="20"/>
      <c r="GY114" s="20"/>
      <c r="GZ114" s="20"/>
      <c r="HA114" s="20"/>
      <c r="HB114" s="20"/>
      <c r="HC114" s="20"/>
      <c r="HD114" s="20"/>
      <c r="HE114" s="20"/>
      <c r="HF114" s="20"/>
      <c r="HG114" s="20"/>
      <c r="HH114" s="20"/>
      <c r="HI114" s="20"/>
      <c r="HJ114" s="20"/>
      <c r="HK114" s="20"/>
      <c r="HL114" s="20"/>
      <c r="HM114" s="20"/>
    </row>
    <row r="115" spans="1:221" ht="15.75" x14ac:dyDescent="0.25">
      <c r="A115" s="69"/>
      <c r="B115" s="69"/>
      <c r="C115" s="70"/>
      <c r="D115" s="71"/>
      <c r="E115" s="69"/>
      <c r="F115" s="72"/>
      <c r="G115" s="72"/>
      <c r="H115" s="86" t="s">
        <v>211</v>
      </c>
      <c r="I115" s="20"/>
      <c r="J115" s="20"/>
      <c r="K115" s="20"/>
      <c r="L115" s="20"/>
      <c r="M115" s="72"/>
      <c r="N115" s="72"/>
      <c r="O115" s="70"/>
      <c r="P115" s="77" t="s">
        <v>212</v>
      </c>
      <c r="Q115" s="78"/>
      <c r="R115" s="79"/>
      <c r="S115" s="80"/>
      <c r="T115" s="74"/>
      <c r="U115" s="84" t="s">
        <v>213</v>
      </c>
      <c r="V115" s="83"/>
      <c r="W115" s="4"/>
      <c r="X115" s="87"/>
      <c r="Y115" s="84" t="s">
        <v>214</v>
      </c>
      <c r="Z115" s="77"/>
      <c r="AA115" s="87"/>
      <c r="AB115" s="77"/>
      <c r="AC115" s="77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88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</row>
    <row r="116" spans="1:221" ht="15.75" x14ac:dyDescent="0.25">
      <c r="A116" s="20"/>
      <c r="B116" s="20"/>
      <c r="C116" s="20"/>
      <c r="D116" s="20"/>
      <c r="E116" s="20"/>
      <c r="F116" s="20"/>
      <c r="G116" s="20"/>
      <c r="H116" s="86"/>
      <c r="I116" s="20"/>
      <c r="J116" s="20"/>
      <c r="K116" s="20"/>
      <c r="L116" s="20"/>
      <c r="M116" s="72"/>
      <c r="N116" s="20"/>
      <c r="O116" s="70"/>
      <c r="P116" s="77"/>
      <c r="Q116" s="78"/>
      <c r="R116" s="79"/>
      <c r="S116" s="80"/>
      <c r="T116" s="87"/>
      <c r="U116" s="89"/>
      <c r="V116" s="87"/>
      <c r="W116" s="4"/>
      <c r="X116" s="90"/>
      <c r="Y116" s="4"/>
      <c r="Z116" s="4"/>
      <c r="AA116" s="20"/>
      <c r="AB116" s="20"/>
      <c r="AC116" s="20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  <c r="DZ116" s="20"/>
      <c r="EA116" s="20"/>
      <c r="EB116" s="20"/>
      <c r="EC116" s="20"/>
      <c r="ED116" s="20"/>
      <c r="EE116" s="20"/>
      <c r="EF116" s="20"/>
      <c r="EG116" s="20"/>
      <c r="EH116" s="20"/>
      <c r="EI116" s="20"/>
      <c r="EJ116" s="20"/>
      <c r="EK116" s="20"/>
      <c r="EL116" s="20"/>
      <c r="EM116" s="20"/>
      <c r="EN116" s="20"/>
      <c r="EO116" s="20"/>
      <c r="EP116" s="20"/>
      <c r="EQ116" s="20"/>
      <c r="ER116" s="20"/>
      <c r="ES116" s="20"/>
      <c r="ET116" s="20"/>
      <c r="EU116" s="20"/>
      <c r="EV116" s="20"/>
      <c r="EW116" s="20"/>
      <c r="EX116" s="20"/>
      <c r="EY116" s="20"/>
      <c r="EZ116" s="20"/>
      <c r="FA116" s="20"/>
      <c r="FB116" s="20"/>
      <c r="FC116" s="20"/>
      <c r="FD116" s="20"/>
      <c r="FE116" s="20"/>
      <c r="FF116" s="20"/>
      <c r="FG116" s="20"/>
      <c r="FH116" s="20"/>
      <c r="FI116" s="20"/>
      <c r="FJ116" s="20"/>
      <c r="FK116" s="20"/>
      <c r="FL116" s="20"/>
      <c r="FM116" s="20"/>
      <c r="FN116" s="20"/>
      <c r="FO116" s="20"/>
      <c r="FP116" s="20"/>
      <c r="FQ116" s="20"/>
      <c r="FR116" s="20"/>
      <c r="FS116" s="20"/>
      <c r="FT116" s="20"/>
      <c r="FU116" s="20"/>
      <c r="FV116" s="20"/>
      <c r="FW116" s="20"/>
      <c r="FX116" s="20"/>
      <c r="FY116" s="20"/>
      <c r="FZ116" s="20"/>
      <c r="GA116" s="20"/>
      <c r="GB116" s="20"/>
      <c r="GC116" s="20"/>
      <c r="GD116" s="20"/>
      <c r="GE116" s="20"/>
      <c r="GF116" s="20"/>
      <c r="GG116" s="20"/>
      <c r="GH116" s="20"/>
      <c r="GI116" s="20"/>
      <c r="GJ116" s="20"/>
      <c r="GK116" s="20"/>
      <c r="GL116" s="20"/>
      <c r="GM116" s="20"/>
      <c r="GN116" s="20"/>
      <c r="GO116" s="20"/>
      <c r="GP116" s="20"/>
      <c r="GQ116" s="20"/>
      <c r="GR116" s="20"/>
      <c r="GS116" s="20"/>
      <c r="GT116" s="20"/>
      <c r="GU116" s="20"/>
      <c r="GV116" s="20"/>
      <c r="GW116" s="20"/>
      <c r="GX116" s="20"/>
      <c r="GY116" s="20"/>
      <c r="GZ116" s="20"/>
      <c r="HA116" s="20"/>
      <c r="HB116" s="20"/>
      <c r="HC116" s="20"/>
      <c r="HD116" s="20"/>
      <c r="HE116" s="20"/>
      <c r="HF116" s="20"/>
      <c r="HG116" s="20"/>
      <c r="HH116" s="20"/>
      <c r="HI116" s="20"/>
      <c r="HJ116" s="20"/>
      <c r="HK116" s="20"/>
      <c r="HL116" s="20"/>
      <c r="HM116" s="20"/>
    </row>
    <row r="117" spans="1:221" ht="15.75" x14ac:dyDescent="0.25">
      <c r="A117" s="20"/>
      <c r="B117" s="20"/>
      <c r="C117" s="20"/>
      <c r="D117" s="20"/>
      <c r="E117" s="20"/>
      <c r="F117" s="20"/>
      <c r="G117" s="20"/>
      <c r="H117" s="86"/>
      <c r="I117" s="20"/>
      <c r="J117" s="20"/>
      <c r="K117" s="20"/>
      <c r="L117" s="20"/>
      <c r="M117" s="72"/>
      <c r="N117" s="20"/>
      <c r="O117" s="70"/>
      <c r="P117" s="77"/>
      <c r="Q117" s="78"/>
      <c r="R117" s="79"/>
      <c r="S117" s="80"/>
      <c r="T117" s="87"/>
      <c r="U117" s="89"/>
      <c r="V117" s="87"/>
      <c r="W117" s="4"/>
      <c r="X117" s="90"/>
      <c r="Y117" s="4"/>
      <c r="Z117" s="4"/>
      <c r="AA117" s="20"/>
      <c r="AB117" s="20"/>
      <c r="AC117" s="20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</row>
    <row r="118" spans="1:221" ht="15.75" x14ac:dyDescent="0.25">
      <c r="A118" s="20"/>
      <c r="B118" s="20"/>
      <c r="C118" s="20"/>
      <c r="D118" s="20"/>
      <c r="E118" s="20"/>
      <c r="F118" s="20"/>
      <c r="G118" s="20"/>
      <c r="H118" s="86"/>
      <c r="I118" s="20"/>
      <c r="J118" s="20"/>
      <c r="K118" s="20"/>
      <c r="L118" s="20"/>
      <c r="M118" s="72"/>
      <c r="N118" s="20"/>
      <c r="O118" s="70"/>
      <c r="P118" s="77"/>
      <c r="Q118" s="78"/>
      <c r="R118" s="79"/>
      <c r="S118" s="80"/>
      <c r="T118" s="87"/>
      <c r="U118" s="89"/>
      <c r="V118" s="87"/>
      <c r="W118" s="4"/>
      <c r="X118" s="90"/>
      <c r="Y118" s="4"/>
      <c r="Z118" s="4"/>
      <c r="AA118" s="20"/>
      <c r="AB118" s="20"/>
      <c r="AC118" s="20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  <c r="DZ118" s="20"/>
      <c r="EA118" s="20"/>
      <c r="EB118" s="20"/>
      <c r="EC118" s="20"/>
      <c r="ED118" s="20"/>
      <c r="EE118" s="20"/>
      <c r="EF118" s="20"/>
      <c r="EG118" s="20"/>
      <c r="EH118" s="20"/>
      <c r="EI118" s="20"/>
      <c r="EJ118" s="20"/>
      <c r="EK118" s="20"/>
      <c r="EL118" s="20"/>
      <c r="EM118" s="20"/>
      <c r="EN118" s="20"/>
      <c r="EO118" s="20"/>
      <c r="EP118" s="20"/>
      <c r="EQ118" s="20"/>
      <c r="ER118" s="20"/>
      <c r="ES118" s="20"/>
      <c r="ET118" s="20"/>
      <c r="EU118" s="20"/>
      <c r="EV118" s="20"/>
      <c r="EW118" s="20"/>
      <c r="EX118" s="20"/>
      <c r="EY118" s="20"/>
      <c r="EZ118" s="20"/>
      <c r="FA118" s="20"/>
      <c r="FB118" s="20"/>
      <c r="FC118" s="20"/>
      <c r="FD118" s="20"/>
      <c r="FE118" s="20"/>
      <c r="FF118" s="20"/>
      <c r="FG118" s="20"/>
      <c r="FH118" s="20"/>
      <c r="FI118" s="20"/>
      <c r="FJ118" s="20"/>
      <c r="FK118" s="20"/>
      <c r="FL118" s="20"/>
      <c r="FM118" s="20"/>
      <c r="FN118" s="20"/>
      <c r="FO118" s="20"/>
      <c r="FP118" s="20"/>
      <c r="FQ118" s="20"/>
      <c r="FR118" s="20"/>
      <c r="FS118" s="20"/>
      <c r="FT118" s="20"/>
      <c r="FU118" s="20"/>
      <c r="FV118" s="20"/>
      <c r="FW118" s="20"/>
      <c r="FX118" s="20"/>
      <c r="FY118" s="20"/>
      <c r="FZ118" s="20"/>
      <c r="GA118" s="20"/>
      <c r="GB118" s="20"/>
      <c r="GC118" s="20"/>
      <c r="GD118" s="20"/>
      <c r="GE118" s="20"/>
      <c r="GF118" s="20"/>
      <c r="GG118" s="20"/>
      <c r="GH118" s="20"/>
      <c r="GI118" s="20"/>
      <c r="GJ118" s="20"/>
      <c r="GK118" s="20"/>
      <c r="GL118" s="20"/>
      <c r="GM118" s="20"/>
      <c r="GN118" s="20"/>
      <c r="GO118" s="20"/>
      <c r="GP118" s="20"/>
      <c r="GQ118" s="20"/>
      <c r="GR118" s="20"/>
      <c r="GS118" s="20"/>
      <c r="GT118" s="20"/>
      <c r="GU118" s="20"/>
      <c r="GV118" s="20"/>
      <c r="GW118" s="20"/>
      <c r="GX118" s="20"/>
      <c r="GY118" s="20"/>
      <c r="GZ118" s="20"/>
      <c r="HA118" s="20"/>
      <c r="HB118" s="20"/>
      <c r="HC118" s="20"/>
      <c r="HD118" s="20"/>
      <c r="HE118" s="20"/>
      <c r="HF118" s="20"/>
      <c r="HG118" s="20"/>
      <c r="HH118" s="20"/>
      <c r="HI118" s="20"/>
      <c r="HJ118" s="20"/>
      <c r="HK118" s="20"/>
      <c r="HL118" s="20"/>
      <c r="HM118" s="20"/>
    </row>
    <row r="119" spans="1:221" ht="15" x14ac:dyDescent="0.2">
      <c r="A119" s="70"/>
      <c r="B119" s="65"/>
      <c r="C119" s="65"/>
      <c r="D119" s="65"/>
      <c r="E119" s="65"/>
      <c r="F119" s="91"/>
      <c r="G119" s="91"/>
      <c r="H119" s="77"/>
      <c r="N119" s="44"/>
      <c r="P119" s="77"/>
      <c r="S119" s="93"/>
      <c r="T119" s="87"/>
      <c r="U119" s="89"/>
      <c r="V119" s="87"/>
      <c r="X119" s="94"/>
      <c r="Y119" s="45"/>
      <c r="Z119" s="44"/>
      <c r="AA119" s="44"/>
    </row>
    <row r="120" spans="1:221" ht="12.75" x14ac:dyDescent="0.2">
      <c r="A120" s="65"/>
      <c r="B120" s="65"/>
      <c r="C120" s="65"/>
      <c r="D120" s="65"/>
      <c r="E120" s="65"/>
      <c r="F120" s="91"/>
      <c r="G120" s="91"/>
      <c r="H120" s="86" t="s">
        <v>210</v>
      </c>
      <c r="N120" s="44"/>
      <c r="P120" s="77" t="s">
        <v>210</v>
      </c>
      <c r="S120" s="93"/>
      <c r="T120" s="77"/>
      <c r="U120" s="84"/>
      <c r="V120" s="77" t="s">
        <v>210</v>
      </c>
      <c r="X120" s="94"/>
      <c r="Y120" s="45"/>
      <c r="Z120" s="44"/>
      <c r="AA120" s="44"/>
    </row>
    <row r="121" spans="1:221" ht="12.75" x14ac:dyDescent="0.2">
      <c r="A121" s="44"/>
      <c r="B121" s="44"/>
      <c r="C121" s="44"/>
      <c r="D121" s="44"/>
      <c r="E121" s="44"/>
      <c r="F121" s="91"/>
      <c r="G121" s="91"/>
      <c r="H121" s="86" t="s">
        <v>215</v>
      </c>
      <c r="P121" s="77" t="s">
        <v>216</v>
      </c>
      <c r="S121" s="93"/>
      <c r="T121" s="77"/>
      <c r="U121" s="84"/>
      <c r="V121" s="77" t="s">
        <v>217</v>
      </c>
      <c r="X121" s="94"/>
      <c r="Y121" s="45"/>
      <c r="Z121" s="45"/>
      <c r="AA121" s="44"/>
    </row>
    <row r="122" spans="1:221" ht="14.25" x14ac:dyDescent="0.2">
      <c r="A122" s="44"/>
      <c r="B122" s="44"/>
      <c r="C122" s="44"/>
      <c r="D122" s="44"/>
      <c r="E122" s="44"/>
      <c r="F122" s="91"/>
      <c r="G122" s="91"/>
      <c r="H122" s="87"/>
      <c r="P122" s="87"/>
      <c r="S122" s="93"/>
      <c r="T122" s="85"/>
      <c r="U122" s="85"/>
      <c r="X122" s="94"/>
      <c r="Y122" s="45"/>
      <c r="Z122" s="45"/>
      <c r="AA122" s="44"/>
    </row>
    <row r="123" spans="1:221" ht="15.75" x14ac:dyDescent="0.25">
      <c r="A123" s="76"/>
      <c r="B123" s="44"/>
      <c r="C123" s="44"/>
      <c r="D123" s="65"/>
      <c r="E123" s="65"/>
      <c r="F123" s="91"/>
      <c r="G123" s="91"/>
      <c r="H123" s="87"/>
      <c r="S123" s="93"/>
      <c r="T123" s="85"/>
      <c r="U123" s="85"/>
      <c r="X123" s="94"/>
      <c r="Y123" s="45"/>
      <c r="Z123" s="45"/>
      <c r="AA123" s="44"/>
    </row>
    <row r="124" spans="1:221" ht="15.75" x14ac:dyDescent="0.25">
      <c r="A124" s="76"/>
      <c r="B124" s="44"/>
      <c r="C124" s="44"/>
      <c r="D124" s="65"/>
      <c r="E124" s="65"/>
      <c r="F124" s="91"/>
      <c r="G124" s="91"/>
      <c r="H124" s="96" t="s">
        <v>218</v>
      </c>
      <c r="S124" s="93"/>
      <c r="T124" s="85"/>
      <c r="U124" s="85"/>
      <c r="X124" s="94"/>
      <c r="Y124" s="45"/>
      <c r="Z124" s="45"/>
      <c r="AA124" s="44"/>
    </row>
    <row r="125" spans="1:221" x14ac:dyDescent="0.2">
      <c r="A125" s="65"/>
      <c r="B125" s="65"/>
      <c r="C125" s="65"/>
      <c r="D125" s="65"/>
      <c r="E125" s="65"/>
      <c r="F125" s="91"/>
      <c r="G125" s="91"/>
      <c r="H125" s="96" t="s">
        <v>219</v>
      </c>
      <c r="S125" s="85"/>
      <c r="T125" s="45"/>
      <c r="U125" s="45"/>
      <c r="V125" s="94"/>
      <c r="X125" s="45"/>
      <c r="Y125" s="45"/>
      <c r="Z125" s="51"/>
      <c r="AA125" s="44"/>
    </row>
    <row r="126" spans="1:221" ht="14.25" x14ac:dyDescent="0.2">
      <c r="A126" s="65"/>
      <c r="B126" s="65"/>
      <c r="C126" s="65"/>
      <c r="D126" s="65"/>
      <c r="E126" s="65"/>
      <c r="F126" s="91"/>
      <c r="G126" s="91"/>
      <c r="H126" s="97"/>
      <c r="S126" s="85"/>
      <c r="T126" s="45"/>
      <c r="U126" s="45"/>
      <c r="V126" s="94"/>
      <c r="X126" s="45"/>
      <c r="Y126" s="45"/>
      <c r="Z126" s="51"/>
      <c r="AA126" s="44"/>
    </row>
    <row r="127" spans="1:221" x14ac:dyDescent="0.25">
      <c r="A127" s="65"/>
      <c r="B127" s="65"/>
      <c r="C127" s="65"/>
      <c r="D127" s="65"/>
      <c r="E127" s="65"/>
      <c r="F127" s="91"/>
      <c r="G127" s="91"/>
      <c r="H127" s="65"/>
      <c r="S127" s="93"/>
      <c r="T127" s="85"/>
      <c r="U127" s="85"/>
      <c r="X127" s="94"/>
      <c r="Y127" s="45"/>
      <c r="Z127" s="45"/>
      <c r="AA127" s="44"/>
    </row>
    <row r="128" spans="1:221" x14ac:dyDescent="0.25">
      <c r="A128" s="65"/>
      <c r="B128" s="65"/>
      <c r="C128" s="65"/>
      <c r="D128" s="65"/>
      <c r="E128" s="65"/>
      <c r="F128" s="91"/>
      <c r="G128" s="91"/>
      <c r="H128" s="65"/>
      <c r="S128" s="93"/>
      <c r="T128" s="85"/>
      <c r="U128" s="85"/>
      <c r="X128" s="94"/>
      <c r="Y128" s="45"/>
      <c r="Z128" s="45"/>
      <c r="AA128" s="44"/>
    </row>
    <row r="129" spans="1:221" x14ac:dyDescent="0.25">
      <c r="A129" s="65"/>
      <c r="B129" s="65"/>
      <c r="C129" s="65"/>
      <c r="D129" s="65"/>
      <c r="E129" s="65"/>
      <c r="F129" s="91"/>
      <c r="G129" s="91"/>
      <c r="H129" s="65"/>
      <c r="S129" s="93"/>
      <c r="T129" s="85"/>
      <c r="U129" s="85"/>
      <c r="X129" s="94"/>
      <c r="Y129" s="45"/>
      <c r="Z129" s="45"/>
      <c r="AA129" s="44"/>
    </row>
    <row r="130" spans="1:221" x14ac:dyDescent="0.25">
      <c r="A130" s="65"/>
      <c r="B130" s="65"/>
      <c r="C130" s="65"/>
      <c r="D130" s="65"/>
      <c r="E130" s="65"/>
      <c r="F130" s="91"/>
      <c r="G130" s="91"/>
      <c r="H130" s="65"/>
      <c r="S130" s="93"/>
      <c r="T130" s="85"/>
      <c r="U130" s="85"/>
      <c r="X130" s="94"/>
      <c r="Y130" s="45"/>
      <c r="Z130" s="45"/>
      <c r="AA130" s="44"/>
    </row>
    <row r="131" spans="1:221" x14ac:dyDescent="0.25">
      <c r="A131" s="65"/>
      <c r="B131" s="65"/>
      <c r="C131" s="65"/>
      <c r="D131" s="65"/>
      <c r="E131" s="65"/>
      <c r="F131" s="91"/>
      <c r="G131" s="91"/>
      <c r="H131" s="65"/>
      <c r="S131" s="93"/>
      <c r="T131" s="85"/>
      <c r="U131" s="85"/>
      <c r="X131" s="94"/>
      <c r="Y131" s="45"/>
      <c r="Z131" s="45"/>
      <c r="AA131" s="44"/>
    </row>
    <row r="132" spans="1:221" x14ac:dyDescent="0.25">
      <c r="A132" s="65"/>
      <c r="B132" s="65"/>
      <c r="C132" s="65"/>
      <c r="D132" s="65"/>
      <c r="E132" s="65"/>
      <c r="F132" s="91"/>
      <c r="G132" s="91"/>
      <c r="H132" s="65"/>
      <c r="S132" s="93"/>
      <c r="T132" s="85"/>
      <c r="U132" s="85"/>
      <c r="X132" s="94"/>
      <c r="Y132" s="45"/>
      <c r="Z132" s="45"/>
      <c r="AA132" s="44"/>
    </row>
    <row r="133" spans="1:221" x14ac:dyDescent="0.25">
      <c r="A133" s="65"/>
      <c r="B133" s="65"/>
      <c r="C133" s="65"/>
      <c r="D133" s="65"/>
      <c r="E133" s="65"/>
      <c r="F133" s="91"/>
      <c r="G133" s="91"/>
      <c r="H133" s="65"/>
    </row>
    <row r="134" spans="1:221" x14ac:dyDescent="0.25">
      <c r="A134" s="65"/>
      <c r="B134" s="65"/>
      <c r="C134" s="65"/>
      <c r="D134" s="65"/>
      <c r="E134" s="65"/>
      <c r="F134" s="91"/>
      <c r="G134" s="91"/>
      <c r="H134" s="65"/>
    </row>
    <row r="135" spans="1:221" x14ac:dyDescent="0.25">
      <c r="A135" s="65"/>
      <c r="B135" s="65"/>
      <c r="C135" s="44"/>
      <c r="D135" s="44"/>
      <c r="E135" s="44"/>
      <c r="F135" s="44"/>
      <c r="G135" s="44"/>
    </row>
    <row r="136" spans="1:221" ht="15" x14ac:dyDescent="0.25">
      <c r="A136" s="99"/>
      <c r="B136" s="100"/>
      <c r="C136" s="100"/>
      <c r="D136" s="101"/>
      <c r="H136" s="100"/>
      <c r="I136" s="101"/>
      <c r="J136" s="101"/>
      <c r="K136" s="101"/>
      <c r="L136" s="100"/>
      <c r="M136" s="102"/>
      <c r="N136" s="102"/>
      <c r="O136" s="102"/>
      <c r="P136" s="102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2"/>
      <c r="AC136" s="102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  <c r="AO136" s="103"/>
      <c r="AP136" s="102"/>
      <c r="AQ136" s="102"/>
      <c r="AR136" s="102"/>
      <c r="AS136" s="102"/>
      <c r="AT136" s="102"/>
      <c r="AU136" s="102"/>
      <c r="AV136" s="102"/>
      <c r="AW136" s="102"/>
      <c r="AX136" s="102"/>
      <c r="AY136" s="102"/>
      <c r="AZ136" s="102"/>
      <c r="BA136" s="102"/>
      <c r="BB136" s="102"/>
      <c r="BC136" s="102"/>
      <c r="BD136" s="102"/>
      <c r="BE136" s="102"/>
      <c r="BF136" s="102"/>
      <c r="BG136" s="102"/>
      <c r="BH136" s="102"/>
      <c r="BI136" s="102"/>
      <c r="BJ136" s="102"/>
      <c r="BK136" s="102"/>
      <c r="BL136" s="102"/>
      <c r="BM136" s="102"/>
      <c r="BN136" s="102"/>
      <c r="BO136" s="102"/>
      <c r="BP136" s="102"/>
      <c r="BQ136" s="102"/>
      <c r="BR136" s="102"/>
      <c r="BS136" s="102"/>
      <c r="BT136" s="102"/>
      <c r="BU136" s="102"/>
      <c r="BV136" s="102"/>
      <c r="BW136" s="102"/>
      <c r="BX136" s="102"/>
      <c r="BY136" s="102"/>
      <c r="BZ136" s="102"/>
      <c r="CA136" s="102"/>
      <c r="CB136" s="102"/>
      <c r="CC136" s="102"/>
      <c r="CD136" s="102"/>
      <c r="CE136" s="102"/>
      <c r="CF136" s="102"/>
      <c r="CG136" s="102"/>
      <c r="CH136" s="102"/>
      <c r="CI136" s="102"/>
      <c r="CJ136" s="102"/>
      <c r="CK136" s="102"/>
      <c r="CL136" s="102"/>
      <c r="CM136" s="102"/>
      <c r="CN136" s="102"/>
      <c r="CO136" s="102"/>
      <c r="CP136" s="102"/>
      <c r="CQ136" s="102"/>
      <c r="CR136" s="102"/>
      <c r="CS136" s="102"/>
      <c r="CT136" s="102"/>
      <c r="CU136" s="102"/>
      <c r="CV136" s="102"/>
      <c r="CW136" s="102"/>
      <c r="CX136" s="102"/>
      <c r="CY136" s="102"/>
      <c r="CZ136" s="102"/>
      <c r="DA136" s="102"/>
      <c r="DB136" s="102"/>
      <c r="DC136" s="102"/>
      <c r="DD136" s="102"/>
      <c r="DE136" s="102"/>
      <c r="DF136" s="102"/>
      <c r="DG136" s="102"/>
      <c r="DH136" s="102"/>
      <c r="DI136" s="102"/>
      <c r="DJ136" s="102"/>
      <c r="DK136" s="102"/>
      <c r="DL136" s="102"/>
      <c r="DM136" s="102"/>
      <c r="DN136" s="102"/>
      <c r="DO136" s="102"/>
      <c r="DP136" s="102"/>
      <c r="DQ136" s="102"/>
      <c r="DR136" s="102"/>
      <c r="DS136" s="102"/>
      <c r="DT136" s="102"/>
      <c r="DU136" s="102"/>
      <c r="DV136" s="102"/>
      <c r="DW136" s="102"/>
      <c r="DX136" s="102"/>
      <c r="DY136" s="102"/>
      <c r="DZ136" s="102"/>
      <c r="EA136" s="102"/>
      <c r="EB136" s="102"/>
      <c r="EC136" s="102"/>
      <c r="ED136" s="102"/>
      <c r="EE136" s="102"/>
      <c r="EF136" s="102"/>
      <c r="EG136" s="102"/>
      <c r="EH136" s="102"/>
      <c r="EI136" s="102"/>
      <c r="EJ136" s="102"/>
      <c r="EK136" s="102"/>
      <c r="EL136" s="102"/>
      <c r="EM136" s="102"/>
      <c r="EN136" s="102"/>
      <c r="EO136" s="102"/>
      <c r="EP136" s="102"/>
      <c r="EQ136" s="102"/>
      <c r="ER136" s="102"/>
      <c r="ES136" s="102"/>
      <c r="ET136" s="102"/>
      <c r="EU136" s="102"/>
      <c r="EV136" s="102"/>
      <c r="EW136" s="102"/>
      <c r="EX136" s="102"/>
      <c r="EY136" s="102"/>
      <c r="EZ136" s="102"/>
      <c r="FA136" s="102"/>
      <c r="FB136" s="102"/>
      <c r="FC136" s="102"/>
      <c r="FD136" s="102"/>
      <c r="FE136" s="102"/>
      <c r="FF136" s="102"/>
      <c r="FG136" s="102"/>
      <c r="FH136" s="102"/>
      <c r="FI136" s="102"/>
      <c r="FJ136" s="102"/>
      <c r="FK136" s="102"/>
      <c r="FL136" s="102"/>
      <c r="FM136" s="102"/>
      <c r="FN136" s="102"/>
      <c r="FO136" s="102"/>
      <c r="FP136" s="102"/>
      <c r="FQ136" s="102"/>
      <c r="FR136" s="102"/>
      <c r="FS136" s="102"/>
      <c r="FT136" s="102"/>
      <c r="FU136" s="102"/>
      <c r="FV136" s="102"/>
      <c r="FW136" s="102"/>
      <c r="FX136" s="102"/>
      <c r="FY136" s="102"/>
      <c r="FZ136" s="102"/>
      <c r="GA136" s="102"/>
      <c r="GB136" s="102"/>
      <c r="GC136" s="102"/>
      <c r="GD136" s="102"/>
      <c r="GE136" s="102"/>
      <c r="GF136" s="102"/>
      <c r="GG136" s="102"/>
      <c r="GH136" s="102"/>
      <c r="GI136" s="102"/>
      <c r="GJ136" s="102"/>
      <c r="GK136" s="102"/>
      <c r="GL136" s="102"/>
      <c r="GM136" s="102"/>
      <c r="GN136" s="102"/>
      <c r="GO136" s="102"/>
      <c r="GP136" s="102"/>
      <c r="GQ136" s="102"/>
      <c r="GR136" s="102"/>
      <c r="GS136" s="102"/>
      <c r="GT136" s="102"/>
      <c r="GU136" s="102"/>
      <c r="GV136" s="102"/>
      <c r="GW136" s="102"/>
      <c r="GX136" s="102"/>
      <c r="GY136" s="102"/>
      <c r="GZ136" s="102"/>
      <c r="HA136" s="102"/>
      <c r="HB136" s="102"/>
      <c r="HC136" s="102"/>
      <c r="HD136" s="102"/>
      <c r="HE136" s="102"/>
      <c r="HF136" s="102"/>
      <c r="HG136" s="102"/>
      <c r="HH136" s="102"/>
      <c r="HI136" s="102"/>
      <c r="HJ136" s="102"/>
      <c r="HK136" s="102"/>
      <c r="HL136" s="102"/>
      <c r="HM136" s="102"/>
    </row>
    <row r="137" spans="1:221" ht="15" x14ac:dyDescent="0.25">
      <c r="A137" s="99"/>
      <c r="B137" s="104"/>
      <c r="C137" s="105"/>
      <c r="D137" s="101"/>
      <c r="H137" s="100"/>
      <c r="I137" s="101"/>
      <c r="J137" s="101"/>
      <c r="K137" s="101"/>
      <c r="L137" s="102"/>
      <c r="M137" s="102"/>
      <c r="N137" s="102"/>
      <c r="O137" s="102"/>
      <c r="P137" s="102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2"/>
      <c r="AC137" s="102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  <c r="AO137" s="103"/>
      <c r="AP137" s="102"/>
      <c r="AQ137" s="102"/>
      <c r="AR137" s="102"/>
      <c r="AS137" s="102"/>
      <c r="AT137" s="102"/>
      <c r="AU137" s="102"/>
      <c r="AV137" s="102"/>
      <c r="AW137" s="102"/>
      <c r="AX137" s="102"/>
      <c r="AY137" s="102"/>
      <c r="AZ137" s="102"/>
      <c r="BA137" s="102"/>
      <c r="BB137" s="102"/>
      <c r="BC137" s="102"/>
      <c r="BD137" s="102"/>
      <c r="BE137" s="102"/>
      <c r="BF137" s="102"/>
      <c r="BG137" s="102"/>
      <c r="BH137" s="102"/>
      <c r="BI137" s="102"/>
      <c r="BJ137" s="102"/>
      <c r="BK137" s="102"/>
      <c r="BL137" s="102"/>
      <c r="BM137" s="102"/>
      <c r="BN137" s="102"/>
      <c r="BO137" s="102"/>
      <c r="BP137" s="102"/>
      <c r="BQ137" s="102"/>
      <c r="BR137" s="102"/>
      <c r="BS137" s="102"/>
      <c r="BT137" s="102"/>
      <c r="BU137" s="102"/>
      <c r="BV137" s="102"/>
      <c r="BW137" s="102"/>
      <c r="BX137" s="102"/>
      <c r="BY137" s="102"/>
      <c r="BZ137" s="102"/>
      <c r="CA137" s="102"/>
      <c r="CB137" s="102"/>
      <c r="CC137" s="102"/>
      <c r="CD137" s="102"/>
      <c r="CE137" s="102"/>
      <c r="CF137" s="102"/>
      <c r="CG137" s="102"/>
      <c r="CH137" s="102"/>
      <c r="CI137" s="102"/>
      <c r="CJ137" s="102"/>
      <c r="CK137" s="102"/>
      <c r="CL137" s="102"/>
      <c r="CM137" s="102"/>
      <c r="CN137" s="102"/>
      <c r="CO137" s="102"/>
      <c r="CP137" s="102"/>
      <c r="CQ137" s="102"/>
      <c r="CR137" s="102"/>
      <c r="CS137" s="102"/>
      <c r="CT137" s="102"/>
      <c r="CU137" s="102"/>
      <c r="CV137" s="102"/>
      <c r="CW137" s="102"/>
      <c r="CX137" s="102"/>
      <c r="CY137" s="102"/>
      <c r="CZ137" s="102"/>
      <c r="DA137" s="102"/>
      <c r="DB137" s="102"/>
      <c r="DC137" s="102"/>
      <c r="DD137" s="102"/>
      <c r="DE137" s="102"/>
      <c r="DF137" s="102"/>
      <c r="DG137" s="102"/>
      <c r="DH137" s="102"/>
      <c r="DI137" s="102"/>
      <c r="DJ137" s="102"/>
      <c r="DK137" s="102"/>
      <c r="DL137" s="102"/>
      <c r="DM137" s="102"/>
      <c r="DN137" s="102"/>
      <c r="DO137" s="102"/>
      <c r="DP137" s="102"/>
      <c r="DQ137" s="102"/>
      <c r="DR137" s="102"/>
      <c r="DS137" s="102"/>
      <c r="DT137" s="102"/>
      <c r="DU137" s="102"/>
      <c r="DV137" s="102"/>
      <c r="DW137" s="102"/>
      <c r="DX137" s="102"/>
      <c r="DY137" s="102"/>
      <c r="DZ137" s="102"/>
      <c r="EA137" s="102"/>
      <c r="EB137" s="102"/>
      <c r="EC137" s="102"/>
      <c r="ED137" s="102"/>
      <c r="EE137" s="102"/>
      <c r="EF137" s="102"/>
      <c r="EG137" s="102"/>
      <c r="EH137" s="102"/>
      <c r="EI137" s="102"/>
      <c r="EJ137" s="102"/>
      <c r="EK137" s="102"/>
      <c r="EL137" s="102"/>
      <c r="EM137" s="102"/>
      <c r="EN137" s="102"/>
      <c r="EO137" s="102"/>
      <c r="EP137" s="102"/>
      <c r="EQ137" s="102"/>
      <c r="ER137" s="102"/>
      <c r="ES137" s="102"/>
      <c r="ET137" s="102"/>
      <c r="EU137" s="102"/>
      <c r="EV137" s="102"/>
      <c r="EW137" s="102"/>
      <c r="EX137" s="102"/>
      <c r="EY137" s="102"/>
      <c r="EZ137" s="102"/>
      <c r="FA137" s="102"/>
      <c r="FB137" s="102"/>
      <c r="FC137" s="102"/>
      <c r="FD137" s="102"/>
      <c r="FE137" s="102"/>
      <c r="FF137" s="102"/>
      <c r="FG137" s="102"/>
      <c r="FH137" s="102"/>
      <c r="FI137" s="102"/>
      <c r="FJ137" s="102"/>
      <c r="FK137" s="102"/>
      <c r="FL137" s="102"/>
      <c r="FM137" s="102"/>
      <c r="FN137" s="102"/>
      <c r="FO137" s="102"/>
      <c r="FP137" s="102"/>
      <c r="FQ137" s="102"/>
      <c r="FR137" s="102"/>
      <c r="FS137" s="102"/>
      <c r="FT137" s="102"/>
      <c r="FU137" s="102"/>
      <c r="FV137" s="102"/>
      <c r="FW137" s="102"/>
      <c r="FX137" s="102"/>
      <c r="FY137" s="102"/>
      <c r="FZ137" s="102"/>
      <c r="GA137" s="102"/>
      <c r="GB137" s="102"/>
      <c r="GC137" s="102"/>
      <c r="GD137" s="102"/>
      <c r="GE137" s="102"/>
      <c r="GF137" s="102"/>
      <c r="GG137" s="102"/>
      <c r="GH137" s="102"/>
      <c r="GI137" s="102"/>
      <c r="GJ137" s="102"/>
      <c r="GK137" s="102"/>
      <c r="GL137" s="102"/>
      <c r="GM137" s="102"/>
      <c r="GN137" s="102"/>
      <c r="GO137" s="102"/>
      <c r="GP137" s="102"/>
      <c r="GQ137" s="102"/>
      <c r="GR137" s="102"/>
      <c r="GS137" s="102"/>
      <c r="GT137" s="102"/>
      <c r="GU137" s="102"/>
      <c r="GV137" s="102"/>
      <c r="GW137" s="102"/>
      <c r="GX137" s="102"/>
      <c r="GY137" s="102"/>
      <c r="GZ137" s="102"/>
      <c r="HA137" s="102"/>
      <c r="HB137" s="102"/>
      <c r="HC137" s="102"/>
      <c r="HD137" s="102"/>
      <c r="HE137" s="102"/>
      <c r="HF137" s="102"/>
      <c r="HG137" s="102"/>
      <c r="HH137" s="102"/>
      <c r="HI137" s="102"/>
      <c r="HJ137" s="102"/>
      <c r="HK137" s="102"/>
      <c r="HL137" s="102"/>
      <c r="HM137" s="102"/>
    </row>
    <row r="138" spans="1:221" x14ac:dyDescent="0.25">
      <c r="A138" s="65"/>
      <c r="B138" s="65"/>
      <c r="C138" s="44"/>
      <c r="D138" s="44"/>
      <c r="E138" s="44"/>
      <c r="F138" s="44"/>
      <c r="G138" s="44"/>
    </row>
    <row r="139" spans="1:221" x14ac:dyDescent="0.25">
      <c r="A139" s="65"/>
      <c r="B139" s="65"/>
      <c r="C139" s="44"/>
      <c r="D139" s="44"/>
      <c r="E139" s="44"/>
      <c r="F139" s="44"/>
      <c r="G139" s="44"/>
    </row>
    <row r="140" spans="1:221" x14ac:dyDescent="0.25">
      <c r="A140" s="65"/>
      <c r="B140" s="65"/>
      <c r="C140" s="44"/>
      <c r="D140" s="44"/>
      <c r="E140" s="44"/>
      <c r="F140" s="44"/>
      <c r="G140" s="44"/>
    </row>
    <row r="141" spans="1:221" x14ac:dyDescent="0.25">
      <c r="A141" s="65"/>
      <c r="B141" s="65"/>
      <c r="C141" s="65"/>
      <c r="D141" s="65"/>
      <c r="E141" s="65"/>
      <c r="F141" s="91"/>
      <c r="G141" s="91"/>
      <c r="H141" s="65"/>
    </row>
    <row r="142" spans="1:221" x14ac:dyDescent="0.25">
      <c r="A142" s="65"/>
      <c r="B142" s="65"/>
      <c r="C142" s="57"/>
      <c r="D142" s="57"/>
      <c r="E142" s="57"/>
      <c r="F142" s="106"/>
      <c r="G142" s="106"/>
      <c r="H142" s="57"/>
      <c r="I142" s="56"/>
      <c r="J142" s="56"/>
    </row>
    <row r="143" spans="1:221" x14ac:dyDescent="0.25">
      <c r="A143" s="65"/>
      <c r="B143" s="65"/>
      <c r="C143" s="57"/>
      <c r="D143" s="57"/>
      <c r="E143" s="57"/>
      <c r="F143" s="106"/>
      <c r="G143" s="106"/>
      <c r="H143" s="57"/>
      <c r="I143" s="56"/>
      <c r="J143" s="56"/>
    </row>
    <row r="144" spans="1:221" x14ac:dyDescent="0.25">
      <c r="A144" s="65"/>
      <c r="B144" s="65"/>
      <c r="C144" s="57"/>
      <c r="D144" s="57"/>
      <c r="E144" s="57"/>
      <c r="F144" s="106"/>
      <c r="G144" s="106"/>
      <c r="H144" s="57"/>
      <c r="I144" s="56"/>
      <c r="J144" s="56"/>
    </row>
    <row r="145" spans="1:221" x14ac:dyDescent="0.25">
      <c r="A145" s="65"/>
      <c r="B145" s="65"/>
      <c r="C145" s="57"/>
      <c r="D145" s="57"/>
      <c r="E145" s="57"/>
      <c r="F145" s="106"/>
      <c r="G145" s="106"/>
      <c r="H145" s="57"/>
      <c r="I145" s="56"/>
      <c r="J145" s="56"/>
    </row>
    <row r="146" spans="1:221" x14ac:dyDescent="0.25">
      <c r="A146" s="65"/>
      <c r="B146" s="65"/>
      <c r="C146" s="57"/>
      <c r="D146" s="57"/>
      <c r="E146" s="57"/>
      <c r="F146" s="106"/>
      <c r="G146" s="106"/>
      <c r="H146" s="57"/>
      <c r="I146" s="56"/>
      <c r="J146" s="56"/>
    </row>
    <row r="147" spans="1:221" s="41" customFormat="1" x14ac:dyDescent="0.25">
      <c r="A147" s="65"/>
      <c r="B147" s="65"/>
      <c r="C147" s="57"/>
      <c r="D147" s="57"/>
      <c r="E147" s="57"/>
      <c r="F147" s="106"/>
      <c r="G147" s="106"/>
      <c r="H147" s="57"/>
      <c r="I147" s="56"/>
      <c r="J147" s="56"/>
      <c r="L147" s="44"/>
      <c r="M147" s="44"/>
      <c r="O147" s="92"/>
      <c r="P147" s="95"/>
      <c r="Q147" s="91"/>
      <c r="R147" s="85"/>
      <c r="S147" s="45"/>
      <c r="T147" s="44"/>
      <c r="U147" s="98"/>
      <c r="V147" s="45"/>
      <c r="W147" s="45"/>
      <c r="X147" s="44"/>
      <c r="Y147" s="93"/>
      <c r="Z147" s="85"/>
      <c r="AA147" s="85"/>
      <c r="AB147" s="44"/>
      <c r="AC147" s="44"/>
      <c r="AD147" s="45"/>
      <c r="AE147" s="45"/>
      <c r="AF147" s="45"/>
      <c r="AG147" s="45"/>
      <c r="AH147" s="45"/>
      <c r="AI147" s="45"/>
      <c r="AJ147" s="45"/>
      <c r="AK147" s="45"/>
      <c r="AL147" s="45"/>
      <c r="AM147" s="45"/>
      <c r="AN147" s="45"/>
      <c r="AO147" s="45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  <c r="FP147" s="44"/>
      <c r="FQ147" s="44"/>
      <c r="FR147" s="44"/>
      <c r="FS147" s="44"/>
      <c r="FT147" s="44"/>
      <c r="FU147" s="44"/>
      <c r="FV147" s="44"/>
      <c r="FW147" s="44"/>
      <c r="FX147" s="44"/>
      <c r="FY147" s="44"/>
      <c r="FZ147" s="44"/>
      <c r="GA147" s="44"/>
      <c r="GB147" s="44"/>
      <c r="GC147" s="44"/>
      <c r="GD147" s="44"/>
      <c r="GE147" s="44"/>
      <c r="GF147" s="44"/>
      <c r="GG147" s="44"/>
      <c r="GH147" s="44"/>
      <c r="GI147" s="44"/>
      <c r="GJ147" s="44"/>
      <c r="GK147" s="44"/>
      <c r="GL147" s="44"/>
      <c r="GM147" s="44"/>
      <c r="GN147" s="44"/>
      <c r="GO147" s="44"/>
      <c r="GP147" s="44"/>
      <c r="GQ147" s="44"/>
      <c r="GR147" s="44"/>
      <c r="GS147" s="44"/>
      <c r="GT147" s="44"/>
      <c r="GU147" s="44"/>
      <c r="GV147" s="44"/>
      <c r="GW147" s="44"/>
      <c r="GX147" s="44"/>
      <c r="GY147" s="44"/>
      <c r="GZ147" s="44"/>
      <c r="HA147" s="44"/>
      <c r="HB147" s="44"/>
      <c r="HC147" s="44"/>
      <c r="HD147" s="44"/>
      <c r="HE147" s="44"/>
      <c r="HF147" s="44"/>
      <c r="HG147" s="44"/>
      <c r="HH147" s="44"/>
      <c r="HI147" s="44"/>
      <c r="HJ147" s="44"/>
      <c r="HK147" s="44"/>
      <c r="HL147" s="44"/>
      <c r="HM147" s="44"/>
    </row>
    <row r="148" spans="1:221" s="41" customFormat="1" x14ac:dyDescent="0.25">
      <c r="A148" s="65"/>
      <c r="B148" s="65"/>
      <c r="C148" s="57"/>
      <c r="D148" s="57"/>
      <c r="E148" s="57"/>
      <c r="F148" s="106"/>
      <c r="G148" s="106"/>
      <c r="H148" s="57"/>
      <c r="I148" s="56"/>
      <c r="J148" s="56"/>
      <c r="L148" s="44"/>
      <c r="M148" s="44"/>
      <c r="O148" s="92"/>
      <c r="P148" s="95"/>
      <c r="Q148" s="91"/>
      <c r="R148" s="85"/>
      <c r="S148" s="45"/>
      <c r="T148" s="44"/>
      <c r="U148" s="98"/>
      <c r="V148" s="45"/>
      <c r="W148" s="45"/>
      <c r="X148" s="44"/>
      <c r="Y148" s="93"/>
      <c r="Z148" s="85"/>
      <c r="AA148" s="85"/>
      <c r="AB148" s="44"/>
      <c r="AC148" s="44"/>
      <c r="AD148" s="45"/>
      <c r="AE148" s="45"/>
      <c r="AF148" s="45"/>
      <c r="AG148" s="45"/>
      <c r="AH148" s="45"/>
      <c r="AI148" s="45"/>
      <c r="AJ148" s="45"/>
      <c r="AK148" s="45"/>
      <c r="AL148" s="45"/>
      <c r="AM148" s="45"/>
      <c r="AN148" s="45"/>
      <c r="AO148" s="45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  <c r="FP148" s="44"/>
      <c r="FQ148" s="44"/>
      <c r="FR148" s="44"/>
      <c r="FS148" s="44"/>
      <c r="FT148" s="44"/>
      <c r="FU148" s="44"/>
      <c r="FV148" s="44"/>
      <c r="FW148" s="44"/>
      <c r="FX148" s="44"/>
      <c r="FY148" s="44"/>
      <c r="FZ148" s="44"/>
      <c r="GA148" s="44"/>
      <c r="GB148" s="44"/>
      <c r="GC148" s="44"/>
      <c r="GD148" s="44"/>
      <c r="GE148" s="44"/>
      <c r="GF148" s="44"/>
      <c r="GG148" s="44"/>
      <c r="GH148" s="44"/>
      <c r="GI148" s="44"/>
      <c r="GJ148" s="44"/>
      <c r="GK148" s="44"/>
      <c r="GL148" s="44"/>
      <c r="GM148" s="44"/>
      <c r="GN148" s="44"/>
      <c r="GO148" s="44"/>
      <c r="GP148" s="44"/>
      <c r="GQ148" s="44"/>
      <c r="GR148" s="44"/>
      <c r="GS148" s="44"/>
      <c r="GT148" s="44"/>
      <c r="GU148" s="44"/>
      <c r="GV148" s="44"/>
      <c r="GW148" s="44"/>
      <c r="GX148" s="44"/>
      <c r="GY148" s="44"/>
      <c r="GZ148" s="44"/>
      <c r="HA148" s="44"/>
      <c r="HB148" s="44"/>
      <c r="HC148" s="44"/>
      <c r="HD148" s="44"/>
      <c r="HE148" s="44"/>
      <c r="HF148" s="44"/>
      <c r="HG148" s="44"/>
      <c r="HH148" s="44"/>
      <c r="HI148" s="44"/>
      <c r="HJ148" s="44"/>
      <c r="HK148" s="44"/>
      <c r="HL148" s="44"/>
      <c r="HM148" s="44"/>
    </row>
    <row r="149" spans="1:221" s="41" customFormat="1" x14ac:dyDescent="0.25">
      <c r="A149" s="65"/>
      <c r="B149" s="65"/>
      <c r="C149" s="57"/>
      <c r="D149" s="57"/>
      <c r="E149" s="57"/>
      <c r="F149" s="106"/>
      <c r="G149" s="106"/>
      <c r="H149" s="57"/>
      <c r="I149" s="56"/>
      <c r="J149" s="56"/>
      <c r="L149" s="44"/>
      <c r="M149" s="44"/>
      <c r="O149" s="92"/>
      <c r="P149" s="95"/>
      <c r="Q149" s="91"/>
      <c r="R149" s="85"/>
      <c r="S149" s="45"/>
      <c r="T149" s="44"/>
      <c r="U149" s="98"/>
      <c r="V149" s="45"/>
      <c r="W149" s="45"/>
      <c r="X149" s="44"/>
      <c r="Y149" s="93"/>
      <c r="Z149" s="85"/>
      <c r="AA149" s="85"/>
      <c r="AB149" s="44"/>
      <c r="AC149" s="44"/>
      <c r="AD149" s="45"/>
      <c r="AE149" s="45"/>
      <c r="AF149" s="45"/>
      <c r="AG149" s="45"/>
      <c r="AH149" s="45"/>
      <c r="AI149" s="45"/>
      <c r="AJ149" s="45"/>
      <c r="AK149" s="45"/>
      <c r="AL149" s="45"/>
      <c r="AM149" s="45"/>
      <c r="AN149" s="45"/>
      <c r="AO149" s="45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  <c r="FP149" s="44"/>
      <c r="FQ149" s="44"/>
      <c r="FR149" s="44"/>
      <c r="FS149" s="44"/>
      <c r="FT149" s="44"/>
      <c r="FU149" s="44"/>
      <c r="FV149" s="44"/>
      <c r="FW149" s="44"/>
      <c r="FX149" s="44"/>
      <c r="FY149" s="44"/>
      <c r="FZ149" s="44"/>
      <c r="GA149" s="44"/>
      <c r="GB149" s="44"/>
      <c r="GC149" s="44"/>
      <c r="GD149" s="44"/>
      <c r="GE149" s="44"/>
      <c r="GF149" s="44"/>
      <c r="GG149" s="44"/>
      <c r="GH149" s="44"/>
      <c r="GI149" s="44"/>
      <c r="GJ149" s="44"/>
      <c r="GK149" s="44"/>
      <c r="GL149" s="44"/>
      <c r="GM149" s="44"/>
      <c r="GN149" s="44"/>
      <c r="GO149" s="44"/>
      <c r="GP149" s="44"/>
      <c r="GQ149" s="44"/>
      <c r="GR149" s="44"/>
      <c r="GS149" s="44"/>
      <c r="GT149" s="44"/>
      <c r="GU149" s="44"/>
      <c r="GV149" s="44"/>
      <c r="GW149" s="44"/>
      <c r="GX149" s="44"/>
      <c r="GY149" s="44"/>
      <c r="GZ149" s="44"/>
      <c r="HA149" s="44"/>
      <c r="HB149" s="44"/>
      <c r="HC149" s="44"/>
      <c r="HD149" s="44"/>
      <c r="HE149" s="44"/>
      <c r="HF149" s="44"/>
      <c r="HG149" s="44"/>
      <c r="HH149" s="44"/>
      <c r="HI149" s="44"/>
      <c r="HJ149" s="44"/>
      <c r="HK149" s="44"/>
      <c r="HL149" s="44"/>
      <c r="HM149" s="44"/>
    </row>
    <row r="150" spans="1:221" s="41" customFormat="1" x14ac:dyDescent="0.25">
      <c r="A150" s="65"/>
      <c r="B150" s="65"/>
      <c r="C150" s="57"/>
      <c r="D150" s="57"/>
      <c r="E150" s="57"/>
      <c r="F150" s="106"/>
      <c r="G150" s="106"/>
      <c r="H150" s="57"/>
      <c r="I150" s="56"/>
      <c r="J150" s="56"/>
      <c r="L150" s="44"/>
      <c r="M150" s="44"/>
      <c r="O150" s="92"/>
      <c r="P150" s="95"/>
      <c r="Q150" s="91"/>
      <c r="R150" s="85"/>
      <c r="S150" s="45"/>
      <c r="T150" s="44"/>
      <c r="U150" s="98"/>
      <c r="V150" s="45"/>
      <c r="W150" s="45"/>
      <c r="X150" s="44"/>
      <c r="Y150" s="93"/>
      <c r="Z150" s="85"/>
      <c r="AA150" s="85"/>
      <c r="AB150" s="44"/>
      <c r="AC150" s="44"/>
      <c r="AD150" s="45"/>
      <c r="AE150" s="45"/>
      <c r="AF150" s="45"/>
      <c r="AG150" s="45"/>
      <c r="AH150" s="45"/>
      <c r="AI150" s="45"/>
      <c r="AJ150" s="45"/>
      <c r="AK150" s="45"/>
      <c r="AL150" s="45"/>
      <c r="AM150" s="45"/>
      <c r="AN150" s="45"/>
      <c r="AO150" s="45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  <c r="FP150" s="44"/>
      <c r="FQ150" s="44"/>
      <c r="FR150" s="44"/>
      <c r="FS150" s="44"/>
      <c r="FT150" s="44"/>
      <c r="FU150" s="44"/>
      <c r="FV150" s="44"/>
      <c r="FW150" s="44"/>
      <c r="FX150" s="44"/>
      <c r="FY150" s="44"/>
      <c r="FZ150" s="44"/>
      <c r="GA150" s="44"/>
      <c r="GB150" s="44"/>
      <c r="GC150" s="44"/>
      <c r="GD150" s="44"/>
      <c r="GE150" s="44"/>
      <c r="GF150" s="44"/>
      <c r="GG150" s="44"/>
      <c r="GH150" s="44"/>
      <c r="GI150" s="44"/>
      <c r="GJ150" s="44"/>
      <c r="GK150" s="44"/>
      <c r="GL150" s="44"/>
      <c r="GM150" s="44"/>
      <c r="GN150" s="44"/>
      <c r="GO150" s="44"/>
      <c r="GP150" s="44"/>
      <c r="GQ150" s="44"/>
      <c r="GR150" s="44"/>
      <c r="GS150" s="44"/>
      <c r="GT150" s="44"/>
      <c r="GU150" s="44"/>
      <c r="GV150" s="44"/>
      <c r="GW150" s="44"/>
      <c r="GX150" s="44"/>
      <c r="GY150" s="44"/>
      <c r="GZ150" s="44"/>
      <c r="HA150" s="44"/>
      <c r="HB150" s="44"/>
      <c r="HC150" s="44"/>
      <c r="HD150" s="44"/>
      <c r="HE150" s="44"/>
      <c r="HF150" s="44"/>
      <c r="HG150" s="44"/>
      <c r="HH150" s="44"/>
      <c r="HI150" s="44"/>
      <c r="HJ150" s="44"/>
      <c r="HK150" s="44"/>
      <c r="HL150" s="44"/>
      <c r="HM150" s="44"/>
    </row>
    <row r="151" spans="1:221" s="41" customFormat="1" x14ac:dyDescent="0.25">
      <c r="A151" s="65"/>
      <c r="B151" s="65"/>
      <c r="C151" s="57"/>
      <c r="D151" s="57"/>
      <c r="E151" s="57"/>
      <c r="F151" s="106"/>
      <c r="G151" s="106"/>
      <c r="H151" s="57"/>
      <c r="I151" s="56"/>
      <c r="J151" s="56"/>
      <c r="L151" s="44"/>
      <c r="M151" s="44"/>
      <c r="O151" s="92"/>
      <c r="P151" s="95"/>
      <c r="Q151" s="91"/>
      <c r="R151" s="85"/>
      <c r="S151" s="45"/>
      <c r="T151" s="44"/>
      <c r="U151" s="98"/>
      <c r="V151" s="45"/>
      <c r="W151" s="45"/>
      <c r="X151" s="44"/>
      <c r="Y151" s="93"/>
      <c r="Z151" s="85"/>
      <c r="AA151" s="85"/>
      <c r="AB151" s="44"/>
      <c r="AC151" s="44"/>
      <c r="AD151" s="45"/>
      <c r="AE151" s="45"/>
      <c r="AF151" s="45"/>
      <c r="AG151" s="45"/>
      <c r="AH151" s="45"/>
      <c r="AI151" s="45"/>
      <c r="AJ151" s="45"/>
      <c r="AK151" s="45"/>
      <c r="AL151" s="45"/>
      <c r="AM151" s="45"/>
      <c r="AN151" s="45"/>
      <c r="AO151" s="45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  <c r="FP151" s="44"/>
      <c r="FQ151" s="44"/>
      <c r="FR151" s="44"/>
      <c r="FS151" s="44"/>
      <c r="FT151" s="44"/>
      <c r="FU151" s="44"/>
      <c r="FV151" s="44"/>
      <c r="FW151" s="44"/>
      <c r="FX151" s="44"/>
      <c r="FY151" s="44"/>
      <c r="FZ151" s="44"/>
      <c r="GA151" s="44"/>
      <c r="GB151" s="44"/>
      <c r="GC151" s="44"/>
      <c r="GD151" s="44"/>
      <c r="GE151" s="44"/>
      <c r="GF151" s="44"/>
      <c r="GG151" s="44"/>
      <c r="GH151" s="44"/>
      <c r="GI151" s="44"/>
      <c r="GJ151" s="44"/>
      <c r="GK151" s="44"/>
      <c r="GL151" s="44"/>
      <c r="GM151" s="44"/>
      <c r="GN151" s="44"/>
      <c r="GO151" s="44"/>
      <c r="GP151" s="44"/>
      <c r="GQ151" s="44"/>
      <c r="GR151" s="44"/>
      <c r="GS151" s="44"/>
      <c r="GT151" s="44"/>
      <c r="GU151" s="44"/>
      <c r="GV151" s="44"/>
      <c r="GW151" s="44"/>
      <c r="GX151" s="44"/>
      <c r="GY151" s="44"/>
      <c r="GZ151" s="44"/>
      <c r="HA151" s="44"/>
      <c r="HB151" s="44"/>
      <c r="HC151" s="44"/>
      <c r="HD151" s="44"/>
      <c r="HE151" s="44"/>
      <c r="HF151" s="44"/>
      <c r="HG151" s="44"/>
      <c r="HH151" s="44"/>
      <c r="HI151" s="44"/>
      <c r="HJ151" s="44"/>
      <c r="HK151" s="44"/>
      <c r="HL151" s="44"/>
      <c r="HM151" s="44"/>
    </row>
    <row r="152" spans="1:221" s="41" customFormat="1" x14ac:dyDescent="0.25">
      <c r="A152" s="65"/>
      <c r="B152" s="65"/>
      <c r="C152" s="57"/>
      <c r="D152" s="57"/>
      <c r="E152" s="57"/>
      <c r="F152" s="106"/>
      <c r="G152" s="106"/>
      <c r="H152" s="57"/>
      <c r="I152" s="56"/>
      <c r="J152" s="56"/>
      <c r="L152" s="44"/>
      <c r="M152" s="44"/>
      <c r="O152" s="92"/>
      <c r="P152" s="95"/>
      <c r="Q152" s="91"/>
      <c r="R152" s="85"/>
      <c r="S152" s="45"/>
      <c r="T152" s="44"/>
      <c r="U152" s="98"/>
      <c r="V152" s="45"/>
      <c r="W152" s="45"/>
      <c r="X152" s="44"/>
      <c r="Y152" s="93"/>
      <c r="Z152" s="85"/>
      <c r="AA152" s="85"/>
      <c r="AB152" s="44"/>
      <c r="AC152" s="44"/>
      <c r="AD152" s="45"/>
      <c r="AE152" s="45"/>
      <c r="AF152" s="45"/>
      <c r="AG152" s="45"/>
      <c r="AH152" s="45"/>
      <c r="AI152" s="45"/>
      <c r="AJ152" s="45"/>
      <c r="AK152" s="45"/>
      <c r="AL152" s="45"/>
      <c r="AM152" s="45"/>
      <c r="AN152" s="45"/>
      <c r="AO152" s="45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  <c r="FP152" s="44"/>
      <c r="FQ152" s="44"/>
      <c r="FR152" s="44"/>
      <c r="FS152" s="44"/>
      <c r="FT152" s="44"/>
      <c r="FU152" s="44"/>
      <c r="FV152" s="44"/>
      <c r="FW152" s="44"/>
      <c r="FX152" s="44"/>
      <c r="FY152" s="44"/>
      <c r="FZ152" s="44"/>
      <c r="GA152" s="44"/>
      <c r="GB152" s="44"/>
      <c r="GC152" s="44"/>
      <c r="GD152" s="44"/>
      <c r="GE152" s="44"/>
      <c r="GF152" s="44"/>
      <c r="GG152" s="44"/>
      <c r="GH152" s="44"/>
      <c r="GI152" s="44"/>
      <c r="GJ152" s="44"/>
      <c r="GK152" s="44"/>
      <c r="GL152" s="44"/>
      <c r="GM152" s="44"/>
      <c r="GN152" s="44"/>
      <c r="GO152" s="44"/>
      <c r="GP152" s="44"/>
      <c r="GQ152" s="44"/>
      <c r="GR152" s="44"/>
      <c r="GS152" s="44"/>
      <c r="GT152" s="44"/>
      <c r="GU152" s="44"/>
      <c r="GV152" s="44"/>
      <c r="GW152" s="44"/>
      <c r="GX152" s="44"/>
      <c r="GY152" s="44"/>
      <c r="GZ152" s="44"/>
      <c r="HA152" s="44"/>
      <c r="HB152" s="44"/>
      <c r="HC152" s="44"/>
      <c r="HD152" s="44"/>
      <c r="HE152" s="44"/>
      <c r="HF152" s="44"/>
      <c r="HG152" s="44"/>
      <c r="HH152" s="44"/>
      <c r="HI152" s="44"/>
      <c r="HJ152" s="44"/>
      <c r="HK152" s="44"/>
      <c r="HL152" s="44"/>
      <c r="HM152" s="44"/>
    </row>
    <row r="153" spans="1:221" s="41" customFormat="1" x14ac:dyDescent="0.25">
      <c r="A153" s="65"/>
      <c r="B153" s="65"/>
      <c r="C153" s="57"/>
      <c r="D153" s="57"/>
      <c r="E153" s="57"/>
      <c r="F153" s="106"/>
      <c r="G153" s="106"/>
      <c r="H153" s="57"/>
      <c r="I153" s="56"/>
      <c r="J153" s="56"/>
      <c r="L153" s="44"/>
      <c r="M153" s="44"/>
      <c r="O153" s="92"/>
      <c r="P153" s="95"/>
      <c r="Q153" s="91"/>
      <c r="R153" s="85"/>
      <c r="S153" s="45"/>
      <c r="T153" s="44"/>
      <c r="U153" s="98"/>
      <c r="V153" s="45"/>
      <c r="W153" s="45"/>
      <c r="X153" s="44"/>
      <c r="Y153" s="93"/>
      <c r="Z153" s="85"/>
      <c r="AA153" s="85"/>
      <c r="AB153" s="44"/>
      <c r="AC153" s="44"/>
      <c r="AD153" s="45"/>
      <c r="AE153" s="45"/>
      <c r="AF153" s="45"/>
      <c r="AG153" s="45"/>
      <c r="AH153" s="45"/>
      <c r="AI153" s="45"/>
      <c r="AJ153" s="45"/>
      <c r="AK153" s="45"/>
      <c r="AL153" s="45"/>
      <c r="AM153" s="45"/>
      <c r="AN153" s="45"/>
      <c r="AO153" s="45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  <c r="FP153" s="44"/>
      <c r="FQ153" s="44"/>
      <c r="FR153" s="44"/>
      <c r="FS153" s="44"/>
      <c r="FT153" s="44"/>
      <c r="FU153" s="44"/>
      <c r="FV153" s="44"/>
      <c r="FW153" s="44"/>
      <c r="FX153" s="44"/>
      <c r="FY153" s="44"/>
      <c r="FZ153" s="44"/>
      <c r="GA153" s="44"/>
      <c r="GB153" s="44"/>
      <c r="GC153" s="44"/>
      <c r="GD153" s="44"/>
      <c r="GE153" s="44"/>
      <c r="GF153" s="44"/>
      <c r="GG153" s="44"/>
      <c r="GH153" s="44"/>
      <c r="GI153" s="44"/>
      <c r="GJ153" s="44"/>
      <c r="GK153" s="44"/>
      <c r="GL153" s="44"/>
      <c r="GM153" s="44"/>
      <c r="GN153" s="44"/>
      <c r="GO153" s="44"/>
      <c r="GP153" s="44"/>
      <c r="GQ153" s="44"/>
      <c r="GR153" s="44"/>
      <c r="GS153" s="44"/>
      <c r="GT153" s="44"/>
      <c r="GU153" s="44"/>
      <c r="GV153" s="44"/>
      <c r="GW153" s="44"/>
      <c r="GX153" s="44"/>
      <c r="GY153" s="44"/>
      <c r="GZ153" s="44"/>
      <c r="HA153" s="44"/>
      <c r="HB153" s="44"/>
      <c r="HC153" s="44"/>
      <c r="HD153" s="44"/>
      <c r="HE153" s="44"/>
      <c r="HF153" s="44"/>
      <c r="HG153" s="44"/>
      <c r="HH153" s="44"/>
      <c r="HI153" s="44"/>
      <c r="HJ153" s="44"/>
      <c r="HK153" s="44"/>
      <c r="HL153" s="44"/>
      <c r="HM153" s="44"/>
    </row>
    <row r="154" spans="1:221" s="41" customFormat="1" x14ac:dyDescent="0.25">
      <c r="A154" s="65"/>
      <c r="B154" s="65"/>
      <c r="C154" s="57"/>
      <c r="D154" s="57"/>
      <c r="E154" s="57"/>
      <c r="F154" s="106"/>
      <c r="G154" s="106"/>
      <c r="H154" s="57"/>
      <c r="I154" s="56"/>
      <c r="J154" s="56"/>
      <c r="L154" s="44"/>
      <c r="M154" s="44"/>
      <c r="O154" s="92"/>
      <c r="P154" s="95"/>
      <c r="Q154" s="91"/>
      <c r="R154" s="85"/>
      <c r="S154" s="45"/>
      <c r="T154" s="44"/>
      <c r="U154" s="98"/>
      <c r="V154" s="45"/>
      <c r="W154" s="45"/>
      <c r="X154" s="44"/>
      <c r="Y154" s="93"/>
      <c r="Z154" s="85"/>
      <c r="AA154" s="85"/>
      <c r="AB154" s="44"/>
      <c r="AC154" s="44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5"/>
      <c r="AO154" s="45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  <c r="FP154" s="44"/>
      <c r="FQ154" s="44"/>
      <c r="FR154" s="44"/>
      <c r="FS154" s="44"/>
      <c r="FT154" s="44"/>
      <c r="FU154" s="44"/>
      <c r="FV154" s="44"/>
      <c r="FW154" s="44"/>
      <c r="FX154" s="44"/>
      <c r="FY154" s="44"/>
      <c r="FZ154" s="44"/>
      <c r="GA154" s="44"/>
      <c r="GB154" s="44"/>
      <c r="GC154" s="44"/>
      <c r="GD154" s="44"/>
      <c r="GE154" s="44"/>
      <c r="GF154" s="44"/>
      <c r="GG154" s="44"/>
      <c r="GH154" s="44"/>
      <c r="GI154" s="44"/>
      <c r="GJ154" s="44"/>
      <c r="GK154" s="44"/>
      <c r="GL154" s="44"/>
      <c r="GM154" s="44"/>
      <c r="GN154" s="44"/>
      <c r="GO154" s="44"/>
      <c r="GP154" s="44"/>
      <c r="GQ154" s="44"/>
      <c r="GR154" s="44"/>
      <c r="GS154" s="44"/>
      <c r="GT154" s="44"/>
      <c r="GU154" s="44"/>
      <c r="GV154" s="44"/>
      <c r="GW154" s="44"/>
      <c r="GX154" s="44"/>
      <c r="GY154" s="44"/>
      <c r="GZ154" s="44"/>
      <c r="HA154" s="44"/>
      <c r="HB154" s="44"/>
      <c r="HC154" s="44"/>
      <c r="HD154" s="44"/>
      <c r="HE154" s="44"/>
      <c r="HF154" s="44"/>
      <c r="HG154" s="44"/>
      <c r="HH154" s="44"/>
      <c r="HI154" s="44"/>
      <c r="HJ154" s="44"/>
      <c r="HK154" s="44"/>
      <c r="HL154" s="44"/>
      <c r="HM154" s="44"/>
    </row>
    <row r="155" spans="1:221" s="41" customFormat="1" x14ac:dyDescent="0.25">
      <c r="A155" s="65"/>
      <c r="B155" s="65"/>
      <c r="C155" s="57"/>
      <c r="D155" s="57"/>
      <c r="E155" s="57"/>
      <c r="F155" s="106"/>
      <c r="G155" s="106"/>
      <c r="H155" s="57"/>
      <c r="I155" s="56"/>
      <c r="J155" s="56"/>
      <c r="L155" s="44"/>
      <c r="M155" s="44"/>
      <c r="O155" s="92"/>
      <c r="P155" s="95"/>
      <c r="Q155" s="91"/>
      <c r="R155" s="85"/>
      <c r="S155" s="45"/>
      <c r="T155" s="44"/>
      <c r="U155" s="98"/>
      <c r="V155" s="45"/>
      <c r="W155" s="45"/>
      <c r="X155" s="44"/>
      <c r="Y155" s="93"/>
      <c r="Z155" s="85"/>
      <c r="AA155" s="85"/>
      <c r="AB155" s="44"/>
      <c r="AC155" s="44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  <c r="FP155" s="44"/>
      <c r="FQ155" s="44"/>
      <c r="FR155" s="44"/>
      <c r="FS155" s="44"/>
      <c r="FT155" s="44"/>
      <c r="FU155" s="44"/>
      <c r="FV155" s="44"/>
      <c r="FW155" s="44"/>
      <c r="FX155" s="44"/>
      <c r="FY155" s="44"/>
      <c r="FZ155" s="44"/>
      <c r="GA155" s="44"/>
      <c r="GB155" s="44"/>
      <c r="GC155" s="44"/>
      <c r="GD155" s="44"/>
      <c r="GE155" s="44"/>
      <c r="GF155" s="44"/>
      <c r="GG155" s="44"/>
      <c r="GH155" s="44"/>
      <c r="GI155" s="44"/>
      <c r="GJ155" s="44"/>
      <c r="GK155" s="44"/>
      <c r="GL155" s="44"/>
      <c r="GM155" s="44"/>
      <c r="GN155" s="44"/>
      <c r="GO155" s="44"/>
      <c r="GP155" s="44"/>
      <c r="GQ155" s="44"/>
      <c r="GR155" s="44"/>
      <c r="GS155" s="44"/>
      <c r="GT155" s="44"/>
      <c r="GU155" s="44"/>
      <c r="GV155" s="44"/>
      <c r="GW155" s="44"/>
      <c r="GX155" s="44"/>
      <c r="GY155" s="44"/>
      <c r="GZ155" s="44"/>
      <c r="HA155" s="44"/>
      <c r="HB155" s="44"/>
      <c r="HC155" s="44"/>
      <c r="HD155" s="44"/>
      <c r="HE155" s="44"/>
      <c r="HF155" s="44"/>
      <c r="HG155" s="44"/>
      <c r="HH155" s="44"/>
      <c r="HI155" s="44"/>
      <c r="HJ155" s="44"/>
      <c r="HK155" s="44"/>
      <c r="HL155" s="44"/>
      <c r="HM155" s="44"/>
    </row>
    <row r="156" spans="1:221" s="41" customFormat="1" x14ac:dyDescent="0.25">
      <c r="A156" s="65"/>
      <c r="B156" s="65"/>
      <c r="C156" s="57"/>
      <c r="D156" s="57"/>
      <c r="E156" s="57"/>
      <c r="F156" s="106"/>
      <c r="G156" s="106"/>
      <c r="H156" s="57"/>
      <c r="I156" s="56"/>
      <c r="J156" s="56"/>
      <c r="L156" s="44"/>
      <c r="M156" s="44"/>
      <c r="O156" s="92"/>
      <c r="P156" s="95"/>
      <c r="Q156" s="91"/>
      <c r="R156" s="85"/>
      <c r="S156" s="45"/>
      <c r="T156" s="44"/>
      <c r="U156" s="98"/>
      <c r="V156" s="45"/>
      <c r="W156" s="45"/>
      <c r="X156" s="44"/>
      <c r="Y156" s="93"/>
      <c r="Z156" s="85"/>
      <c r="AA156" s="85"/>
      <c r="AB156" s="44"/>
      <c r="AC156" s="44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  <c r="FP156" s="44"/>
      <c r="FQ156" s="44"/>
      <c r="FR156" s="44"/>
      <c r="FS156" s="44"/>
      <c r="FT156" s="44"/>
      <c r="FU156" s="44"/>
      <c r="FV156" s="44"/>
      <c r="FW156" s="44"/>
      <c r="FX156" s="44"/>
      <c r="FY156" s="44"/>
      <c r="FZ156" s="44"/>
      <c r="GA156" s="44"/>
      <c r="GB156" s="44"/>
      <c r="GC156" s="44"/>
      <c r="GD156" s="44"/>
      <c r="GE156" s="44"/>
      <c r="GF156" s="44"/>
      <c r="GG156" s="44"/>
      <c r="GH156" s="44"/>
      <c r="GI156" s="44"/>
      <c r="GJ156" s="44"/>
      <c r="GK156" s="44"/>
      <c r="GL156" s="44"/>
      <c r="GM156" s="44"/>
      <c r="GN156" s="44"/>
      <c r="GO156" s="44"/>
      <c r="GP156" s="44"/>
      <c r="GQ156" s="44"/>
      <c r="GR156" s="44"/>
      <c r="GS156" s="44"/>
      <c r="GT156" s="44"/>
      <c r="GU156" s="44"/>
      <c r="GV156" s="44"/>
      <c r="GW156" s="44"/>
      <c r="GX156" s="44"/>
      <c r="GY156" s="44"/>
      <c r="GZ156" s="44"/>
      <c r="HA156" s="44"/>
      <c r="HB156" s="44"/>
      <c r="HC156" s="44"/>
      <c r="HD156" s="44"/>
      <c r="HE156" s="44"/>
      <c r="HF156" s="44"/>
      <c r="HG156" s="44"/>
      <c r="HH156" s="44"/>
      <c r="HI156" s="44"/>
      <c r="HJ156" s="44"/>
      <c r="HK156" s="44"/>
      <c r="HL156" s="44"/>
      <c r="HM156" s="44"/>
    </row>
    <row r="157" spans="1:221" s="41" customFormat="1" x14ac:dyDescent="0.25">
      <c r="A157" s="65"/>
      <c r="B157" s="65"/>
      <c r="C157" s="57"/>
      <c r="D157" s="57"/>
      <c r="E157" s="57"/>
      <c r="F157" s="106"/>
      <c r="G157" s="106"/>
      <c r="H157" s="57"/>
      <c r="I157" s="56"/>
      <c r="J157" s="56"/>
      <c r="L157" s="44"/>
      <c r="M157" s="44"/>
      <c r="O157" s="92"/>
      <c r="P157" s="95"/>
      <c r="Q157" s="91"/>
      <c r="R157" s="85"/>
      <c r="S157" s="45"/>
      <c r="T157" s="44"/>
      <c r="U157" s="98"/>
      <c r="V157" s="45"/>
      <c r="W157" s="45"/>
      <c r="X157" s="44"/>
      <c r="Y157" s="93"/>
      <c r="Z157" s="85"/>
      <c r="AA157" s="85"/>
      <c r="AB157" s="44"/>
      <c r="AC157" s="44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  <c r="FP157" s="44"/>
      <c r="FQ157" s="44"/>
      <c r="FR157" s="44"/>
      <c r="FS157" s="44"/>
      <c r="FT157" s="44"/>
      <c r="FU157" s="44"/>
      <c r="FV157" s="44"/>
      <c r="FW157" s="44"/>
      <c r="FX157" s="44"/>
      <c r="FY157" s="44"/>
      <c r="FZ157" s="44"/>
      <c r="GA157" s="44"/>
      <c r="GB157" s="44"/>
      <c r="GC157" s="44"/>
      <c r="GD157" s="44"/>
      <c r="GE157" s="44"/>
      <c r="GF157" s="44"/>
      <c r="GG157" s="44"/>
      <c r="GH157" s="44"/>
      <c r="GI157" s="44"/>
      <c r="GJ157" s="44"/>
      <c r="GK157" s="44"/>
      <c r="GL157" s="44"/>
      <c r="GM157" s="44"/>
      <c r="GN157" s="44"/>
      <c r="GO157" s="44"/>
      <c r="GP157" s="44"/>
      <c r="GQ157" s="44"/>
      <c r="GR157" s="44"/>
      <c r="GS157" s="44"/>
      <c r="GT157" s="44"/>
      <c r="GU157" s="44"/>
      <c r="GV157" s="44"/>
      <c r="GW157" s="44"/>
      <c r="GX157" s="44"/>
      <c r="GY157" s="44"/>
      <c r="GZ157" s="44"/>
      <c r="HA157" s="44"/>
      <c r="HB157" s="44"/>
      <c r="HC157" s="44"/>
      <c r="HD157" s="44"/>
      <c r="HE157" s="44"/>
      <c r="HF157" s="44"/>
      <c r="HG157" s="44"/>
      <c r="HH157" s="44"/>
      <c r="HI157" s="44"/>
      <c r="HJ157" s="44"/>
      <c r="HK157" s="44"/>
      <c r="HL157" s="44"/>
      <c r="HM157" s="44"/>
    </row>
    <row r="158" spans="1:221" s="41" customFormat="1" x14ac:dyDescent="0.25">
      <c r="A158" s="65"/>
      <c r="B158" s="65"/>
      <c r="C158" s="65"/>
      <c r="D158" s="65"/>
      <c r="E158" s="65"/>
      <c r="F158" s="91"/>
      <c r="G158" s="91"/>
      <c r="H158" s="65"/>
      <c r="L158" s="44"/>
      <c r="M158" s="44"/>
      <c r="O158" s="92"/>
      <c r="P158" s="95"/>
      <c r="Q158" s="91"/>
      <c r="R158" s="85"/>
      <c r="S158" s="45"/>
      <c r="T158" s="44"/>
      <c r="U158" s="98"/>
      <c r="V158" s="45"/>
      <c r="W158" s="45"/>
      <c r="X158" s="44"/>
      <c r="Y158" s="93"/>
      <c r="Z158" s="85"/>
      <c r="AA158" s="85"/>
      <c r="AB158" s="44"/>
      <c r="AC158" s="44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  <c r="FP158" s="44"/>
      <c r="FQ158" s="44"/>
      <c r="FR158" s="44"/>
      <c r="FS158" s="44"/>
      <c r="FT158" s="44"/>
      <c r="FU158" s="44"/>
      <c r="FV158" s="44"/>
      <c r="FW158" s="44"/>
      <c r="FX158" s="44"/>
      <c r="FY158" s="44"/>
      <c r="FZ158" s="44"/>
      <c r="GA158" s="44"/>
      <c r="GB158" s="44"/>
      <c r="GC158" s="44"/>
      <c r="GD158" s="44"/>
      <c r="GE158" s="44"/>
      <c r="GF158" s="44"/>
      <c r="GG158" s="44"/>
      <c r="GH158" s="44"/>
      <c r="GI158" s="44"/>
      <c r="GJ158" s="44"/>
      <c r="GK158" s="44"/>
      <c r="GL158" s="44"/>
      <c r="GM158" s="44"/>
      <c r="GN158" s="44"/>
      <c r="GO158" s="44"/>
      <c r="GP158" s="44"/>
      <c r="GQ158" s="44"/>
      <c r="GR158" s="44"/>
      <c r="GS158" s="44"/>
      <c r="GT158" s="44"/>
      <c r="GU158" s="44"/>
      <c r="GV158" s="44"/>
      <c r="GW158" s="44"/>
      <c r="GX158" s="44"/>
      <c r="GY158" s="44"/>
      <c r="GZ158" s="44"/>
      <c r="HA158" s="44"/>
      <c r="HB158" s="44"/>
      <c r="HC158" s="44"/>
      <c r="HD158" s="44"/>
      <c r="HE158" s="44"/>
      <c r="HF158" s="44"/>
      <c r="HG158" s="44"/>
      <c r="HH158" s="44"/>
      <c r="HI158" s="44"/>
      <c r="HJ158" s="44"/>
      <c r="HK158" s="44"/>
      <c r="HL158" s="44"/>
      <c r="HM158" s="44"/>
    </row>
    <row r="159" spans="1:221" s="41" customFormat="1" x14ac:dyDescent="0.25">
      <c r="A159" s="65"/>
      <c r="B159" s="65"/>
      <c r="C159" s="65"/>
      <c r="D159" s="65"/>
      <c r="E159" s="65"/>
      <c r="F159" s="91"/>
      <c r="G159" s="91"/>
      <c r="H159" s="65"/>
      <c r="L159" s="44"/>
      <c r="M159" s="44"/>
      <c r="O159" s="92"/>
      <c r="P159" s="95"/>
      <c r="Q159" s="91"/>
      <c r="R159" s="85"/>
      <c r="S159" s="45"/>
      <c r="T159" s="44"/>
      <c r="U159" s="98"/>
      <c r="V159" s="45"/>
      <c r="W159" s="45"/>
      <c r="X159" s="44"/>
      <c r="Y159" s="93"/>
      <c r="Z159" s="85"/>
      <c r="AA159" s="85"/>
      <c r="AB159" s="44"/>
      <c r="AC159" s="44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  <c r="FP159" s="44"/>
      <c r="FQ159" s="44"/>
      <c r="FR159" s="44"/>
      <c r="FS159" s="44"/>
      <c r="FT159" s="44"/>
      <c r="FU159" s="44"/>
      <c r="FV159" s="44"/>
      <c r="FW159" s="44"/>
      <c r="FX159" s="44"/>
      <c r="FY159" s="44"/>
      <c r="FZ159" s="44"/>
      <c r="GA159" s="44"/>
      <c r="GB159" s="44"/>
      <c r="GC159" s="44"/>
      <c r="GD159" s="44"/>
      <c r="GE159" s="44"/>
      <c r="GF159" s="44"/>
      <c r="GG159" s="44"/>
      <c r="GH159" s="44"/>
      <c r="GI159" s="44"/>
      <c r="GJ159" s="44"/>
      <c r="GK159" s="44"/>
      <c r="GL159" s="44"/>
      <c r="GM159" s="44"/>
      <c r="GN159" s="44"/>
      <c r="GO159" s="44"/>
      <c r="GP159" s="44"/>
      <c r="GQ159" s="44"/>
      <c r="GR159" s="44"/>
      <c r="GS159" s="44"/>
      <c r="GT159" s="44"/>
      <c r="GU159" s="44"/>
      <c r="GV159" s="44"/>
      <c r="GW159" s="44"/>
      <c r="GX159" s="44"/>
      <c r="GY159" s="44"/>
      <c r="GZ159" s="44"/>
      <c r="HA159" s="44"/>
      <c r="HB159" s="44"/>
      <c r="HC159" s="44"/>
      <c r="HD159" s="44"/>
      <c r="HE159" s="44"/>
      <c r="HF159" s="44"/>
      <c r="HG159" s="44"/>
      <c r="HH159" s="44"/>
      <c r="HI159" s="44"/>
      <c r="HJ159" s="44"/>
      <c r="HK159" s="44"/>
      <c r="HL159" s="44"/>
      <c r="HM159" s="44"/>
    </row>
    <row r="160" spans="1:221" s="41" customFormat="1" x14ac:dyDescent="0.25">
      <c r="A160" s="65"/>
      <c r="B160" s="65"/>
      <c r="C160" s="65"/>
      <c r="D160" s="65"/>
      <c r="E160" s="65"/>
      <c r="F160" s="91"/>
      <c r="G160" s="91"/>
      <c r="H160" s="65"/>
      <c r="L160" s="44"/>
      <c r="M160" s="44"/>
      <c r="O160" s="92"/>
      <c r="P160" s="95"/>
      <c r="Q160" s="91"/>
      <c r="R160" s="85"/>
      <c r="S160" s="45"/>
      <c r="T160" s="44"/>
      <c r="U160" s="98"/>
      <c r="V160" s="45"/>
      <c r="W160" s="45"/>
      <c r="X160" s="44"/>
      <c r="Y160" s="93"/>
      <c r="Z160" s="85"/>
      <c r="AA160" s="85"/>
      <c r="AB160" s="44"/>
      <c r="AC160" s="44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  <c r="FP160" s="44"/>
      <c r="FQ160" s="44"/>
      <c r="FR160" s="44"/>
      <c r="FS160" s="44"/>
      <c r="FT160" s="44"/>
      <c r="FU160" s="44"/>
      <c r="FV160" s="44"/>
      <c r="FW160" s="44"/>
      <c r="FX160" s="44"/>
      <c r="FY160" s="44"/>
      <c r="FZ160" s="44"/>
      <c r="GA160" s="44"/>
      <c r="GB160" s="44"/>
      <c r="GC160" s="44"/>
      <c r="GD160" s="44"/>
      <c r="GE160" s="44"/>
      <c r="GF160" s="44"/>
      <c r="GG160" s="44"/>
      <c r="GH160" s="44"/>
      <c r="GI160" s="44"/>
      <c r="GJ160" s="44"/>
      <c r="GK160" s="44"/>
      <c r="GL160" s="44"/>
      <c r="GM160" s="44"/>
      <c r="GN160" s="44"/>
      <c r="GO160" s="44"/>
      <c r="GP160" s="44"/>
      <c r="GQ160" s="44"/>
      <c r="GR160" s="44"/>
      <c r="GS160" s="44"/>
      <c r="GT160" s="44"/>
      <c r="GU160" s="44"/>
      <c r="GV160" s="44"/>
      <c r="GW160" s="44"/>
      <c r="GX160" s="44"/>
      <c r="GY160" s="44"/>
      <c r="GZ160" s="44"/>
      <c r="HA160" s="44"/>
      <c r="HB160" s="44"/>
      <c r="HC160" s="44"/>
      <c r="HD160" s="44"/>
      <c r="HE160" s="44"/>
      <c r="HF160" s="44"/>
      <c r="HG160" s="44"/>
      <c r="HH160" s="44"/>
      <c r="HI160" s="44"/>
      <c r="HJ160" s="44"/>
      <c r="HK160" s="44"/>
      <c r="HL160" s="44"/>
      <c r="HM160" s="44"/>
    </row>
    <row r="161" spans="1:221" s="41" customFormat="1" x14ac:dyDescent="0.25">
      <c r="A161" s="65"/>
      <c r="B161" s="65"/>
      <c r="C161" s="65"/>
      <c r="D161" s="65"/>
      <c r="E161" s="65"/>
      <c r="F161" s="91"/>
      <c r="G161" s="91"/>
      <c r="H161" s="65"/>
      <c r="L161" s="44"/>
      <c r="M161" s="44"/>
      <c r="O161" s="92"/>
      <c r="P161" s="95"/>
      <c r="Q161" s="91"/>
      <c r="R161" s="85"/>
      <c r="S161" s="45"/>
      <c r="T161" s="44"/>
      <c r="U161" s="98"/>
      <c r="V161" s="45"/>
      <c r="W161" s="45"/>
      <c r="X161" s="44"/>
      <c r="Y161" s="93"/>
      <c r="Z161" s="85"/>
      <c r="AA161" s="85"/>
      <c r="AB161" s="44"/>
      <c r="AC161" s="44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  <c r="FP161" s="44"/>
      <c r="FQ161" s="44"/>
      <c r="FR161" s="44"/>
      <c r="FS161" s="44"/>
      <c r="FT161" s="44"/>
      <c r="FU161" s="44"/>
      <c r="FV161" s="44"/>
      <c r="FW161" s="44"/>
      <c r="FX161" s="44"/>
      <c r="FY161" s="44"/>
      <c r="FZ161" s="44"/>
      <c r="GA161" s="44"/>
      <c r="GB161" s="44"/>
      <c r="GC161" s="44"/>
      <c r="GD161" s="44"/>
      <c r="GE161" s="44"/>
      <c r="GF161" s="44"/>
      <c r="GG161" s="44"/>
      <c r="GH161" s="44"/>
      <c r="GI161" s="44"/>
      <c r="GJ161" s="44"/>
      <c r="GK161" s="44"/>
      <c r="GL161" s="44"/>
      <c r="GM161" s="44"/>
      <c r="GN161" s="44"/>
      <c r="GO161" s="44"/>
      <c r="GP161" s="44"/>
      <c r="GQ161" s="44"/>
      <c r="GR161" s="44"/>
      <c r="GS161" s="44"/>
      <c r="GT161" s="44"/>
      <c r="GU161" s="44"/>
      <c r="GV161" s="44"/>
      <c r="GW161" s="44"/>
      <c r="GX161" s="44"/>
      <c r="GY161" s="44"/>
      <c r="GZ161" s="44"/>
      <c r="HA161" s="44"/>
      <c r="HB161" s="44"/>
      <c r="HC161" s="44"/>
      <c r="HD161" s="44"/>
      <c r="HE161" s="44"/>
      <c r="HF161" s="44"/>
      <c r="HG161" s="44"/>
      <c r="HH161" s="44"/>
      <c r="HI161" s="44"/>
      <c r="HJ161" s="44"/>
      <c r="HK161" s="44"/>
      <c r="HL161" s="44"/>
      <c r="HM161" s="44"/>
    </row>
    <row r="162" spans="1:221" s="41" customFormat="1" x14ac:dyDescent="0.25">
      <c r="A162" s="65"/>
      <c r="B162" s="65"/>
      <c r="C162" s="65"/>
      <c r="D162" s="65"/>
      <c r="E162" s="65"/>
      <c r="F162" s="91"/>
      <c r="G162" s="91"/>
      <c r="H162" s="65"/>
      <c r="L162" s="44"/>
      <c r="M162" s="44"/>
      <c r="O162" s="92"/>
      <c r="P162" s="95"/>
      <c r="Q162" s="91"/>
      <c r="R162" s="85"/>
      <c r="S162" s="45"/>
      <c r="T162" s="44"/>
      <c r="U162" s="98"/>
      <c r="V162" s="45"/>
      <c r="W162" s="45"/>
      <c r="X162" s="44"/>
      <c r="Y162" s="93"/>
      <c r="Z162" s="85"/>
      <c r="AA162" s="85"/>
      <c r="AB162" s="44"/>
      <c r="AC162" s="44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  <c r="FP162" s="44"/>
      <c r="FQ162" s="44"/>
      <c r="FR162" s="44"/>
      <c r="FS162" s="44"/>
      <c r="FT162" s="44"/>
      <c r="FU162" s="44"/>
      <c r="FV162" s="44"/>
      <c r="FW162" s="44"/>
      <c r="FX162" s="44"/>
      <c r="FY162" s="44"/>
      <c r="FZ162" s="44"/>
      <c r="GA162" s="44"/>
      <c r="GB162" s="44"/>
      <c r="GC162" s="44"/>
      <c r="GD162" s="44"/>
      <c r="GE162" s="44"/>
      <c r="GF162" s="44"/>
      <c r="GG162" s="44"/>
      <c r="GH162" s="44"/>
      <c r="GI162" s="44"/>
      <c r="GJ162" s="44"/>
      <c r="GK162" s="44"/>
      <c r="GL162" s="44"/>
      <c r="GM162" s="44"/>
      <c r="GN162" s="44"/>
      <c r="GO162" s="44"/>
      <c r="GP162" s="44"/>
      <c r="GQ162" s="44"/>
      <c r="GR162" s="44"/>
      <c r="GS162" s="44"/>
      <c r="GT162" s="44"/>
      <c r="GU162" s="44"/>
      <c r="GV162" s="44"/>
      <c r="GW162" s="44"/>
      <c r="GX162" s="44"/>
      <c r="GY162" s="44"/>
      <c r="GZ162" s="44"/>
      <c r="HA162" s="44"/>
      <c r="HB162" s="44"/>
      <c r="HC162" s="44"/>
      <c r="HD162" s="44"/>
      <c r="HE162" s="44"/>
      <c r="HF162" s="44"/>
      <c r="HG162" s="44"/>
      <c r="HH162" s="44"/>
      <c r="HI162" s="44"/>
      <c r="HJ162" s="44"/>
      <c r="HK162" s="44"/>
      <c r="HL162" s="44"/>
      <c r="HM162" s="44"/>
    </row>
    <row r="163" spans="1:221" s="41" customFormat="1" x14ac:dyDescent="0.25">
      <c r="A163" s="65"/>
      <c r="B163" s="65"/>
      <c r="C163" s="65"/>
      <c r="D163" s="65"/>
      <c r="E163" s="65"/>
      <c r="F163" s="91"/>
      <c r="G163" s="91"/>
      <c r="H163" s="65"/>
      <c r="L163" s="44"/>
      <c r="M163" s="44"/>
      <c r="O163" s="92"/>
      <c r="P163" s="95"/>
      <c r="Q163" s="91"/>
      <c r="R163" s="85"/>
      <c r="S163" s="45"/>
      <c r="T163" s="44"/>
      <c r="U163" s="98"/>
      <c r="V163" s="45"/>
      <c r="W163" s="45"/>
      <c r="X163" s="44"/>
      <c r="Y163" s="93"/>
      <c r="Z163" s="85"/>
      <c r="AA163" s="85"/>
      <c r="AB163" s="44"/>
      <c r="AC163" s="44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  <c r="FP163" s="44"/>
      <c r="FQ163" s="44"/>
      <c r="FR163" s="44"/>
      <c r="FS163" s="44"/>
      <c r="FT163" s="44"/>
      <c r="FU163" s="44"/>
      <c r="FV163" s="44"/>
      <c r="FW163" s="44"/>
      <c r="FX163" s="44"/>
      <c r="FY163" s="44"/>
      <c r="FZ163" s="44"/>
      <c r="GA163" s="44"/>
      <c r="GB163" s="44"/>
      <c r="GC163" s="44"/>
      <c r="GD163" s="44"/>
      <c r="GE163" s="44"/>
      <c r="GF163" s="44"/>
      <c r="GG163" s="44"/>
      <c r="GH163" s="44"/>
      <c r="GI163" s="44"/>
      <c r="GJ163" s="44"/>
      <c r="GK163" s="44"/>
      <c r="GL163" s="44"/>
      <c r="GM163" s="44"/>
      <c r="GN163" s="44"/>
      <c r="GO163" s="44"/>
      <c r="GP163" s="44"/>
      <c r="GQ163" s="44"/>
      <c r="GR163" s="44"/>
      <c r="GS163" s="44"/>
      <c r="GT163" s="44"/>
      <c r="GU163" s="44"/>
      <c r="GV163" s="44"/>
      <c r="GW163" s="44"/>
      <c r="GX163" s="44"/>
      <c r="GY163" s="44"/>
      <c r="GZ163" s="44"/>
      <c r="HA163" s="44"/>
      <c r="HB163" s="44"/>
      <c r="HC163" s="44"/>
      <c r="HD163" s="44"/>
      <c r="HE163" s="44"/>
      <c r="HF163" s="44"/>
      <c r="HG163" s="44"/>
      <c r="HH163" s="44"/>
      <c r="HI163" s="44"/>
      <c r="HJ163" s="44"/>
      <c r="HK163" s="44"/>
      <c r="HL163" s="44"/>
      <c r="HM163" s="44"/>
    </row>
    <row r="164" spans="1:221" s="41" customFormat="1" x14ac:dyDescent="0.25">
      <c r="A164" s="65"/>
      <c r="B164" s="65"/>
      <c r="C164" s="65"/>
      <c r="D164" s="65"/>
      <c r="E164" s="65"/>
      <c r="F164" s="91"/>
      <c r="G164" s="91"/>
      <c r="H164" s="65"/>
      <c r="L164" s="44"/>
      <c r="M164" s="44"/>
      <c r="O164" s="92"/>
      <c r="P164" s="95"/>
      <c r="Q164" s="91"/>
      <c r="R164" s="85"/>
      <c r="S164" s="45"/>
      <c r="T164" s="44"/>
      <c r="U164" s="98"/>
      <c r="V164" s="45"/>
      <c r="W164" s="45"/>
      <c r="X164" s="44"/>
      <c r="Y164" s="93"/>
      <c r="Z164" s="85"/>
      <c r="AA164" s="85"/>
      <c r="AB164" s="44"/>
      <c r="AC164" s="44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  <c r="FP164" s="44"/>
      <c r="FQ164" s="44"/>
      <c r="FR164" s="44"/>
      <c r="FS164" s="44"/>
      <c r="FT164" s="44"/>
      <c r="FU164" s="44"/>
      <c r="FV164" s="44"/>
      <c r="FW164" s="44"/>
      <c r="FX164" s="44"/>
      <c r="FY164" s="44"/>
      <c r="FZ164" s="44"/>
      <c r="GA164" s="44"/>
      <c r="GB164" s="44"/>
      <c r="GC164" s="44"/>
      <c r="GD164" s="44"/>
      <c r="GE164" s="44"/>
      <c r="GF164" s="44"/>
      <c r="GG164" s="44"/>
      <c r="GH164" s="44"/>
      <c r="GI164" s="44"/>
      <c r="GJ164" s="44"/>
      <c r="GK164" s="44"/>
      <c r="GL164" s="44"/>
      <c r="GM164" s="44"/>
      <c r="GN164" s="44"/>
      <c r="GO164" s="44"/>
      <c r="GP164" s="44"/>
      <c r="GQ164" s="44"/>
      <c r="GR164" s="44"/>
      <c r="GS164" s="44"/>
      <c r="GT164" s="44"/>
      <c r="GU164" s="44"/>
      <c r="GV164" s="44"/>
      <c r="GW164" s="44"/>
      <c r="GX164" s="44"/>
      <c r="GY164" s="44"/>
      <c r="GZ164" s="44"/>
      <c r="HA164" s="44"/>
      <c r="HB164" s="44"/>
      <c r="HC164" s="44"/>
      <c r="HD164" s="44"/>
      <c r="HE164" s="44"/>
      <c r="HF164" s="44"/>
      <c r="HG164" s="44"/>
      <c r="HH164" s="44"/>
      <c r="HI164" s="44"/>
      <c r="HJ164" s="44"/>
      <c r="HK164" s="44"/>
      <c r="HL164" s="44"/>
      <c r="HM164" s="44"/>
    </row>
    <row r="165" spans="1:221" s="41" customFormat="1" x14ac:dyDescent="0.25">
      <c r="A165" s="65"/>
      <c r="B165" s="65"/>
      <c r="C165" s="65"/>
      <c r="D165" s="65"/>
      <c r="E165" s="65"/>
      <c r="F165" s="91"/>
      <c r="G165" s="91"/>
      <c r="H165" s="65"/>
      <c r="L165" s="44"/>
      <c r="M165" s="44"/>
      <c r="O165" s="92"/>
      <c r="P165" s="95"/>
      <c r="Q165" s="91"/>
      <c r="R165" s="85"/>
      <c r="S165" s="45"/>
      <c r="T165" s="44"/>
      <c r="U165" s="98"/>
      <c r="V165" s="45"/>
      <c r="W165" s="45"/>
      <c r="X165" s="44"/>
      <c r="Y165" s="93"/>
      <c r="Z165" s="85"/>
      <c r="AA165" s="85"/>
      <c r="AB165" s="44"/>
      <c r="AC165" s="44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  <c r="FP165" s="44"/>
      <c r="FQ165" s="44"/>
      <c r="FR165" s="44"/>
      <c r="FS165" s="44"/>
      <c r="FT165" s="44"/>
      <c r="FU165" s="44"/>
      <c r="FV165" s="44"/>
      <c r="FW165" s="44"/>
      <c r="FX165" s="44"/>
      <c r="FY165" s="44"/>
      <c r="FZ165" s="44"/>
      <c r="GA165" s="44"/>
      <c r="GB165" s="44"/>
      <c r="GC165" s="44"/>
      <c r="GD165" s="44"/>
      <c r="GE165" s="44"/>
      <c r="GF165" s="44"/>
      <c r="GG165" s="44"/>
      <c r="GH165" s="44"/>
      <c r="GI165" s="44"/>
      <c r="GJ165" s="44"/>
      <c r="GK165" s="44"/>
      <c r="GL165" s="44"/>
      <c r="GM165" s="44"/>
      <c r="GN165" s="44"/>
      <c r="GO165" s="44"/>
      <c r="GP165" s="44"/>
      <c r="GQ165" s="44"/>
      <c r="GR165" s="44"/>
      <c r="GS165" s="44"/>
      <c r="GT165" s="44"/>
      <c r="GU165" s="44"/>
      <c r="GV165" s="44"/>
      <c r="GW165" s="44"/>
      <c r="GX165" s="44"/>
      <c r="GY165" s="44"/>
      <c r="GZ165" s="44"/>
      <c r="HA165" s="44"/>
      <c r="HB165" s="44"/>
      <c r="HC165" s="44"/>
      <c r="HD165" s="44"/>
      <c r="HE165" s="44"/>
      <c r="HF165" s="44"/>
      <c r="HG165" s="44"/>
      <c r="HH165" s="44"/>
      <c r="HI165" s="44"/>
      <c r="HJ165" s="44"/>
      <c r="HK165" s="44"/>
      <c r="HL165" s="44"/>
      <c r="HM165" s="44"/>
    </row>
    <row r="166" spans="1:221" s="41" customFormat="1" x14ac:dyDescent="0.25">
      <c r="A166" s="65"/>
      <c r="B166" s="65"/>
      <c r="C166" s="65"/>
      <c r="D166" s="65"/>
      <c r="E166" s="65"/>
      <c r="F166" s="91"/>
      <c r="G166" s="91"/>
      <c r="H166" s="65"/>
      <c r="L166" s="44"/>
      <c r="M166" s="44"/>
      <c r="O166" s="92"/>
      <c r="P166" s="95"/>
      <c r="Q166" s="91"/>
      <c r="R166" s="85"/>
      <c r="S166" s="45"/>
      <c r="T166" s="44"/>
      <c r="U166" s="98"/>
      <c r="V166" s="45"/>
      <c r="W166" s="45"/>
      <c r="X166" s="44"/>
      <c r="Y166" s="93"/>
      <c r="Z166" s="85"/>
      <c r="AA166" s="85"/>
      <c r="AB166" s="44"/>
      <c r="AC166" s="44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  <c r="FP166" s="44"/>
      <c r="FQ166" s="44"/>
      <c r="FR166" s="44"/>
      <c r="FS166" s="44"/>
      <c r="FT166" s="44"/>
      <c r="FU166" s="44"/>
      <c r="FV166" s="44"/>
      <c r="FW166" s="44"/>
      <c r="FX166" s="44"/>
      <c r="FY166" s="44"/>
      <c r="FZ166" s="44"/>
      <c r="GA166" s="44"/>
      <c r="GB166" s="44"/>
      <c r="GC166" s="44"/>
      <c r="GD166" s="44"/>
      <c r="GE166" s="44"/>
      <c r="GF166" s="44"/>
      <c r="GG166" s="44"/>
      <c r="GH166" s="44"/>
      <c r="GI166" s="44"/>
      <c r="GJ166" s="44"/>
      <c r="GK166" s="44"/>
      <c r="GL166" s="44"/>
      <c r="GM166" s="44"/>
      <c r="GN166" s="44"/>
      <c r="GO166" s="44"/>
      <c r="GP166" s="44"/>
      <c r="GQ166" s="44"/>
      <c r="GR166" s="44"/>
      <c r="GS166" s="44"/>
      <c r="GT166" s="44"/>
      <c r="GU166" s="44"/>
      <c r="GV166" s="44"/>
      <c r="GW166" s="44"/>
      <c r="GX166" s="44"/>
      <c r="GY166" s="44"/>
      <c r="GZ166" s="44"/>
      <c r="HA166" s="44"/>
      <c r="HB166" s="44"/>
      <c r="HC166" s="44"/>
      <c r="HD166" s="44"/>
      <c r="HE166" s="44"/>
      <c r="HF166" s="44"/>
      <c r="HG166" s="44"/>
      <c r="HH166" s="44"/>
      <c r="HI166" s="44"/>
      <c r="HJ166" s="44"/>
      <c r="HK166" s="44"/>
      <c r="HL166" s="44"/>
      <c r="HM166" s="44"/>
    </row>
    <row r="167" spans="1:221" s="41" customFormat="1" x14ac:dyDescent="0.25">
      <c r="A167" s="65"/>
      <c r="B167" s="65"/>
      <c r="C167" s="65"/>
      <c r="D167" s="65"/>
      <c r="E167" s="65"/>
      <c r="F167" s="91"/>
      <c r="G167" s="91"/>
      <c r="H167" s="65"/>
      <c r="L167" s="44"/>
      <c r="M167" s="44"/>
      <c r="O167" s="92"/>
      <c r="P167" s="95"/>
      <c r="Q167" s="91"/>
      <c r="R167" s="85"/>
      <c r="S167" s="45"/>
      <c r="T167" s="44"/>
      <c r="U167" s="98"/>
      <c r="V167" s="45"/>
      <c r="W167" s="45"/>
      <c r="X167" s="44"/>
      <c r="Y167" s="93"/>
      <c r="Z167" s="85"/>
      <c r="AA167" s="85"/>
      <c r="AB167" s="44"/>
      <c r="AC167" s="44"/>
      <c r="AD167" s="45"/>
      <c r="AE167" s="45"/>
      <c r="AF167" s="45"/>
      <c r="AG167" s="45"/>
      <c r="AH167" s="45"/>
      <c r="AI167" s="45"/>
      <c r="AJ167" s="45"/>
      <c r="AK167" s="45"/>
      <c r="AL167" s="45"/>
      <c r="AM167" s="45"/>
      <c r="AN167" s="45"/>
      <c r="AO167" s="45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  <c r="FP167" s="44"/>
      <c r="FQ167" s="44"/>
      <c r="FR167" s="44"/>
      <c r="FS167" s="44"/>
      <c r="FT167" s="44"/>
      <c r="FU167" s="44"/>
      <c r="FV167" s="44"/>
      <c r="FW167" s="44"/>
      <c r="FX167" s="44"/>
      <c r="FY167" s="44"/>
      <c r="FZ167" s="44"/>
      <c r="GA167" s="44"/>
      <c r="GB167" s="44"/>
      <c r="GC167" s="44"/>
      <c r="GD167" s="44"/>
      <c r="GE167" s="44"/>
      <c r="GF167" s="44"/>
      <c r="GG167" s="44"/>
      <c r="GH167" s="44"/>
      <c r="GI167" s="44"/>
      <c r="GJ167" s="44"/>
      <c r="GK167" s="44"/>
      <c r="GL167" s="44"/>
      <c r="GM167" s="44"/>
      <c r="GN167" s="44"/>
      <c r="GO167" s="44"/>
      <c r="GP167" s="44"/>
      <c r="GQ167" s="44"/>
      <c r="GR167" s="44"/>
      <c r="GS167" s="44"/>
      <c r="GT167" s="44"/>
      <c r="GU167" s="44"/>
      <c r="GV167" s="44"/>
      <c r="GW167" s="44"/>
      <c r="GX167" s="44"/>
      <c r="GY167" s="44"/>
      <c r="GZ167" s="44"/>
      <c r="HA167" s="44"/>
      <c r="HB167" s="44"/>
      <c r="HC167" s="44"/>
      <c r="HD167" s="44"/>
      <c r="HE167" s="44"/>
      <c r="HF167" s="44"/>
      <c r="HG167" s="44"/>
      <c r="HH167" s="44"/>
      <c r="HI167" s="44"/>
      <c r="HJ167" s="44"/>
      <c r="HK167" s="44"/>
      <c r="HL167" s="44"/>
      <c r="HM167" s="44"/>
    </row>
    <row r="168" spans="1:221" s="41" customFormat="1" x14ac:dyDescent="0.25">
      <c r="A168" s="65"/>
      <c r="B168" s="65"/>
      <c r="C168" s="65"/>
      <c r="D168" s="65"/>
      <c r="E168" s="65"/>
      <c r="F168" s="91"/>
      <c r="G168" s="91"/>
      <c r="H168" s="65"/>
      <c r="L168" s="44"/>
      <c r="M168" s="44"/>
      <c r="O168" s="92"/>
      <c r="P168" s="95"/>
      <c r="Q168" s="91"/>
      <c r="R168" s="85"/>
      <c r="S168" s="45"/>
      <c r="T168" s="44"/>
      <c r="U168" s="98"/>
      <c r="V168" s="45"/>
      <c r="W168" s="45"/>
      <c r="X168" s="44"/>
      <c r="Y168" s="93"/>
      <c r="Z168" s="85"/>
      <c r="AA168" s="85"/>
      <c r="AB168" s="44"/>
      <c r="AC168" s="44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  <c r="FP168" s="44"/>
      <c r="FQ168" s="44"/>
      <c r="FR168" s="44"/>
      <c r="FS168" s="44"/>
      <c r="FT168" s="44"/>
      <c r="FU168" s="44"/>
      <c r="FV168" s="44"/>
      <c r="FW168" s="44"/>
      <c r="FX168" s="44"/>
      <c r="FY168" s="44"/>
      <c r="FZ168" s="44"/>
      <c r="GA168" s="44"/>
      <c r="GB168" s="44"/>
      <c r="GC168" s="44"/>
      <c r="GD168" s="44"/>
      <c r="GE168" s="44"/>
      <c r="GF168" s="44"/>
      <c r="GG168" s="44"/>
      <c r="GH168" s="44"/>
      <c r="GI168" s="44"/>
      <c r="GJ168" s="44"/>
      <c r="GK168" s="44"/>
      <c r="GL168" s="44"/>
      <c r="GM168" s="44"/>
      <c r="GN168" s="44"/>
      <c r="GO168" s="44"/>
      <c r="GP168" s="44"/>
      <c r="GQ168" s="44"/>
      <c r="GR168" s="44"/>
      <c r="GS168" s="44"/>
      <c r="GT168" s="44"/>
      <c r="GU168" s="44"/>
      <c r="GV168" s="44"/>
      <c r="GW168" s="44"/>
      <c r="GX168" s="44"/>
      <c r="GY168" s="44"/>
      <c r="GZ168" s="44"/>
      <c r="HA168" s="44"/>
      <c r="HB168" s="44"/>
      <c r="HC168" s="44"/>
      <c r="HD168" s="44"/>
      <c r="HE168" s="44"/>
      <c r="HF168" s="44"/>
      <c r="HG168" s="44"/>
      <c r="HH168" s="44"/>
      <c r="HI168" s="44"/>
      <c r="HJ168" s="44"/>
      <c r="HK168" s="44"/>
      <c r="HL168" s="44"/>
      <c r="HM168" s="44"/>
    </row>
    <row r="169" spans="1:221" s="41" customFormat="1" x14ac:dyDescent="0.25">
      <c r="A169" s="65"/>
      <c r="B169" s="65"/>
      <c r="C169" s="65"/>
      <c r="D169" s="65"/>
      <c r="E169" s="65"/>
      <c r="F169" s="91"/>
      <c r="G169" s="91"/>
      <c r="H169" s="65"/>
      <c r="L169" s="44"/>
      <c r="M169" s="44"/>
      <c r="O169" s="92"/>
      <c r="P169" s="95"/>
      <c r="Q169" s="91"/>
      <c r="R169" s="85"/>
      <c r="S169" s="45"/>
      <c r="T169" s="44"/>
      <c r="U169" s="98"/>
      <c r="V169" s="45"/>
      <c r="W169" s="45"/>
      <c r="X169" s="44"/>
      <c r="Y169" s="93"/>
      <c r="Z169" s="85"/>
      <c r="AA169" s="85"/>
      <c r="AB169" s="44"/>
      <c r="AC169" s="44"/>
      <c r="AD169" s="45"/>
      <c r="AE169" s="45"/>
      <c r="AF169" s="45"/>
      <c r="AG169" s="45"/>
      <c r="AH169" s="45"/>
      <c r="AI169" s="45"/>
      <c r="AJ169" s="45"/>
      <c r="AK169" s="45"/>
      <c r="AL169" s="45"/>
      <c r="AM169" s="45"/>
      <c r="AN169" s="45"/>
      <c r="AO169" s="45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  <c r="FP169" s="44"/>
      <c r="FQ169" s="44"/>
      <c r="FR169" s="44"/>
      <c r="FS169" s="44"/>
      <c r="FT169" s="44"/>
      <c r="FU169" s="44"/>
      <c r="FV169" s="44"/>
      <c r="FW169" s="44"/>
      <c r="FX169" s="44"/>
      <c r="FY169" s="44"/>
      <c r="FZ169" s="44"/>
      <c r="GA169" s="44"/>
      <c r="GB169" s="44"/>
      <c r="GC169" s="44"/>
      <c r="GD169" s="44"/>
      <c r="GE169" s="44"/>
      <c r="GF169" s="44"/>
      <c r="GG169" s="44"/>
      <c r="GH169" s="44"/>
      <c r="GI169" s="44"/>
      <c r="GJ169" s="44"/>
      <c r="GK169" s="44"/>
      <c r="GL169" s="44"/>
      <c r="GM169" s="44"/>
      <c r="GN169" s="44"/>
      <c r="GO169" s="44"/>
      <c r="GP169" s="44"/>
      <c r="GQ169" s="44"/>
      <c r="GR169" s="44"/>
      <c r="GS169" s="44"/>
      <c r="GT169" s="44"/>
      <c r="GU169" s="44"/>
      <c r="GV169" s="44"/>
      <c r="GW169" s="44"/>
      <c r="GX169" s="44"/>
      <c r="GY169" s="44"/>
      <c r="GZ169" s="44"/>
      <c r="HA169" s="44"/>
      <c r="HB169" s="44"/>
      <c r="HC169" s="44"/>
      <c r="HD169" s="44"/>
      <c r="HE169" s="44"/>
      <c r="HF169" s="44"/>
      <c r="HG169" s="44"/>
      <c r="HH169" s="44"/>
      <c r="HI169" s="44"/>
      <c r="HJ169" s="44"/>
      <c r="HK169" s="44"/>
      <c r="HL169" s="44"/>
      <c r="HM169" s="44"/>
    </row>
    <row r="170" spans="1:221" s="41" customFormat="1" x14ac:dyDescent="0.25">
      <c r="A170" s="65"/>
      <c r="B170" s="65"/>
      <c r="C170" s="65"/>
      <c r="D170" s="65"/>
      <c r="E170" s="65"/>
      <c r="F170" s="91"/>
      <c r="G170" s="91"/>
      <c r="H170" s="65"/>
      <c r="L170" s="44"/>
      <c r="M170" s="44"/>
      <c r="O170" s="92"/>
      <c r="P170" s="95"/>
      <c r="Q170" s="91"/>
      <c r="R170" s="85"/>
      <c r="S170" s="45"/>
      <c r="T170" s="44"/>
      <c r="U170" s="98"/>
      <c r="V170" s="45"/>
      <c r="W170" s="45"/>
      <c r="X170" s="44"/>
      <c r="Y170" s="93"/>
      <c r="Z170" s="85"/>
      <c r="AA170" s="85"/>
      <c r="AB170" s="44"/>
      <c r="AC170" s="44"/>
      <c r="AD170" s="45"/>
      <c r="AE170" s="45"/>
      <c r="AF170" s="45"/>
      <c r="AG170" s="45"/>
      <c r="AH170" s="45"/>
      <c r="AI170" s="45"/>
      <c r="AJ170" s="45"/>
      <c r="AK170" s="45"/>
      <c r="AL170" s="45"/>
      <c r="AM170" s="45"/>
      <c r="AN170" s="45"/>
      <c r="AO170" s="45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  <c r="FP170" s="44"/>
      <c r="FQ170" s="44"/>
      <c r="FR170" s="44"/>
      <c r="FS170" s="44"/>
      <c r="FT170" s="44"/>
      <c r="FU170" s="44"/>
      <c r="FV170" s="44"/>
      <c r="FW170" s="44"/>
      <c r="FX170" s="44"/>
      <c r="FY170" s="44"/>
      <c r="FZ170" s="44"/>
      <c r="GA170" s="44"/>
      <c r="GB170" s="44"/>
      <c r="GC170" s="44"/>
      <c r="GD170" s="44"/>
      <c r="GE170" s="44"/>
      <c r="GF170" s="44"/>
      <c r="GG170" s="44"/>
      <c r="GH170" s="44"/>
      <c r="GI170" s="44"/>
      <c r="GJ170" s="44"/>
      <c r="GK170" s="44"/>
      <c r="GL170" s="44"/>
      <c r="GM170" s="44"/>
      <c r="GN170" s="44"/>
      <c r="GO170" s="44"/>
      <c r="GP170" s="44"/>
      <c r="GQ170" s="44"/>
      <c r="GR170" s="44"/>
      <c r="GS170" s="44"/>
      <c r="GT170" s="44"/>
      <c r="GU170" s="44"/>
      <c r="GV170" s="44"/>
      <c r="GW170" s="44"/>
      <c r="GX170" s="44"/>
      <c r="GY170" s="44"/>
      <c r="GZ170" s="44"/>
      <c r="HA170" s="44"/>
      <c r="HB170" s="44"/>
      <c r="HC170" s="44"/>
      <c r="HD170" s="44"/>
      <c r="HE170" s="44"/>
      <c r="HF170" s="44"/>
      <c r="HG170" s="44"/>
      <c r="HH170" s="44"/>
      <c r="HI170" s="44"/>
      <c r="HJ170" s="44"/>
      <c r="HK170" s="44"/>
      <c r="HL170" s="44"/>
      <c r="HM170" s="44"/>
    </row>
    <row r="171" spans="1:221" s="41" customFormat="1" x14ac:dyDescent="0.25">
      <c r="A171" s="65"/>
      <c r="B171" s="65"/>
      <c r="C171" s="65"/>
      <c r="D171" s="65"/>
      <c r="E171" s="65"/>
      <c r="F171" s="91"/>
      <c r="G171" s="91"/>
      <c r="H171" s="65"/>
      <c r="L171" s="44"/>
      <c r="M171" s="44"/>
      <c r="O171" s="92"/>
      <c r="P171" s="95"/>
      <c r="Q171" s="91"/>
      <c r="R171" s="85"/>
      <c r="S171" s="45"/>
      <c r="T171" s="44"/>
      <c r="U171" s="98"/>
      <c r="V171" s="45"/>
      <c r="W171" s="45"/>
      <c r="X171" s="44"/>
      <c r="Y171" s="93"/>
      <c r="Z171" s="85"/>
      <c r="AA171" s="85"/>
      <c r="AB171" s="44"/>
      <c r="AC171" s="44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  <c r="FP171" s="44"/>
      <c r="FQ171" s="44"/>
      <c r="FR171" s="44"/>
      <c r="FS171" s="44"/>
      <c r="FT171" s="44"/>
      <c r="FU171" s="44"/>
      <c r="FV171" s="44"/>
      <c r="FW171" s="44"/>
      <c r="FX171" s="44"/>
      <c r="FY171" s="44"/>
      <c r="FZ171" s="44"/>
      <c r="GA171" s="44"/>
      <c r="GB171" s="44"/>
      <c r="GC171" s="44"/>
      <c r="GD171" s="44"/>
      <c r="GE171" s="44"/>
      <c r="GF171" s="44"/>
      <c r="GG171" s="44"/>
      <c r="GH171" s="44"/>
      <c r="GI171" s="44"/>
      <c r="GJ171" s="44"/>
      <c r="GK171" s="44"/>
      <c r="GL171" s="44"/>
      <c r="GM171" s="44"/>
      <c r="GN171" s="44"/>
      <c r="GO171" s="44"/>
      <c r="GP171" s="44"/>
      <c r="GQ171" s="44"/>
      <c r="GR171" s="44"/>
      <c r="GS171" s="44"/>
      <c r="GT171" s="44"/>
      <c r="GU171" s="44"/>
      <c r="GV171" s="44"/>
      <c r="GW171" s="44"/>
      <c r="GX171" s="44"/>
      <c r="GY171" s="44"/>
      <c r="GZ171" s="44"/>
      <c r="HA171" s="44"/>
      <c r="HB171" s="44"/>
      <c r="HC171" s="44"/>
      <c r="HD171" s="44"/>
      <c r="HE171" s="44"/>
      <c r="HF171" s="44"/>
      <c r="HG171" s="44"/>
      <c r="HH171" s="44"/>
      <c r="HI171" s="44"/>
      <c r="HJ171" s="44"/>
      <c r="HK171" s="44"/>
      <c r="HL171" s="44"/>
      <c r="HM171" s="44"/>
    </row>
    <row r="172" spans="1:221" s="41" customFormat="1" x14ac:dyDescent="0.25">
      <c r="A172" s="65"/>
      <c r="B172" s="65"/>
      <c r="C172" s="65"/>
      <c r="D172" s="65"/>
      <c r="E172" s="65"/>
      <c r="F172" s="91"/>
      <c r="G172" s="91"/>
      <c r="H172" s="65"/>
      <c r="L172" s="44"/>
      <c r="M172" s="44"/>
      <c r="O172" s="92"/>
      <c r="P172" s="95"/>
      <c r="Q172" s="91"/>
      <c r="R172" s="85"/>
      <c r="S172" s="45"/>
      <c r="T172" s="44"/>
      <c r="U172" s="98"/>
      <c r="V172" s="45"/>
      <c r="W172" s="45"/>
      <c r="X172" s="44"/>
      <c r="Y172" s="93"/>
      <c r="Z172" s="85"/>
      <c r="AA172" s="85"/>
      <c r="AB172" s="44"/>
      <c r="AC172" s="44"/>
      <c r="AD172" s="45"/>
      <c r="AE172" s="45"/>
      <c r="AF172" s="45"/>
      <c r="AG172" s="45"/>
      <c r="AH172" s="45"/>
      <c r="AI172" s="45"/>
      <c r="AJ172" s="45"/>
      <c r="AK172" s="45"/>
      <c r="AL172" s="45"/>
      <c r="AM172" s="45"/>
      <c r="AN172" s="45"/>
      <c r="AO172" s="45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  <c r="FP172" s="44"/>
      <c r="FQ172" s="44"/>
      <c r="FR172" s="44"/>
      <c r="FS172" s="44"/>
      <c r="FT172" s="44"/>
      <c r="FU172" s="44"/>
      <c r="FV172" s="44"/>
      <c r="FW172" s="44"/>
      <c r="FX172" s="44"/>
      <c r="FY172" s="44"/>
      <c r="FZ172" s="44"/>
      <c r="GA172" s="44"/>
      <c r="GB172" s="44"/>
      <c r="GC172" s="44"/>
      <c r="GD172" s="44"/>
      <c r="GE172" s="44"/>
      <c r="GF172" s="44"/>
      <c r="GG172" s="44"/>
      <c r="GH172" s="44"/>
      <c r="GI172" s="44"/>
      <c r="GJ172" s="44"/>
      <c r="GK172" s="44"/>
      <c r="GL172" s="44"/>
      <c r="GM172" s="44"/>
      <c r="GN172" s="44"/>
      <c r="GO172" s="44"/>
      <c r="GP172" s="44"/>
      <c r="GQ172" s="44"/>
      <c r="GR172" s="44"/>
      <c r="GS172" s="44"/>
      <c r="GT172" s="44"/>
      <c r="GU172" s="44"/>
      <c r="GV172" s="44"/>
      <c r="GW172" s="44"/>
      <c r="GX172" s="44"/>
      <c r="GY172" s="44"/>
      <c r="GZ172" s="44"/>
      <c r="HA172" s="44"/>
      <c r="HB172" s="44"/>
      <c r="HC172" s="44"/>
      <c r="HD172" s="44"/>
      <c r="HE172" s="44"/>
      <c r="HF172" s="44"/>
      <c r="HG172" s="44"/>
      <c r="HH172" s="44"/>
      <c r="HI172" s="44"/>
      <c r="HJ172" s="44"/>
      <c r="HK172" s="44"/>
      <c r="HL172" s="44"/>
      <c r="HM172" s="44"/>
    </row>
    <row r="173" spans="1:221" s="41" customFormat="1" x14ac:dyDescent="0.25">
      <c r="A173" s="65"/>
      <c r="B173" s="65"/>
      <c r="C173" s="65"/>
      <c r="D173" s="65"/>
      <c r="E173" s="65"/>
      <c r="F173" s="91"/>
      <c r="G173" s="91"/>
      <c r="H173" s="65"/>
      <c r="L173" s="44"/>
      <c r="M173" s="44"/>
      <c r="O173" s="92"/>
      <c r="P173" s="95"/>
      <c r="Q173" s="91"/>
      <c r="R173" s="85"/>
      <c r="S173" s="45"/>
      <c r="T173" s="44"/>
      <c r="U173" s="98"/>
      <c r="V173" s="45"/>
      <c r="W173" s="45"/>
      <c r="X173" s="44"/>
      <c r="Y173" s="93"/>
      <c r="Z173" s="85"/>
      <c r="AA173" s="85"/>
      <c r="AB173" s="44"/>
      <c r="AC173" s="44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  <c r="FP173" s="44"/>
      <c r="FQ173" s="44"/>
      <c r="FR173" s="44"/>
      <c r="FS173" s="44"/>
      <c r="FT173" s="44"/>
      <c r="FU173" s="44"/>
      <c r="FV173" s="44"/>
      <c r="FW173" s="44"/>
      <c r="FX173" s="44"/>
      <c r="FY173" s="44"/>
      <c r="FZ173" s="44"/>
      <c r="GA173" s="44"/>
      <c r="GB173" s="44"/>
      <c r="GC173" s="44"/>
      <c r="GD173" s="44"/>
      <c r="GE173" s="44"/>
      <c r="GF173" s="44"/>
      <c r="GG173" s="44"/>
      <c r="GH173" s="44"/>
      <c r="GI173" s="44"/>
      <c r="GJ173" s="44"/>
      <c r="GK173" s="44"/>
      <c r="GL173" s="44"/>
      <c r="GM173" s="44"/>
      <c r="GN173" s="44"/>
      <c r="GO173" s="44"/>
      <c r="GP173" s="44"/>
      <c r="GQ173" s="44"/>
      <c r="GR173" s="44"/>
      <c r="GS173" s="44"/>
      <c r="GT173" s="44"/>
      <c r="GU173" s="44"/>
      <c r="GV173" s="44"/>
      <c r="GW173" s="44"/>
      <c r="GX173" s="44"/>
      <c r="GY173" s="44"/>
      <c r="GZ173" s="44"/>
      <c r="HA173" s="44"/>
      <c r="HB173" s="44"/>
      <c r="HC173" s="44"/>
      <c r="HD173" s="44"/>
      <c r="HE173" s="44"/>
      <c r="HF173" s="44"/>
      <c r="HG173" s="44"/>
      <c r="HH173" s="44"/>
      <c r="HI173" s="44"/>
      <c r="HJ173" s="44"/>
      <c r="HK173" s="44"/>
      <c r="HL173" s="44"/>
      <c r="HM173" s="44"/>
    </row>
    <row r="174" spans="1:221" s="41" customFormat="1" x14ac:dyDescent="0.25">
      <c r="A174" s="65"/>
      <c r="B174" s="65"/>
      <c r="C174" s="65"/>
      <c r="D174" s="65"/>
      <c r="E174" s="65"/>
      <c r="F174" s="91"/>
      <c r="G174" s="91"/>
      <c r="H174" s="65"/>
      <c r="L174" s="44"/>
      <c r="M174" s="44"/>
      <c r="O174" s="92"/>
      <c r="P174" s="95"/>
      <c r="Q174" s="91"/>
      <c r="R174" s="85"/>
      <c r="S174" s="45"/>
      <c r="T174" s="44"/>
      <c r="U174" s="98"/>
      <c r="V174" s="45"/>
      <c r="W174" s="45"/>
      <c r="X174" s="44"/>
      <c r="Y174" s="93"/>
      <c r="Z174" s="85"/>
      <c r="AA174" s="85"/>
      <c r="AB174" s="44"/>
      <c r="AC174" s="44"/>
      <c r="AD174" s="45"/>
      <c r="AE174" s="45"/>
      <c r="AF174" s="45"/>
      <c r="AG174" s="45"/>
      <c r="AH174" s="45"/>
      <c r="AI174" s="45"/>
      <c r="AJ174" s="45"/>
      <c r="AK174" s="45"/>
      <c r="AL174" s="45"/>
      <c r="AM174" s="45"/>
      <c r="AN174" s="45"/>
      <c r="AO174" s="45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  <c r="FP174" s="44"/>
      <c r="FQ174" s="44"/>
      <c r="FR174" s="44"/>
      <c r="FS174" s="44"/>
      <c r="FT174" s="44"/>
      <c r="FU174" s="44"/>
      <c r="FV174" s="44"/>
      <c r="FW174" s="44"/>
      <c r="FX174" s="44"/>
      <c r="FY174" s="44"/>
      <c r="FZ174" s="44"/>
      <c r="GA174" s="44"/>
      <c r="GB174" s="44"/>
      <c r="GC174" s="44"/>
      <c r="GD174" s="44"/>
      <c r="GE174" s="44"/>
      <c r="GF174" s="44"/>
      <c r="GG174" s="44"/>
      <c r="GH174" s="44"/>
      <c r="GI174" s="44"/>
      <c r="GJ174" s="44"/>
      <c r="GK174" s="44"/>
      <c r="GL174" s="44"/>
      <c r="GM174" s="44"/>
      <c r="GN174" s="44"/>
      <c r="GO174" s="44"/>
      <c r="GP174" s="44"/>
      <c r="GQ174" s="44"/>
      <c r="GR174" s="44"/>
      <c r="GS174" s="44"/>
      <c r="GT174" s="44"/>
      <c r="GU174" s="44"/>
      <c r="GV174" s="44"/>
      <c r="GW174" s="44"/>
      <c r="GX174" s="44"/>
      <c r="GY174" s="44"/>
      <c r="GZ174" s="44"/>
      <c r="HA174" s="44"/>
      <c r="HB174" s="44"/>
      <c r="HC174" s="44"/>
      <c r="HD174" s="44"/>
      <c r="HE174" s="44"/>
      <c r="HF174" s="44"/>
      <c r="HG174" s="44"/>
      <c r="HH174" s="44"/>
      <c r="HI174" s="44"/>
      <c r="HJ174" s="44"/>
      <c r="HK174" s="44"/>
      <c r="HL174" s="44"/>
      <c r="HM174" s="44"/>
    </row>
    <row r="175" spans="1:221" s="41" customFormat="1" x14ac:dyDescent="0.25">
      <c r="A175" s="65"/>
      <c r="B175" s="65"/>
      <c r="C175" s="65"/>
      <c r="D175" s="65"/>
      <c r="E175" s="65"/>
      <c r="F175" s="91"/>
      <c r="G175" s="91"/>
      <c r="H175" s="65"/>
      <c r="L175" s="44"/>
      <c r="M175" s="44"/>
      <c r="O175" s="92"/>
      <c r="P175" s="95"/>
      <c r="Q175" s="91"/>
      <c r="R175" s="85"/>
      <c r="S175" s="45"/>
      <c r="T175" s="44"/>
      <c r="U175" s="98"/>
      <c r="V175" s="45"/>
      <c r="W175" s="45"/>
      <c r="X175" s="44"/>
      <c r="Y175" s="93"/>
      <c r="Z175" s="85"/>
      <c r="AA175" s="85"/>
      <c r="AB175" s="44"/>
      <c r="AC175" s="44"/>
      <c r="AD175" s="45"/>
      <c r="AE175" s="45"/>
      <c r="AF175" s="45"/>
      <c r="AG175" s="45"/>
      <c r="AH175" s="45"/>
      <c r="AI175" s="45"/>
      <c r="AJ175" s="45"/>
      <c r="AK175" s="45"/>
      <c r="AL175" s="45"/>
      <c r="AM175" s="45"/>
      <c r="AN175" s="45"/>
      <c r="AO175" s="45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  <c r="FP175" s="44"/>
      <c r="FQ175" s="44"/>
      <c r="FR175" s="44"/>
      <c r="FS175" s="44"/>
      <c r="FT175" s="44"/>
      <c r="FU175" s="44"/>
      <c r="FV175" s="44"/>
      <c r="FW175" s="44"/>
      <c r="FX175" s="44"/>
      <c r="FY175" s="44"/>
      <c r="FZ175" s="44"/>
      <c r="GA175" s="44"/>
      <c r="GB175" s="44"/>
      <c r="GC175" s="44"/>
      <c r="GD175" s="44"/>
      <c r="GE175" s="44"/>
      <c r="GF175" s="44"/>
      <c r="GG175" s="44"/>
      <c r="GH175" s="44"/>
      <c r="GI175" s="44"/>
      <c r="GJ175" s="44"/>
      <c r="GK175" s="44"/>
      <c r="GL175" s="44"/>
      <c r="GM175" s="44"/>
      <c r="GN175" s="44"/>
      <c r="GO175" s="44"/>
      <c r="GP175" s="44"/>
      <c r="GQ175" s="44"/>
      <c r="GR175" s="44"/>
      <c r="GS175" s="44"/>
      <c r="GT175" s="44"/>
      <c r="GU175" s="44"/>
      <c r="GV175" s="44"/>
      <c r="GW175" s="44"/>
      <c r="GX175" s="44"/>
      <c r="GY175" s="44"/>
      <c r="GZ175" s="44"/>
      <c r="HA175" s="44"/>
      <c r="HB175" s="44"/>
      <c r="HC175" s="44"/>
      <c r="HD175" s="44"/>
      <c r="HE175" s="44"/>
      <c r="HF175" s="44"/>
      <c r="HG175" s="44"/>
      <c r="HH175" s="44"/>
      <c r="HI175" s="44"/>
      <c r="HJ175" s="44"/>
      <c r="HK175" s="44"/>
      <c r="HL175" s="44"/>
      <c r="HM175" s="44"/>
    </row>
    <row r="176" spans="1:221" s="41" customFormat="1" x14ac:dyDescent="0.25">
      <c r="A176" s="65"/>
      <c r="B176" s="65"/>
      <c r="C176" s="65"/>
      <c r="D176" s="65"/>
      <c r="E176" s="65"/>
      <c r="F176" s="91"/>
      <c r="G176" s="91"/>
      <c r="H176" s="65"/>
      <c r="L176" s="44"/>
      <c r="M176" s="44"/>
      <c r="O176" s="92"/>
      <c r="P176" s="95"/>
      <c r="Q176" s="91"/>
      <c r="R176" s="85"/>
      <c r="S176" s="45"/>
      <c r="T176" s="44"/>
      <c r="U176" s="98"/>
      <c r="V176" s="45"/>
      <c r="W176" s="45"/>
      <c r="X176" s="44"/>
      <c r="Y176" s="93"/>
      <c r="Z176" s="85"/>
      <c r="AA176" s="85"/>
      <c r="AB176" s="44"/>
      <c r="AC176" s="44"/>
      <c r="AD176" s="45"/>
      <c r="AE176" s="45"/>
      <c r="AF176" s="45"/>
      <c r="AG176" s="45"/>
      <c r="AH176" s="45"/>
      <c r="AI176" s="45"/>
      <c r="AJ176" s="45"/>
      <c r="AK176" s="45"/>
      <c r="AL176" s="45"/>
      <c r="AM176" s="45"/>
      <c r="AN176" s="45"/>
      <c r="AO176" s="45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  <c r="FP176" s="44"/>
      <c r="FQ176" s="44"/>
      <c r="FR176" s="44"/>
      <c r="FS176" s="44"/>
      <c r="FT176" s="44"/>
      <c r="FU176" s="44"/>
      <c r="FV176" s="44"/>
      <c r="FW176" s="44"/>
      <c r="FX176" s="44"/>
      <c r="FY176" s="44"/>
      <c r="FZ176" s="44"/>
      <c r="GA176" s="44"/>
      <c r="GB176" s="44"/>
      <c r="GC176" s="44"/>
      <c r="GD176" s="44"/>
      <c r="GE176" s="44"/>
      <c r="GF176" s="44"/>
      <c r="GG176" s="44"/>
      <c r="GH176" s="44"/>
      <c r="GI176" s="44"/>
      <c r="GJ176" s="44"/>
      <c r="GK176" s="44"/>
      <c r="GL176" s="44"/>
      <c r="GM176" s="44"/>
      <c r="GN176" s="44"/>
      <c r="GO176" s="44"/>
      <c r="GP176" s="44"/>
      <c r="GQ176" s="44"/>
      <c r="GR176" s="44"/>
      <c r="GS176" s="44"/>
      <c r="GT176" s="44"/>
      <c r="GU176" s="44"/>
      <c r="GV176" s="44"/>
      <c r="GW176" s="44"/>
      <c r="GX176" s="44"/>
      <c r="GY176" s="44"/>
      <c r="GZ176" s="44"/>
      <c r="HA176" s="44"/>
      <c r="HB176" s="44"/>
      <c r="HC176" s="44"/>
      <c r="HD176" s="44"/>
      <c r="HE176" s="44"/>
      <c r="HF176" s="44"/>
      <c r="HG176" s="44"/>
      <c r="HH176" s="44"/>
      <c r="HI176" s="44"/>
      <c r="HJ176" s="44"/>
      <c r="HK176" s="44"/>
      <c r="HL176" s="44"/>
      <c r="HM176" s="44"/>
    </row>
    <row r="177" spans="1:221" s="41" customFormat="1" x14ac:dyDescent="0.25">
      <c r="A177" s="65"/>
      <c r="B177" s="65"/>
      <c r="C177" s="65"/>
      <c r="D177" s="65"/>
      <c r="E177" s="65"/>
      <c r="F177" s="91"/>
      <c r="G177" s="91"/>
      <c r="H177" s="65"/>
      <c r="L177" s="44"/>
      <c r="M177" s="44"/>
      <c r="O177" s="92"/>
      <c r="P177" s="95"/>
      <c r="Q177" s="91"/>
      <c r="R177" s="85"/>
      <c r="S177" s="45"/>
      <c r="T177" s="44"/>
      <c r="U177" s="98"/>
      <c r="V177" s="45"/>
      <c r="W177" s="45"/>
      <c r="X177" s="44"/>
      <c r="Y177" s="93"/>
      <c r="Z177" s="85"/>
      <c r="AA177" s="85"/>
      <c r="AB177" s="44"/>
      <c r="AC177" s="44"/>
      <c r="AD177" s="45"/>
      <c r="AE177" s="45"/>
      <c r="AF177" s="45"/>
      <c r="AG177" s="45"/>
      <c r="AH177" s="45"/>
      <c r="AI177" s="45"/>
      <c r="AJ177" s="45"/>
      <c r="AK177" s="45"/>
      <c r="AL177" s="45"/>
      <c r="AM177" s="45"/>
      <c r="AN177" s="45"/>
      <c r="AO177" s="45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  <c r="FP177" s="44"/>
      <c r="FQ177" s="44"/>
      <c r="FR177" s="44"/>
      <c r="FS177" s="44"/>
      <c r="FT177" s="44"/>
      <c r="FU177" s="44"/>
      <c r="FV177" s="44"/>
      <c r="FW177" s="44"/>
      <c r="FX177" s="44"/>
      <c r="FY177" s="44"/>
      <c r="FZ177" s="44"/>
      <c r="GA177" s="44"/>
      <c r="GB177" s="44"/>
      <c r="GC177" s="44"/>
      <c r="GD177" s="44"/>
      <c r="GE177" s="44"/>
      <c r="GF177" s="44"/>
      <c r="GG177" s="44"/>
      <c r="GH177" s="44"/>
      <c r="GI177" s="44"/>
      <c r="GJ177" s="44"/>
      <c r="GK177" s="44"/>
      <c r="GL177" s="44"/>
      <c r="GM177" s="44"/>
      <c r="GN177" s="44"/>
      <c r="GO177" s="44"/>
      <c r="GP177" s="44"/>
      <c r="GQ177" s="44"/>
      <c r="GR177" s="44"/>
      <c r="GS177" s="44"/>
      <c r="GT177" s="44"/>
      <c r="GU177" s="44"/>
      <c r="GV177" s="44"/>
      <c r="GW177" s="44"/>
      <c r="GX177" s="44"/>
      <c r="GY177" s="44"/>
      <c r="GZ177" s="44"/>
      <c r="HA177" s="44"/>
      <c r="HB177" s="44"/>
      <c r="HC177" s="44"/>
      <c r="HD177" s="44"/>
      <c r="HE177" s="44"/>
      <c r="HF177" s="44"/>
      <c r="HG177" s="44"/>
      <c r="HH177" s="44"/>
      <c r="HI177" s="44"/>
      <c r="HJ177" s="44"/>
      <c r="HK177" s="44"/>
      <c r="HL177" s="44"/>
      <c r="HM177" s="44"/>
    </row>
    <row r="178" spans="1:221" s="41" customFormat="1" x14ac:dyDescent="0.25">
      <c r="A178" s="65"/>
      <c r="B178" s="65"/>
      <c r="C178" s="65"/>
      <c r="D178" s="65"/>
      <c r="E178" s="65"/>
      <c r="F178" s="91"/>
      <c r="G178" s="91"/>
      <c r="H178" s="65"/>
      <c r="L178" s="44"/>
      <c r="M178" s="44"/>
      <c r="O178" s="92"/>
      <c r="P178" s="95"/>
      <c r="Q178" s="91"/>
      <c r="R178" s="85"/>
      <c r="S178" s="45"/>
      <c r="T178" s="44"/>
      <c r="U178" s="98"/>
      <c r="V178" s="45"/>
      <c r="W178" s="45"/>
      <c r="X178" s="44"/>
      <c r="Y178" s="93"/>
      <c r="Z178" s="85"/>
      <c r="AA178" s="85"/>
      <c r="AB178" s="44"/>
      <c r="AC178" s="44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5"/>
      <c r="AO178" s="45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  <c r="FP178" s="44"/>
      <c r="FQ178" s="44"/>
      <c r="FR178" s="44"/>
      <c r="FS178" s="44"/>
      <c r="FT178" s="44"/>
      <c r="FU178" s="44"/>
      <c r="FV178" s="44"/>
      <c r="FW178" s="44"/>
      <c r="FX178" s="44"/>
      <c r="FY178" s="44"/>
      <c r="FZ178" s="44"/>
      <c r="GA178" s="44"/>
      <c r="GB178" s="44"/>
      <c r="GC178" s="44"/>
      <c r="GD178" s="44"/>
      <c r="GE178" s="44"/>
      <c r="GF178" s="44"/>
      <c r="GG178" s="44"/>
      <c r="GH178" s="44"/>
      <c r="GI178" s="44"/>
      <c r="GJ178" s="44"/>
      <c r="GK178" s="44"/>
      <c r="GL178" s="44"/>
      <c r="GM178" s="44"/>
      <c r="GN178" s="44"/>
      <c r="GO178" s="44"/>
      <c r="GP178" s="44"/>
      <c r="GQ178" s="44"/>
      <c r="GR178" s="44"/>
      <c r="GS178" s="44"/>
      <c r="GT178" s="44"/>
      <c r="GU178" s="44"/>
      <c r="GV178" s="44"/>
      <c r="GW178" s="44"/>
      <c r="GX178" s="44"/>
      <c r="GY178" s="44"/>
      <c r="GZ178" s="44"/>
      <c r="HA178" s="44"/>
      <c r="HB178" s="44"/>
      <c r="HC178" s="44"/>
      <c r="HD178" s="44"/>
      <c r="HE178" s="44"/>
      <c r="HF178" s="44"/>
      <c r="HG178" s="44"/>
      <c r="HH178" s="44"/>
      <c r="HI178" s="44"/>
      <c r="HJ178" s="44"/>
      <c r="HK178" s="44"/>
      <c r="HL178" s="44"/>
      <c r="HM178" s="44"/>
    </row>
    <row r="179" spans="1:221" s="41" customFormat="1" x14ac:dyDescent="0.25">
      <c r="A179" s="65"/>
      <c r="B179" s="65"/>
      <c r="C179" s="65"/>
      <c r="D179" s="65"/>
      <c r="E179" s="65"/>
      <c r="F179" s="91"/>
      <c r="G179" s="91"/>
      <c r="H179" s="65"/>
      <c r="L179" s="44"/>
      <c r="M179" s="44"/>
      <c r="O179" s="92"/>
      <c r="P179" s="95"/>
      <c r="Q179" s="91"/>
      <c r="R179" s="85"/>
      <c r="S179" s="45"/>
      <c r="T179" s="44"/>
      <c r="U179" s="98"/>
      <c r="V179" s="45"/>
      <c r="W179" s="45"/>
      <c r="X179" s="44"/>
      <c r="Y179" s="93"/>
      <c r="Z179" s="85"/>
      <c r="AA179" s="85"/>
      <c r="AB179" s="44"/>
      <c r="AC179" s="44"/>
      <c r="AD179" s="45"/>
      <c r="AE179" s="45"/>
      <c r="AF179" s="45"/>
      <c r="AG179" s="45"/>
      <c r="AH179" s="45"/>
      <c r="AI179" s="45"/>
      <c r="AJ179" s="45"/>
      <c r="AK179" s="45"/>
      <c r="AL179" s="45"/>
      <c r="AM179" s="45"/>
      <c r="AN179" s="45"/>
      <c r="AO179" s="45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  <c r="FP179" s="44"/>
      <c r="FQ179" s="44"/>
      <c r="FR179" s="44"/>
      <c r="FS179" s="44"/>
      <c r="FT179" s="44"/>
      <c r="FU179" s="44"/>
      <c r="FV179" s="44"/>
      <c r="FW179" s="44"/>
      <c r="FX179" s="44"/>
      <c r="FY179" s="44"/>
      <c r="FZ179" s="44"/>
      <c r="GA179" s="44"/>
      <c r="GB179" s="44"/>
      <c r="GC179" s="44"/>
      <c r="GD179" s="44"/>
      <c r="GE179" s="44"/>
      <c r="GF179" s="44"/>
      <c r="GG179" s="44"/>
      <c r="GH179" s="44"/>
      <c r="GI179" s="44"/>
      <c r="GJ179" s="44"/>
      <c r="GK179" s="44"/>
      <c r="GL179" s="44"/>
      <c r="GM179" s="44"/>
      <c r="GN179" s="44"/>
      <c r="GO179" s="44"/>
      <c r="GP179" s="44"/>
      <c r="GQ179" s="44"/>
      <c r="GR179" s="44"/>
      <c r="GS179" s="44"/>
      <c r="GT179" s="44"/>
      <c r="GU179" s="44"/>
      <c r="GV179" s="44"/>
      <c r="GW179" s="44"/>
      <c r="GX179" s="44"/>
      <c r="GY179" s="44"/>
      <c r="GZ179" s="44"/>
      <c r="HA179" s="44"/>
      <c r="HB179" s="44"/>
      <c r="HC179" s="44"/>
      <c r="HD179" s="44"/>
      <c r="HE179" s="44"/>
      <c r="HF179" s="44"/>
      <c r="HG179" s="44"/>
      <c r="HH179" s="44"/>
      <c r="HI179" s="44"/>
      <c r="HJ179" s="44"/>
      <c r="HK179" s="44"/>
      <c r="HL179" s="44"/>
      <c r="HM179" s="44"/>
    </row>
    <row r="180" spans="1:221" s="41" customFormat="1" x14ac:dyDescent="0.25">
      <c r="A180" s="65"/>
      <c r="B180" s="65"/>
      <c r="C180" s="65"/>
      <c r="D180" s="65"/>
      <c r="E180" s="65"/>
      <c r="F180" s="91"/>
      <c r="G180" s="91"/>
      <c r="H180" s="65"/>
      <c r="L180" s="44"/>
      <c r="M180" s="44"/>
      <c r="O180" s="92"/>
      <c r="P180" s="95"/>
      <c r="Q180" s="91"/>
      <c r="R180" s="85"/>
      <c r="S180" s="45"/>
      <c r="T180" s="44"/>
      <c r="U180" s="98"/>
      <c r="V180" s="45"/>
      <c r="W180" s="45"/>
      <c r="X180" s="44"/>
      <c r="Y180" s="93"/>
      <c r="Z180" s="85"/>
      <c r="AA180" s="85"/>
      <c r="AB180" s="44"/>
      <c r="AC180" s="44"/>
      <c r="AD180" s="45"/>
      <c r="AE180" s="45"/>
      <c r="AF180" s="45"/>
      <c r="AG180" s="45"/>
      <c r="AH180" s="45"/>
      <c r="AI180" s="45"/>
      <c r="AJ180" s="45"/>
      <c r="AK180" s="45"/>
      <c r="AL180" s="45"/>
      <c r="AM180" s="45"/>
      <c r="AN180" s="45"/>
      <c r="AO180" s="45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  <c r="FP180" s="44"/>
      <c r="FQ180" s="44"/>
      <c r="FR180" s="44"/>
      <c r="FS180" s="44"/>
      <c r="FT180" s="44"/>
      <c r="FU180" s="44"/>
      <c r="FV180" s="44"/>
      <c r="FW180" s="44"/>
      <c r="FX180" s="44"/>
      <c r="FY180" s="44"/>
      <c r="FZ180" s="44"/>
      <c r="GA180" s="44"/>
      <c r="GB180" s="44"/>
      <c r="GC180" s="44"/>
      <c r="GD180" s="44"/>
      <c r="GE180" s="44"/>
      <c r="GF180" s="44"/>
      <c r="GG180" s="44"/>
      <c r="GH180" s="44"/>
      <c r="GI180" s="44"/>
      <c r="GJ180" s="44"/>
      <c r="GK180" s="44"/>
      <c r="GL180" s="44"/>
      <c r="GM180" s="44"/>
      <c r="GN180" s="44"/>
      <c r="GO180" s="44"/>
      <c r="GP180" s="44"/>
      <c r="GQ180" s="44"/>
      <c r="GR180" s="44"/>
      <c r="GS180" s="44"/>
      <c r="GT180" s="44"/>
      <c r="GU180" s="44"/>
      <c r="GV180" s="44"/>
      <c r="GW180" s="44"/>
      <c r="GX180" s="44"/>
      <c r="GY180" s="44"/>
      <c r="GZ180" s="44"/>
      <c r="HA180" s="44"/>
      <c r="HB180" s="44"/>
      <c r="HC180" s="44"/>
      <c r="HD180" s="44"/>
      <c r="HE180" s="44"/>
      <c r="HF180" s="44"/>
      <c r="HG180" s="44"/>
      <c r="HH180" s="44"/>
      <c r="HI180" s="44"/>
      <c r="HJ180" s="44"/>
      <c r="HK180" s="44"/>
      <c r="HL180" s="44"/>
      <c r="HM180" s="44"/>
    </row>
    <row r="181" spans="1:221" s="41" customFormat="1" x14ac:dyDescent="0.25">
      <c r="A181" s="65"/>
      <c r="B181" s="65"/>
      <c r="C181" s="65"/>
      <c r="D181" s="65"/>
      <c r="E181" s="65"/>
      <c r="F181" s="91"/>
      <c r="G181" s="91"/>
      <c r="H181" s="65"/>
      <c r="L181" s="44"/>
      <c r="M181" s="44"/>
      <c r="O181" s="92"/>
      <c r="P181" s="95"/>
      <c r="Q181" s="91"/>
      <c r="R181" s="85"/>
      <c r="S181" s="45"/>
      <c r="T181" s="44"/>
      <c r="U181" s="98"/>
      <c r="V181" s="45"/>
      <c r="W181" s="45"/>
      <c r="X181" s="44"/>
      <c r="Y181" s="93"/>
      <c r="Z181" s="85"/>
      <c r="AA181" s="85"/>
      <c r="AB181" s="44"/>
      <c r="AC181" s="44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  <c r="FP181" s="44"/>
      <c r="FQ181" s="44"/>
      <c r="FR181" s="44"/>
      <c r="FS181" s="44"/>
      <c r="FT181" s="44"/>
      <c r="FU181" s="44"/>
      <c r="FV181" s="44"/>
      <c r="FW181" s="44"/>
      <c r="FX181" s="44"/>
      <c r="FY181" s="44"/>
      <c r="FZ181" s="44"/>
      <c r="GA181" s="44"/>
      <c r="GB181" s="44"/>
      <c r="GC181" s="44"/>
      <c r="GD181" s="44"/>
      <c r="GE181" s="44"/>
      <c r="GF181" s="44"/>
      <c r="GG181" s="44"/>
      <c r="GH181" s="44"/>
      <c r="GI181" s="44"/>
      <c r="GJ181" s="44"/>
      <c r="GK181" s="44"/>
      <c r="GL181" s="44"/>
      <c r="GM181" s="44"/>
      <c r="GN181" s="44"/>
      <c r="GO181" s="44"/>
      <c r="GP181" s="44"/>
      <c r="GQ181" s="44"/>
      <c r="GR181" s="44"/>
      <c r="GS181" s="44"/>
      <c r="GT181" s="44"/>
      <c r="GU181" s="44"/>
      <c r="GV181" s="44"/>
      <c r="GW181" s="44"/>
      <c r="GX181" s="44"/>
      <c r="GY181" s="44"/>
      <c r="GZ181" s="44"/>
      <c r="HA181" s="44"/>
      <c r="HB181" s="44"/>
      <c r="HC181" s="44"/>
      <c r="HD181" s="44"/>
      <c r="HE181" s="44"/>
      <c r="HF181" s="44"/>
      <c r="HG181" s="44"/>
      <c r="HH181" s="44"/>
      <c r="HI181" s="44"/>
      <c r="HJ181" s="44"/>
      <c r="HK181" s="44"/>
      <c r="HL181" s="44"/>
      <c r="HM181" s="44"/>
    </row>
    <row r="182" spans="1:221" s="41" customFormat="1" x14ac:dyDescent="0.25">
      <c r="A182" s="65"/>
      <c r="B182" s="65"/>
      <c r="C182" s="65"/>
      <c r="D182" s="65"/>
      <c r="E182" s="65"/>
      <c r="F182" s="91"/>
      <c r="G182" s="91"/>
      <c r="H182" s="65"/>
      <c r="L182" s="44"/>
      <c r="M182" s="44"/>
      <c r="O182" s="92"/>
      <c r="P182" s="95"/>
      <c r="Q182" s="91"/>
      <c r="R182" s="85"/>
      <c r="S182" s="45"/>
      <c r="T182" s="44"/>
      <c r="U182" s="98"/>
      <c r="V182" s="45"/>
      <c r="W182" s="45"/>
      <c r="X182" s="44"/>
      <c r="Y182" s="93"/>
      <c r="Z182" s="85"/>
      <c r="AA182" s="85"/>
      <c r="AB182" s="44"/>
      <c r="AC182" s="44"/>
      <c r="AD182" s="45"/>
      <c r="AE182" s="45"/>
      <c r="AF182" s="45"/>
      <c r="AG182" s="45"/>
      <c r="AH182" s="45"/>
      <c r="AI182" s="45"/>
      <c r="AJ182" s="45"/>
      <c r="AK182" s="45"/>
      <c r="AL182" s="45"/>
      <c r="AM182" s="45"/>
      <c r="AN182" s="45"/>
      <c r="AO182" s="45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  <c r="FP182" s="44"/>
      <c r="FQ182" s="44"/>
      <c r="FR182" s="44"/>
      <c r="FS182" s="44"/>
      <c r="FT182" s="44"/>
      <c r="FU182" s="44"/>
      <c r="FV182" s="44"/>
      <c r="FW182" s="44"/>
      <c r="FX182" s="44"/>
      <c r="FY182" s="44"/>
      <c r="FZ182" s="44"/>
      <c r="GA182" s="44"/>
      <c r="GB182" s="44"/>
      <c r="GC182" s="44"/>
      <c r="GD182" s="44"/>
      <c r="GE182" s="44"/>
      <c r="GF182" s="44"/>
      <c r="GG182" s="44"/>
      <c r="GH182" s="44"/>
      <c r="GI182" s="44"/>
      <c r="GJ182" s="44"/>
      <c r="GK182" s="44"/>
      <c r="GL182" s="44"/>
      <c r="GM182" s="44"/>
      <c r="GN182" s="44"/>
      <c r="GO182" s="44"/>
      <c r="GP182" s="44"/>
      <c r="GQ182" s="44"/>
      <c r="GR182" s="44"/>
      <c r="GS182" s="44"/>
      <c r="GT182" s="44"/>
      <c r="GU182" s="44"/>
      <c r="GV182" s="44"/>
      <c r="GW182" s="44"/>
      <c r="GX182" s="44"/>
      <c r="GY182" s="44"/>
      <c r="GZ182" s="44"/>
      <c r="HA182" s="44"/>
      <c r="HB182" s="44"/>
      <c r="HC182" s="44"/>
      <c r="HD182" s="44"/>
      <c r="HE182" s="44"/>
      <c r="HF182" s="44"/>
      <c r="HG182" s="44"/>
      <c r="HH182" s="44"/>
      <c r="HI182" s="44"/>
      <c r="HJ182" s="44"/>
      <c r="HK182" s="44"/>
      <c r="HL182" s="44"/>
      <c r="HM182" s="44"/>
    </row>
    <row r="183" spans="1:221" s="41" customFormat="1" x14ac:dyDescent="0.25">
      <c r="A183" s="65"/>
      <c r="B183" s="65"/>
      <c r="C183" s="65"/>
      <c r="D183" s="65"/>
      <c r="E183" s="65"/>
      <c r="F183" s="91"/>
      <c r="G183" s="91"/>
      <c r="H183" s="65"/>
      <c r="L183" s="44"/>
      <c r="M183" s="44"/>
      <c r="O183" s="92"/>
      <c r="P183" s="95"/>
      <c r="Q183" s="91"/>
      <c r="R183" s="85"/>
      <c r="S183" s="45"/>
      <c r="T183" s="44"/>
      <c r="U183" s="98"/>
      <c r="V183" s="45"/>
      <c r="W183" s="45"/>
      <c r="X183" s="44"/>
      <c r="Y183" s="93"/>
      <c r="Z183" s="85"/>
      <c r="AA183" s="85"/>
      <c r="AB183" s="44"/>
      <c r="AC183" s="44"/>
      <c r="AD183" s="45"/>
      <c r="AE183" s="45"/>
      <c r="AF183" s="45"/>
      <c r="AG183" s="45"/>
      <c r="AH183" s="45"/>
      <c r="AI183" s="45"/>
      <c r="AJ183" s="45"/>
      <c r="AK183" s="45"/>
      <c r="AL183" s="45"/>
      <c r="AM183" s="45"/>
      <c r="AN183" s="45"/>
      <c r="AO183" s="45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  <c r="FP183" s="44"/>
      <c r="FQ183" s="44"/>
      <c r="FR183" s="44"/>
      <c r="FS183" s="44"/>
      <c r="FT183" s="44"/>
      <c r="FU183" s="44"/>
      <c r="FV183" s="44"/>
      <c r="FW183" s="44"/>
      <c r="FX183" s="44"/>
      <c r="FY183" s="44"/>
      <c r="FZ183" s="44"/>
      <c r="GA183" s="44"/>
      <c r="GB183" s="44"/>
      <c r="GC183" s="44"/>
      <c r="GD183" s="44"/>
      <c r="GE183" s="44"/>
      <c r="GF183" s="44"/>
      <c r="GG183" s="44"/>
      <c r="GH183" s="44"/>
      <c r="GI183" s="44"/>
      <c r="GJ183" s="44"/>
      <c r="GK183" s="44"/>
      <c r="GL183" s="44"/>
      <c r="GM183" s="44"/>
      <c r="GN183" s="44"/>
      <c r="GO183" s="44"/>
      <c r="GP183" s="44"/>
      <c r="GQ183" s="44"/>
      <c r="GR183" s="44"/>
      <c r="GS183" s="44"/>
      <c r="GT183" s="44"/>
      <c r="GU183" s="44"/>
      <c r="GV183" s="44"/>
      <c r="GW183" s="44"/>
      <c r="GX183" s="44"/>
      <c r="GY183" s="44"/>
      <c r="GZ183" s="44"/>
      <c r="HA183" s="44"/>
      <c r="HB183" s="44"/>
      <c r="HC183" s="44"/>
      <c r="HD183" s="44"/>
      <c r="HE183" s="44"/>
      <c r="HF183" s="44"/>
      <c r="HG183" s="44"/>
      <c r="HH183" s="44"/>
      <c r="HI183" s="44"/>
      <c r="HJ183" s="44"/>
      <c r="HK183" s="44"/>
      <c r="HL183" s="44"/>
      <c r="HM183" s="44"/>
    </row>
    <row r="184" spans="1:221" s="41" customFormat="1" x14ac:dyDescent="0.25">
      <c r="A184" s="65"/>
      <c r="B184" s="65"/>
      <c r="C184" s="65"/>
      <c r="D184" s="65"/>
      <c r="E184" s="65"/>
      <c r="F184" s="91"/>
      <c r="G184" s="91"/>
      <c r="H184" s="65"/>
      <c r="L184" s="44"/>
      <c r="M184" s="44"/>
      <c r="O184" s="92"/>
      <c r="P184" s="95"/>
      <c r="Q184" s="91"/>
      <c r="R184" s="85"/>
      <c r="S184" s="45"/>
      <c r="T184" s="44"/>
      <c r="U184" s="98"/>
      <c r="V184" s="45"/>
      <c r="W184" s="45"/>
      <c r="X184" s="44"/>
      <c r="Y184" s="93"/>
      <c r="Z184" s="85"/>
      <c r="AA184" s="85"/>
      <c r="AB184" s="44"/>
      <c r="AC184" s="44"/>
      <c r="AD184" s="45"/>
      <c r="AE184" s="45"/>
      <c r="AF184" s="45"/>
      <c r="AG184" s="45"/>
      <c r="AH184" s="45"/>
      <c r="AI184" s="45"/>
      <c r="AJ184" s="45"/>
      <c r="AK184" s="45"/>
      <c r="AL184" s="45"/>
      <c r="AM184" s="45"/>
      <c r="AN184" s="45"/>
      <c r="AO184" s="45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  <c r="FP184" s="44"/>
      <c r="FQ184" s="44"/>
      <c r="FR184" s="44"/>
      <c r="FS184" s="44"/>
      <c r="FT184" s="44"/>
      <c r="FU184" s="44"/>
      <c r="FV184" s="44"/>
      <c r="FW184" s="44"/>
      <c r="FX184" s="44"/>
      <c r="FY184" s="44"/>
      <c r="FZ184" s="44"/>
      <c r="GA184" s="44"/>
      <c r="GB184" s="44"/>
      <c r="GC184" s="44"/>
      <c r="GD184" s="44"/>
      <c r="GE184" s="44"/>
      <c r="GF184" s="44"/>
      <c r="GG184" s="44"/>
      <c r="GH184" s="44"/>
      <c r="GI184" s="44"/>
      <c r="GJ184" s="44"/>
      <c r="GK184" s="44"/>
      <c r="GL184" s="44"/>
      <c r="GM184" s="44"/>
      <c r="GN184" s="44"/>
      <c r="GO184" s="44"/>
      <c r="GP184" s="44"/>
      <c r="GQ184" s="44"/>
      <c r="GR184" s="44"/>
      <c r="GS184" s="44"/>
      <c r="GT184" s="44"/>
      <c r="GU184" s="44"/>
      <c r="GV184" s="44"/>
      <c r="GW184" s="44"/>
      <c r="GX184" s="44"/>
      <c r="GY184" s="44"/>
      <c r="GZ184" s="44"/>
      <c r="HA184" s="44"/>
      <c r="HB184" s="44"/>
      <c r="HC184" s="44"/>
      <c r="HD184" s="44"/>
      <c r="HE184" s="44"/>
      <c r="HF184" s="44"/>
      <c r="HG184" s="44"/>
      <c r="HH184" s="44"/>
      <c r="HI184" s="44"/>
      <c r="HJ184" s="44"/>
      <c r="HK184" s="44"/>
      <c r="HL184" s="44"/>
      <c r="HM184" s="44"/>
    </row>
    <row r="185" spans="1:221" s="41" customFormat="1" x14ac:dyDescent="0.25">
      <c r="A185" s="65"/>
      <c r="B185" s="65"/>
      <c r="C185" s="65"/>
      <c r="D185" s="65"/>
      <c r="E185" s="65"/>
      <c r="F185" s="91"/>
      <c r="G185" s="91"/>
      <c r="H185" s="65"/>
      <c r="L185" s="44"/>
      <c r="M185" s="44"/>
      <c r="O185" s="92"/>
      <c r="P185" s="95"/>
      <c r="Q185" s="91"/>
      <c r="R185" s="85"/>
      <c r="S185" s="45"/>
      <c r="T185" s="44"/>
      <c r="U185" s="98"/>
      <c r="V185" s="45"/>
      <c r="W185" s="45"/>
      <c r="X185" s="44"/>
      <c r="Y185" s="93"/>
      <c r="Z185" s="85"/>
      <c r="AA185" s="85"/>
      <c r="AB185" s="44"/>
      <c r="AC185" s="44"/>
      <c r="AD185" s="45"/>
      <c r="AE185" s="45"/>
      <c r="AF185" s="45"/>
      <c r="AG185" s="45"/>
      <c r="AH185" s="45"/>
      <c r="AI185" s="45"/>
      <c r="AJ185" s="45"/>
      <c r="AK185" s="45"/>
      <c r="AL185" s="45"/>
      <c r="AM185" s="45"/>
      <c r="AN185" s="45"/>
      <c r="AO185" s="45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  <c r="FP185" s="44"/>
      <c r="FQ185" s="44"/>
      <c r="FR185" s="44"/>
      <c r="FS185" s="44"/>
      <c r="FT185" s="44"/>
      <c r="FU185" s="44"/>
      <c r="FV185" s="44"/>
      <c r="FW185" s="44"/>
      <c r="FX185" s="44"/>
      <c r="FY185" s="44"/>
      <c r="FZ185" s="44"/>
      <c r="GA185" s="44"/>
      <c r="GB185" s="44"/>
      <c r="GC185" s="44"/>
      <c r="GD185" s="44"/>
      <c r="GE185" s="44"/>
      <c r="GF185" s="44"/>
      <c r="GG185" s="44"/>
      <c r="GH185" s="44"/>
      <c r="GI185" s="44"/>
      <c r="GJ185" s="44"/>
      <c r="GK185" s="44"/>
      <c r="GL185" s="44"/>
      <c r="GM185" s="44"/>
      <c r="GN185" s="44"/>
      <c r="GO185" s="44"/>
      <c r="GP185" s="44"/>
      <c r="GQ185" s="44"/>
      <c r="GR185" s="44"/>
      <c r="GS185" s="44"/>
      <c r="GT185" s="44"/>
      <c r="GU185" s="44"/>
      <c r="GV185" s="44"/>
      <c r="GW185" s="44"/>
      <c r="GX185" s="44"/>
      <c r="GY185" s="44"/>
      <c r="GZ185" s="44"/>
      <c r="HA185" s="44"/>
      <c r="HB185" s="44"/>
      <c r="HC185" s="44"/>
      <c r="HD185" s="44"/>
      <c r="HE185" s="44"/>
      <c r="HF185" s="44"/>
      <c r="HG185" s="44"/>
      <c r="HH185" s="44"/>
      <c r="HI185" s="44"/>
      <c r="HJ185" s="44"/>
      <c r="HK185" s="44"/>
      <c r="HL185" s="44"/>
      <c r="HM185" s="44"/>
    </row>
    <row r="186" spans="1:221" s="41" customFormat="1" x14ac:dyDescent="0.25">
      <c r="A186" s="65"/>
      <c r="B186" s="65"/>
      <c r="C186" s="65"/>
      <c r="D186" s="65"/>
      <c r="E186" s="65"/>
      <c r="F186" s="91"/>
      <c r="G186" s="91"/>
      <c r="H186" s="65"/>
      <c r="L186" s="44"/>
      <c r="M186" s="44"/>
      <c r="O186" s="92"/>
      <c r="P186" s="95"/>
      <c r="Q186" s="91"/>
      <c r="R186" s="85"/>
      <c r="S186" s="45"/>
      <c r="T186" s="44"/>
      <c r="U186" s="98"/>
      <c r="V186" s="45"/>
      <c r="W186" s="45"/>
      <c r="X186" s="44"/>
      <c r="Y186" s="93"/>
      <c r="Z186" s="85"/>
      <c r="AA186" s="85"/>
      <c r="AB186" s="44"/>
      <c r="AC186" s="44"/>
      <c r="AD186" s="45"/>
      <c r="AE186" s="45"/>
      <c r="AF186" s="45"/>
      <c r="AG186" s="45"/>
      <c r="AH186" s="45"/>
      <c r="AI186" s="45"/>
      <c r="AJ186" s="45"/>
      <c r="AK186" s="45"/>
      <c r="AL186" s="45"/>
      <c r="AM186" s="45"/>
      <c r="AN186" s="45"/>
      <c r="AO186" s="45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  <c r="FP186" s="44"/>
      <c r="FQ186" s="44"/>
      <c r="FR186" s="44"/>
      <c r="FS186" s="44"/>
      <c r="FT186" s="44"/>
      <c r="FU186" s="44"/>
      <c r="FV186" s="44"/>
      <c r="FW186" s="44"/>
      <c r="FX186" s="44"/>
      <c r="FY186" s="44"/>
      <c r="FZ186" s="44"/>
      <c r="GA186" s="44"/>
      <c r="GB186" s="44"/>
      <c r="GC186" s="44"/>
      <c r="GD186" s="44"/>
      <c r="GE186" s="44"/>
      <c r="GF186" s="44"/>
      <c r="GG186" s="44"/>
      <c r="GH186" s="44"/>
      <c r="GI186" s="44"/>
      <c r="GJ186" s="44"/>
      <c r="GK186" s="44"/>
      <c r="GL186" s="44"/>
      <c r="GM186" s="44"/>
      <c r="GN186" s="44"/>
      <c r="GO186" s="44"/>
      <c r="GP186" s="44"/>
      <c r="GQ186" s="44"/>
      <c r="GR186" s="44"/>
      <c r="GS186" s="44"/>
      <c r="GT186" s="44"/>
      <c r="GU186" s="44"/>
      <c r="GV186" s="44"/>
      <c r="GW186" s="44"/>
      <c r="GX186" s="44"/>
      <c r="GY186" s="44"/>
      <c r="GZ186" s="44"/>
      <c r="HA186" s="44"/>
      <c r="HB186" s="44"/>
      <c r="HC186" s="44"/>
      <c r="HD186" s="44"/>
      <c r="HE186" s="44"/>
      <c r="HF186" s="44"/>
      <c r="HG186" s="44"/>
      <c r="HH186" s="44"/>
      <c r="HI186" s="44"/>
      <c r="HJ186" s="44"/>
      <c r="HK186" s="44"/>
      <c r="HL186" s="44"/>
      <c r="HM186" s="4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plantilla 2013</vt:lpstr>
      <vt:lpstr>Hoja2</vt:lpstr>
      <vt:lpstr>Hoja3</vt:lpstr>
    </vt:vector>
  </TitlesOfParts>
  <Company>SoftPack©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UnidaddeTransparen</cp:lastModifiedBy>
  <dcterms:created xsi:type="dcterms:W3CDTF">2015-01-19T19:57:20Z</dcterms:created>
  <dcterms:modified xsi:type="dcterms:W3CDTF">2018-03-06T20:57:27Z</dcterms:modified>
</cp:coreProperties>
</file>