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3995" windowHeight="6915"/>
  </bookViews>
  <sheets>
    <sheet name="plantilla 2013  mayo 2013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N109" i="1" l="1"/>
  <c r="AM109" i="1"/>
  <c r="AL109" i="1"/>
  <c r="AK109" i="1"/>
  <c r="AJ109" i="1"/>
  <c r="AI109" i="1"/>
  <c r="AH109" i="1"/>
  <c r="AG109" i="1"/>
  <c r="AF109" i="1"/>
  <c r="AE109" i="1"/>
  <c r="AD109" i="1"/>
  <c r="Y109" i="1"/>
  <c r="Q109" i="1"/>
  <c r="P109" i="1"/>
  <c r="AP108" i="1"/>
  <c r="AN108" i="1"/>
  <c r="AM108" i="1"/>
  <c r="AL108" i="1"/>
  <c r="AK108" i="1"/>
  <c r="AK110" i="1" s="1"/>
  <c r="AJ108" i="1"/>
  <c r="AJ110" i="1" s="1"/>
  <c r="AI108" i="1"/>
  <c r="AI110" i="1" s="1"/>
  <c r="AH108" i="1"/>
  <c r="AH110" i="1" s="1"/>
  <c r="AG108" i="1"/>
  <c r="AG110" i="1" s="1"/>
  <c r="AF108" i="1"/>
  <c r="AF110" i="1" s="1"/>
  <c r="AE108" i="1"/>
  <c r="AE110" i="1" s="1"/>
  <c r="AD108" i="1"/>
  <c r="AD110" i="1" s="1"/>
  <c r="Y108" i="1"/>
  <c r="Q108" i="1"/>
  <c r="P108" i="1"/>
  <c r="AQ107" i="1"/>
  <c r="AO106" i="1"/>
  <c r="R106" i="1"/>
  <c r="AO105" i="1"/>
  <c r="R105" i="1"/>
  <c r="Z105" i="1" s="1"/>
  <c r="AO104" i="1"/>
  <c r="AB104" i="1"/>
  <c r="AA104" i="1"/>
  <c r="R104" i="1"/>
  <c r="AO103" i="1"/>
  <c r="AB103" i="1"/>
  <c r="AA103" i="1"/>
  <c r="S103" i="1"/>
  <c r="R103" i="1"/>
  <c r="AO102" i="1"/>
  <c r="AB102" i="1"/>
  <c r="AA102" i="1"/>
  <c r="S102" i="1"/>
  <c r="R102" i="1"/>
  <c r="AO101" i="1"/>
  <c r="AB101" i="1"/>
  <c r="AA101" i="1"/>
  <c r="S101" i="1"/>
  <c r="R101" i="1"/>
  <c r="AO100" i="1"/>
  <c r="AB100" i="1"/>
  <c r="AA100" i="1"/>
  <c r="S100" i="1"/>
  <c r="R100" i="1"/>
  <c r="AO99" i="1"/>
  <c r="AB99" i="1"/>
  <c r="AA99" i="1"/>
  <c r="S99" i="1"/>
  <c r="R99" i="1"/>
  <c r="AO98" i="1"/>
  <c r="AB98" i="1"/>
  <c r="AA98" i="1"/>
  <c r="S98" i="1"/>
  <c r="R98" i="1"/>
  <c r="U98" i="1" s="1"/>
  <c r="AO97" i="1"/>
  <c r="AB97" i="1"/>
  <c r="AA97" i="1"/>
  <c r="S97" i="1"/>
  <c r="R97" i="1"/>
  <c r="AO96" i="1"/>
  <c r="AB96" i="1"/>
  <c r="AA96" i="1"/>
  <c r="S96" i="1"/>
  <c r="R96" i="1"/>
  <c r="AO95" i="1"/>
  <c r="AB95" i="1"/>
  <c r="AA95" i="1"/>
  <c r="S95" i="1"/>
  <c r="R95" i="1"/>
  <c r="AO94" i="1"/>
  <c r="AB94" i="1"/>
  <c r="AA94" i="1"/>
  <c r="S94" i="1"/>
  <c r="R94" i="1"/>
  <c r="AO93" i="1"/>
  <c r="AB93" i="1"/>
  <c r="AA93" i="1"/>
  <c r="S93" i="1"/>
  <c r="R93" i="1"/>
  <c r="AO92" i="1"/>
  <c r="AB92" i="1"/>
  <c r="AA92" i="1"/>
  <c r="S92" i="1"/>
  <c r="R92" i="1"/>
  <c r="AO91" i="1"/>
  <c r="AB91" i="1"/>
  <c r="AA91" i="1"/>
  <c r="S91" i="1"/>
  <c r="R91" i="1"/>
  <c r="AO90" i="1"/>
  <c r="AB90" i="1"/>
  <c r="AA90" i="1"/>
  <c r="S90" i="1"/>
  <c r="R90" i="1"/>
  <c r="AO89" i="1"/>
  <c r="AB89" i="1"/>
  <c r="AA89" i="1"/>
  <c r="S89" i="1"/>
  <c r="R89" i="1"/>
  <c r="AO88" i="1"/>
  <c r="AB88" i="1"/>
  <c r="AA88" i="1"/>
  <c r="S88" i="1"/>
  <c r="R88" i="1"/>
  <c r="AO87" i="1"/>
  <c r="AB87" i="1"/>
  <c r="AA87" i="1"/>
  <c r="S87" i="1"/>
  <c r="R87" i="1"/>
  <c r="AO86" i="1"/>
  <c r="S86" i="1"/>
  <c r="R86" i="1"/>
  <c r="AO85" i="1"/>
  <c r="AB85" i="1"/>
  <c r="AA85" i="1"/>
  <c r="S85" i="1"/>
  <c r="R85" i="1"/>
  <c r="AO84" i="1"/>
  <c r="AB84" i="1"/>
  <c r="AA84" i="1"/>
  <c r="S84" i="1"/>
  <c r="R84" i="1"/>
  <c r="AO83" i="1"/>
  <c r="AB83" i="1"/>
  <c r="AA83" i="1"/>
  <c r="S83" i="1"/>
  <c r="R83" i="1"/>
  <c r="AO82" i="1"/>
  <c r="R82" i="1"/>
  <c r="W82" i="1" s="1"/>
  <c r="AO81" i="1"/>
  <c r="AB81" i="1"/>
  <c r="AA81" i="1"/>
  <c r="S81" i="1"/>
  <c r="R81" i="1"/>
  <c r="AO80" i="1"/>
  <c r="AB80" i="1"/>
  <c r="AA80" i="1"/>
  <c r="S80" i="1"/>
  <c r="R80" i="1"/>
  <c r="AO79" i="1"/>
  <c r="AB79" i="1"/>
  <c r="AA79" i="1"/>
  <c r="S79" i="1"/>
  <c r="R79" i="1"/>
  <c r="AO78" i="1"/>
  <c r="AB78" i="1"/>
  <c r="AA78" i="1"/>
  <c r="S78" i="1"/>
  <c r="R78" i="1"/>
  <c r="AO77" i="1"/>
  <c r="AB77" i="1"/>
  <c r="AA77" i="1"/>
  <c r="S77" i="1"/>
  <c r="R77" i="1"/>
  <c r="AO76" i="1"/>
  <c r="AB76" i="1"/>
  <c r="AA76" i="1"/>
  <c r="S76" i="1"/>
  <c r="R76" i="1"/>
  <c r="AO75" i="1"/>
  <c r="AB75" i="1"/>
  <c r="AA75" i="1"/>
  <c r="S75" i="1"/>
  <c r="R75" i="1"/>
  <c r="AO74" i="1"/>
  <c r="AB74" i="1"/>
  <c r="AA74" i="1"/>
  <c r="S74" i="1"/>
  <c r="R74" i="1"/>
  <c r="AO73" i="1"/>
  <c r="AB73" i="1"/>
  <c r="AA73" i="1"/>
  <c r="S73" i="1"/>
  <c r="R73" i="1"/>
  <c r="AO72" i="1"/>
  <c r="AB72" i="1"/>
  <c r="AA72" i="1"/>
  <c r="R72" i="1"/>
  <c r="Z72" i="1" s="1"/>
  <c r="AO71" i="1"/>
  <c r="AB71" i="1"/>
  <c r="AA71" i="1"/>
  <c r="S71" i="1"/>
  <c r="R71" i="1"/>
  <c r="AO70" i="1"/>
  <c r="AB70" i="1"/>
  <c r="AA70" i="1"/>
  <c r="R70" i="1"/>
  <c r="Z70" i="1" s="1"/>
  <c r="AO69" i="1"/>
  <c r="AB69" i="1"/>
  <c r="AA69" i="1"/>
  <c r="S69" i="1"/>
  <c r="R69" i="1"/>
  <c r="AO68" i="1"/>
  <c r="AB68" i="1"/>
  <c r="AA68" i="1"/>
  <c r="S68" i="1"/>
  <c r="R68" i="1"/>
  <c r="AO67" i="1"/>
  <c r="AB67" i="1"/>
  <c r="AA67" i="1"/>
  <c r="S67" i="1"/>
  <c r="R67" i="1"/>
  <c r="AO66" i="1"/>
  <c r="AB66" i="1"/>
  <c r="AA66" i="1"/>
  <c r="S66" i="1"/>
  <c r="R66" i="1"/>
  <c r="AO65" i="1"/>
  <c r="AB65" i="1"/>
  <c r="AA65" i="1"/>
  <c r="S65" i="1"/>
  <c r="R65" i="1"/>
  <c r="AO64" i="1"/>
  <c r="AB64" i="1"/>
  <c r="AA64" i="1"/>
  <c r="S64" i="1"/>
  <c r="R64" i="1"/>
  <c r="AO63" i="1"/>
  <c r="AB63" i="1"/>
  <c r="AA63" i="1"/>
  <c r="R63" i="1"/>
  <c r="V63" i="1" s="1"/>
  <c r="AO62" i="1"/>
  <c r="AB62" i="1"/>
  <c r="AA62" i="1"/>
  <c r="S62" i="1"/>
  <c r="R62" i="1"/>
  <c r="AO61" i="1"/>
  <c r="AB61" i="1"/>
  <c r="AA61" i="1"/>
  <c r="S61" i="1"/>
  <c r="R61" i="1"/>
  <c r="AO60" i="1"/>
  <c r="AB60" i="1"/>
  <c r="AA60" i="1"/>
  <c r="S60" i="1"/>
  <c r="R60" i="1"/>
  <c r="AO59" i="1"/>
  <c r="AB59" i="1"/>
  <c r="AA59" i="1"/>
  <c r="S59" i="1"/>
  <c r="R59" i="1"/>
  <c r="U59" i="1" s="1"/>
  <c r="AO58" i="1"/>
  <c r="AB58" i="1"/>
  <c r="AA58" i="1"/>
  <c r="S58" i="1"/>
  <c r="R58" i="1"/>
  <c r="V58" i="1" s="1"/>
  <c r="AO57" i="1"/>
  <c r="AB57" i="1"/>
  <c r="AA57" i="1"/>
  <c r="R57" i="1"/>
  <c r="Z57" i="1" s="1"/>
  <c r="AO56" i="1"/>
  <c r="AB56" i="1"/>
  <c r="AA56" i="1"/>
  <c r="S56" i="1"/>
  <c r="R56" i="1"/>
  <c r="AO55" i="1"/>
  <c r="AB55" i="1"/>
  <c r="AA55" i="1"/>
  <c r="S55" i="1"/>
  <c r="R55" i="1"/>
  <c r="AO54" i="1"/>
  <c r="AB54" i="1"/>
  <c r="AA54" i="1"/>
  <c r="S54" i="1"/>
  <c r="R54" i="1"/>
  <c r="AO53" i="1"/>
  <c r="AB53" i="1"/>
  <c r="AA53" i="1"/>
  <c r="S53" i="1"/>
  <c r="R53" i="1"/>
  <c r="AO52" i="1"/>
  <c r="AB52" i="1"/>
  <c r="AA52" i="1"/>
  <c r="S52" i="1"/>
  <c r="R52" i="1"/>
  <c r="AO51" i="1"/>
  <c r="AB51" i="1"/>
  <c r="AA51" i="1"/>
  <c r="S51" i="1"/>
  <c r="R51" i="1"/>
  <c r="AO50" i="1"/>
  <c r="AB50" i="1"/>
  <c r="AA50" i="1"/>
  <c r="S50" i="1"/>
  <c r="R50" i="1"/>
  <c r="AO49" i="1"/>
  <c r="AB49" i="1"/>
  <c r="AA49" i="1"/>
  <c r="S49" i="1"/>
  <c r="R49" i="1"/>
  <c r="AO48" i="1"/>
  <c r="AB48" i="1"/>
  <c r="AA48" i="1"/>
  <c r="S48" i="1"/>
  <c r="R48" i="1"/>
  <c r="AO47" i="1"/>
  <c r="AB47" i="1"/>
  <c r="AA47" i="1"/>
  <c r="S47" i="1"/>
  <c r="R47" i="1"/>
  <c r="V47" i="1" s="1"/>
  <c r="AO46" i="1"/>
  <c r="AB46" i="1"/>
  <c r="AA46" i="1"/>
  <c r="S46" i="1"/>
  <c r="R46" i="1"/>
  <c r="AO45" i="1"/>
  <c r="AB45" i="1"/>
  <c r="AA45" i="1"/>
  <c r="R45" i="1"/>
  <c r="AO44" i="1"/>
  <c r="AB44" i="1"/>
  <c r="AA44" i="1"/>
  <c r="R44" i="1"/>
  <c r="Z44" i="1" s="1"/>
  <c r="AO43" i="1"/>
  <c r="AB43" i="1"/>
  <c r="AA43" i="1"/>
  <c r="S43" i="1"/>
  <c r="R43" i="1"/>
  <c r="AO42" i="1"/>
  <c r="AB42" i="1"/>
  <c r="AA42" i="1"/>
  <c r="S42" i="1"/>
  <c r="R42" i="1"/>
  <c r="AO41" i="1"/>
  <c r="AB41" i="1"/>
  <c r="AA41" i="1"/>
  <c r="S41" i="1"/>
  <c r="R41" i="1"/>
  <c r="AO40" i="1"/>
  <c r="AB40" i="1"/>
  <c r="AA40" i="1"/>
  <c r="S40" i="1"/>
  <c r="R40" i="1"/>
  <c r="AO39" i="1"/>
  <c r="AB39" i="1"/>
  <c r="AA39" i="1"/>
  <c r="S39" i="1"/>
  <c r="R39" i="1"/>
  <c r="AO38" i="1"/>
  <c r="S38" i="1"/>
  <c r="R38" i="1"/>
  <c r="AO37" i="1"/>
  <c r="R37" i="1"/>
  <c r="W37" i="1" s="1"/>
  <c r="AO36" i="1"/>
  <c r="AB36" i="1"/>
  <c r="AA36" i="1"/>
  <c r="S36" i="1"/>
  <c r="R36" i="1"/>
  <c r="AO35" i="1"/>
  <c r="AB35" i="1"/>
  <c r="AA35" i="1"/>
  <c r="S35" i="1"/>
  <c r="R35" i="1"/>
  <c r="AO34" i="1"/>
  <c r="AB34" i="1"/>
  <c r="AA34" i="1"/>
  <c r="S34" i="1"/>
  <c r="R34" i="1"/>
  <c r="AO33" i="1"/>
  <c r="AB33" i="1"/>
  <c r="AA33" i="1"/>
  <c r="S33" i="1"/>
  <c r="R33" i="1"/>
  <c r="U33" i="1" s="1"/>
  <c r="AO32" i="1"/>
  <c r="AB32" i="1"/>
  <c r="AA32" i="1"/>
  <c r="S32" i="1"/>
  <c r="R32" i="1"/>
  <c r="AO31" i="1"/>
  <c r="AB31" i="1"/>
  <c r="AA31" i="1"/>
  <c r="S31" i="1"/>
  <c r="R31" i="1"/>
  <c r="AO30" i="1"/>
  <c r="AB30" i="1"/>
  <c r="AA30" i="1"/>
  <c r="S30" i="1"/>
  <c r="R30" i="1"/>
  <c r="AO29" i="1"/>
  <c r="AB29" i="1"/>
  <c r="AA29" i="1"/>
  <c r="S29" i="1"/>
  <c r="R29" i="1"/>
  <c r="AO28" i="1"/>
  <c r="AB28" i="1"/>
  <c r="AA28" i="1"/>
  <c r="S28" i="1"/>
  <c r="R28" i="1"/>
  <c r="AO27" i="1"/>
  <c r="AB27" i="1"/>
  <c r="AA27" i="1"/>
  <c r="S27" i="1"/>
  <c r="R27" i="1"/>
  <c r="AO26" i="1"/>
  <c r="AB26" i="1"/>
  <c r="AA26" i="1"/>
  <c r="S26" i="1"/>
  <c r="R26" i="1"/>
  <c r="AO25" i="1"/>
  <c r="S25" i="1"/>
  <c r="R25" i="1"/>
  <c r="AO24" i="1"/>
  <c r="AB24" i="1"/>
  <c r="AA24" i="1"/>
  <c r="S24" i="1"/>
  <c r="R24" i="1"/>
  <c r="AO23" i="1"/>
  <c r="AB23" i="1"/>
  <c r="AA23" i="1"/>
  <c r="S23" i="1"/>
  <c r="R23" i="1"/>
  <c r="U23" i="1" s="1"/>
  <c r="AO22" i="1"/>
  <c r="AB22" i="1"/>
  <c r="AA22" i="1"/>
  <c r="S22" i="1"/>
  <c r="R22" i="1"/>
  <c r="AO21" i="1"/>
  <c r="AB21" i="1"/>
  <c r="AA21" i="1"/>
  <c r="S21" i="1"/>
  <c r="R21" i="1"/>
  <c r="AO20" i="1"/>
  <c r="AB20" i="1"/>
  <c r="AA20" i="1"/>
  <c r="S20" i="1"/>
  <c r="R20" i="1"/>
  <c r="AO19" i="1"/>
  <c r="AB19" i="1"/>
  <c r="AA19" i="1"/>
  <c r="S19" i="1"/>
  <c r="R19" i="1"/>
  <c r="AO18" i="1"/>
  <c r="AB18" i="1"/>
  <c r="AA18" i="1"/>
  <c r="S18" i="1"/>
  <c r="R18" i="1"/>
  <c r="AO17" i="1"/>
  <c r="AB17" i="1"/>
  <c r="AA17" i="1"/>
  <c r="S17" i="1"/>
  <c r="R17" i="1"/>
  <c r="AO16" i="1"/>
  <c r="AB16" i="1"/>
  <c r="AA16" i="1"/>
  <c r="R16" i="1"/>
  <c r="AO15" i="1"/>
  <c r="AB15" i="1"/>
  <c r="AA15" i="1"/>
  <c r="S15" i="1"/>
  <c r="R15" i="1"/>
  <c r="AO14" i="1"/>
  <c r="S14" i="1"/>
  <c r="R14" i="1"/>
  <c r="AO13" i="1"/>
  <c r="AB13" i="1"/>
  <c r="AA13" i="1"/>
  <c r="S13" i="1"/>
  <c r="R13" i="1"/>
  <c r="U13" i="1" s="1"/>
  <c r="AO12" i="1"/>
  <c r="AB12" i="1"/>
  <c r="AA12" i="1"/>
  <c r="R12" i="1"/>
  <c r="AO11" i="1"/>
  <c r="AB11" i="1"/>
  <c r="AA11" i="1"/>
  <c r="S11" i="1"/>
  <c r="R11" i="1"/>
  <c r="AO10" i="1"/>
  <c r="AB10" i="1"/>
  <c r="AA10" i="1"/>
  <c r="S10" i="1"/>
  <c r="R10" i="1"/>
  <c r="AO9" i="1"/>
  <c r="AB9" i="1"/>
  <c r="AA9" i="1"/>
  <c r="S9" i="1"/>
  <c r="R9" i="1"/>
  <c r="AO8" i="1"/>
  <c r="AB8" i="1"/>
  <c r="AA8" i="1"/>
  <c r="S8" i="1"/>
  <c r="R8" i="1"/>
  <c r="AO7" i="1"/>
  <c r="AB7" i="1"/>
  <c r="AA7" i="1"/>
  <c r="S7" i="1"/>
  <c r="R7" i="1"/>
  <c r="AO6" i="1"/>
  <c r="AB6" i="1"/>
  <c r="AA6" i="1"/>
  <c r="S6" i="1"/>
  <c r="R6" i="1"/>
  <c r="AO5" i="1"/>
  <c r="AB5" i="1"/>
  <c r="AA5" i="1"/>
  <c r="S5" i="1"/>
  <c r="R5" i="1"/>
  <c r="Z10" i="1" l="1"/>
  <c r="Z18" i="1"/>
  <c r="Z20" i="1"/>
  <c r="Z22" i="1"/>
  <c r="Z24" i="1"/>
  <c r="Z26" i="1"/>
  <c r="Z28" i="1"/>
  <c r="Z30" i="1"/>
  <c r="Z32" i="1"/>
  <c r="U37" i="1"/>
  <c r="W59" i="1"/>
  <c r="W60" i="1"/>
  <c r="W62" i="1"/>
  <c r="Z64" i="1"/>
  <c r="Z66" i="1"/>
  <c r="Z68" i="1"/>
  <c r="Z83" i="1"/>
  <c r="Z85" i="1"/>
  <c r="Z87" i="1"/>
  <c r="Z89" i="1"/>
  <c r="Z91" i="1"/>
  <c r="Z98" i="1"/>
  <c r="Z82" i="1"/>
  <c r="Z14" i="1"/>
  <c r="Z17" i="1"/>
  <c r="Z19" i="1"/>
  <c r="Z21" i="1"/>
  <c r="Z31" i="1"/>
  <c r="Z37" i="1"/>
  <c r="Z38" i="1"/>
  <c r="Z40" i="1"/>
  <c r="Z42" i="1"/>
  <c r="Z46" i="1"/>
  <c r="W48" i="1"/>
  <c r="W50" i="1"/>
  <c r="W52" i="1"/>
  <c r="W54" i="1"/>
  <c r="W56" i="1"/>
  <c r="W61" i="1"/>
  <c r="Z65" i="1"/>
  <c r="Z67" i="1"/>
  <c r="Z69" i="1"/>
  <c r="U82" i="1"/>
  <c r="Z100" i="1"/>
  <c r="Z102" i="1"/>
  <c r="V17" i="1"/>
  <c r="V18" i="1"/>
  <c r="V19" i="1"/>
  <c r="V20" i="1"/>
  <c r="V21" i="1"/>
  <c r="V22" i="1"/>
  <c r="V30" i="1"/>
  <c r="V31" i="1"/>
  <c r="V32" i="1"/>
  <c r="V46" i="1"/>
  <c r="AC58" i="1"/>
  <c r="V64" i="1"/>
  <c r="V65" i="1"/>
  <c r="V66" i="1"/>
  <c r="V67" i="1"/>
  <c r="V68" i="1"/>
  <c r="V69" i="1"/>
  <c r="W70" i="1"/>
  <c r="W105" i="1"/>
  <c r="Z6" i="1"/>
  <c r="Z8" i="1"/>
  <c r="U8" i="1"/>
  <c r="Z9" i="1"/>
  <c r="Z11" i="1"/>
  <c r="Z13" i="1"/>
  <c r="Z15" i="1"/>
  <c r="Z23" i="1"/>
  <c r="Z25" i="1"/>
  <c r="Z27" i="1"/>
  <c r="Z33" i="1"/>
  <c r="Z35" i="1"/>
  <c r="V35" i="1"/>
  <c r="Z36" i="1"/>
  <c r="V36" i="1"/>
  <c r="Z39" i="1"/>
  <c r="Z41" i="1"/>
  <c r="Z43" i="1"/>
  <c r="AC47" i="1"/>
  <c r="W49" i="1"/>
  <c r="W51" i="1"/>
  <c r="W53" i="1"/>
  <c r="W55" i="1"/>
  <c r="U70" i="1"/>
  <c r="Z71" i="1"/>
  <c r="Z74" i="1"/>
  <c r="V74" i="1"/>
  <c r="Z75" i="1"/>
  <c r="V75" i="1"/>
  <c r="Z76" i="1"/>
  <c r="V76" i="1"/>
  <c r="Z77" i="1"/>
  <c r="V77" i="1"/>
  <c r="Z78" i="1"/>
  <c r="V78" i="1"/>
  <c r="Z79" i="1"/>
  <c r="V79" i="1"/>
  <c r="Z80" i="1"/>
  <c r="V80" i="1"/>
  <c r="Z81" i="1"/>
  <c r="V81" i="1"/>
  <c r="Z84" i="1"/>
  <c r="Z86" i="1"/>
  <c r="Z88" i="1"/>
  <c r="Z90" i="1"/>
  <c r="Z92" i="1"/>
  <c r="Z94" i="1"/>
  <c r="V94" i="1"/>
  <c r="Z95" i="1"/>
  <c r="V95" i="1"/>
  <c r="Z96" i="1"/>
  <c r="V96" i="1"/>
  <c r="Z97" i="1"/>
  <c r="V97" i="1"/>
  <c r="Z99" i="1"/>
  <c r="Z101" i="1"/>
  <c r="Z103" i="1"/>
  <c r="U105" i="1"/>
  <c r="R109" i="1"/>
  <c r="R108" i="1"/>
  <c r="AB109" i="1"/>
  <c r="AB108" i="1"/>
  <c r="S109" i="1"/>
  <c r="S108" i="1"/>
  <c r="AA109" i="1"/>
  <c r="AA108" i="1"/>
  <c r="Z58" i="1"/>
  <c r="W58" i="1"/>
  <c r="U58" i="1"/>
  <c r="AC60" i="1"/>
  <c r="X60" i="1"/>
  <c r="V60" i="1"/>
  <c r="AC61" i="1"/>
  <c r="X61" i="1"/>
  <c r="V61" i="1"/>
  <c r="AC62" i="1"/>
  <c r="X62" i="1"/>
  <c r="V62" i="1"/>
  <c r="AC63" i="1"/>
  <c r="Z63" i="1"/>
  <c r="W63" i="1"/>
  <c r="U63" i="1"/>
  <c r="U5" i="1"/>
  <c r="W5" i="1"/>
  <c r="Z5" i="1"/>
  <c r="U7" i="1"/>
  <c r="W7" i="1"/>
  <c r="Z7" i="1"/>
  <c r="V5" i="1"/>
  <c r="X5" i="1"/>
  <c r="AC5" i="1"/>
  <c r="V6" i="1"/>
  <c r="X6" i="1"/>
  <c r="AC6" i="1"/>
  <c r="V7" i="1"/>
  <c r="X7" i="1"/>
  <c r="AC7" i="1"/>
  <c r="V8" i="1"/>
  <c r="X8" i="1"/>
  <c r="AC8" i="1"/>
  <c r="V9" i="1"/>
  <c r="X9" i="1"/>
  <c r="AC9" i="1"/>
  <c r="V10" i="1"/>
  <c r="X10" i="1"/>
  <c r="AC10" i="1"/>
  <c r="V11" i="1"/>
  <c r="X11" i="1"/>
  <c r="AC11" i="1"/>
  <c r="U12" i="1"/>
  <c r="W12" i="1"/>
  <c r="Z12" i="1"/>
  <c r="T13" i="1"/>
  <c r="V13" i="1"/>
  <c r="X13" i="1"/>
  <c r="AC13" i="1"/>
  <c r="V14" i="1"/>
  <c r="X14" i="1"/>
  <c r="AC14" i="1"/>
  <c r="V15" i="1"/>
  <c r="X15" i="1"/>
  <c r="AC15" i="1"/>
  <c r="U16" i="1"/>
  <c r="W16" i="1"/>
  <c r="Z16" i="1"/>
  <c r="U17" i="1"/>
  <c r="W17" i="1"/>
  <c r="U18" i="1"/>
  <c r="W18" i="1"/>
  <c r="U19" i="1"/>
  <c r="W19" i="1"/>
  <c r="U20" i="1"/>
  <c r="W20" i="1"/>
  <c r="U21" i="1"/>
  <c r="W21" i="1"/>
  <c r="U22" i="1"/>
  <c r="W22" i="1"/>
  <c r="T23" i="1"/>
  <c r="V23" i="1"/>
  <c r="X23" i="1"/>
  <c r="AC23" i="1"/>
  <c r="V24" i="1"/>
  <c r="X24" i="1"/>
  <c r="AC24" i="1"/>
  <c r="V25" i="1"/>
  <c r="X25" i="1"/>
  <c r="AC25" i="1"/>
  <c r="V26" i="1"/>
  <c r="X26" i="1"/>
  <c r="AC26" i="1"/>
  <c r="V27" i="1"/>
  <c r="X27" i="1"/>
  <c r="AC27" i="1"/>
  <c r="V28" i="1"/>
  <c r="X28" i="1"/>
  <c r="AC28" i="1"/>
  <c r="U29" i="1"/>
  <c r="W29" i="1"/>
  <c r="Z29" i="1"/>
  <c r="U30" i="1"/>
  <c r="W30" i="1"/>
  <c r="U31" i="1"/>
  <c r="W31" i="1"/>
  <c r="U32" i="1"/>
  <c r="W32" i="1"/>
  <c r="T33" i="1"/>
  <c r="V33" i="1"/>
  <c r="X33" i="1"/>
  <c r="AC33" i="1"/>
  <c r="U34" i="1"/>
  <c r="W34" i="1"/>
  <c r="Z34" i="1"/>
  <c r="U35" i="1"/>
  <c r="W35" i="1"/>
  <c r="U36" i="1"/>
  <c r="W36" i="1"/>
  <c r="V37" i="1"/>
  <c r="X37" i="1"/>
  <c r="AC37" i="1"/>
  <c r="V38" i="1"/>
  <c r="X38" i="1"/>
  <c r="AC38" i="1"/>
  <c r="V39" i="1"/>
  <c r="X39" i="1"/>
  <c r="AC39" i="1"/>
  <c r="V40" i="1"/>
  <c r="X40" i="1"/>
  <c r="AC40" i="1"/>
  <c r="V41" i="1"/>
  <c r="X41" i="1"/>
  <c r="AC41" i="1"/>
  <c r="V42" i="1"/>
  <c r="X42" i="1"/>
  <c r="AC42" i="1"/>
  <c r="V43" i="1"/>
  <c r="X43" i="1"/>
  <c r="AC43" i="1"/>
  <c r="T44" i="1"/>
  <c r="V44" i="1"/>
  <c r="X44" i="1"/>
  <c r="AC44" i="1"/>
  <c r="U45" i="1"/>
  <c r="W45" i="1"/>
  <c r="Z45" i="1"/>
  <c r="U46" i="1"/>
  <c r="W46" i="1"/>
  <c r="U47" i="1"/>
  <c r="W47" i="1"/>
  <c r="Z47" i="1"/>
  <c r="U57" i="1"/>
  <c r="T58" i="1"/>
  <c r="X58" i="1"/>
  <c r="Z59" i="1"/>
  <c r="U60" i="1"/>
  <c r="Z60" i="1"/>
  <c r="U61" i="1"/>
  <c r="Z61" i="1"/>
  <c r="U62" i="1"/>
  <c r="Z62" i="1"/>
  <c r="X63" i="1"/>
  <c r="AQ63" i="1" s="1"/>
  <c r="AO109" i="1"/>
  <c r="AO108" i="1"/>
  <c r="AC48" i="1"/>
  <c r="X48" i="1"/>
  <c r="V48" i="1"/>
  <c r="AC49" i="1"/>
  <c r="X49" i="1"/>
  <c r="V49" i="1"/>
  <c r="AC50" i="1"/>
  <c r="X50" i="1"/>
  <c r="V50" i="1"/>
  <c r="AC51" i="1"/>
  <c r="X51" i="1"/>
  <c r="V51" i="1"/>
  <c r="AC52" i="1"/>
  <c r="X52" i="1"/>
  <c r="V52" i="1"/>
  <c r="AC53" i="1"/>
  <c r="X53" i="1"/>
  <c r="V53" i="1"/>
  <c r="AC54" i="1"/>
  <c r="X54" i="1"/>
  <c r="V54" i="1"/>
  <c r="AC55" i="1"/>
  <c r="X55" i="1"/>
  <c r="V55" i="1"/>
  <c r="AC56" i="1"/>
  <c r="X56" i="1"/>
  <c r="V56" i="1"/>
  <c r="AC57" i="1"/>
  <c r="X57" i="1"/>
  <c r="V57" i="1"/>
  <c r="T57" i="1"/>
  <c r="U6" i="1"/>
  <c r="W6" i="1"/>
  <c r="W8" i="1"/>
  <c r="AQ8" i="1" s="1"/>
  <c r="U9" i="1"/>
  <c r="W9" i="1"/>
  <c r="U10" i="1"/>
  <c r="W10" i="1"/>
  <c r="U11" i="1"/>
  <c r="W11" i="1"/>
  <c r="V12" i="1"/>
  <c r="X12" i="1"/>
  <c r="AC12" i="1"/>
  <c r="W13" i="1"/>
  <c r="AQ13" i="1" s="1"/>
  <c r="U14" i="1"/>
  <c r="W14" i="1"/>
  <c r="U15" i="1"/>
  <c r="W15" i="1"/>
  <c r="V16" i="1"/>
  <c r="X16" i="1"/>
  <c r="AC16" i="1"/>
  <c r="X17" i="1"/>
  <c r="AC17" i="1"/>
  <c r="X18" i="1"/>
  <c r="AC18" i="1"/>
  <c r="X19" i="1"/>
  <c r="AC19" i="1"/>
  <c r="X20" i="1"/>
  <c r="AC20" i="1"/>
  <c r="X21" i="1"/>
  <c r="AC21" i="1"/>
  <c r="X22" i="1"/>
  <c r="AC22" i="1"/>
  <c r="W23" i="1"/>
  <c r="AQ23" i="1" s="1"/>
  <c r="U24" i="1"/>
  <c r="W24" i="1"/>
  <c r="U25" i="1"/>
  <c r="W25" i="1"/>
  <c r="U26" i="1"/>
  <c r="W26" i="1"/>
  <c r="U27" i="1"/>
  <c r="W27" i="1"/>
  <c r="U28" i="1"/>
  <c r="W28" i="1"/>
  <c r="T29" i="1"/>
  <c r="V29" i="1"/>
  <c r="X29" i="1"/>
  <c r="AC29" i="1"/>
  <c r="X30" i="1"/>
  <c r="AC30" i="1"/>
  <c r="X31" i="1"/>
  <c r="AC31" i="1"/>
  <c r="X32" i="1"/>
  <c r="AC32" i="1"/>
  <c r="W33" i="1"/>
  <c r="T34" i="1"/>
  <c r="V34" i="1"/>
  <c r="X34" i="1"/>
  <c r="AC34" i="1"/>
  <c r="X35" i="1"/>
  <c r="AC35" i="1"/>
  <c r="X36" i="1"/>
  <c r="AC36" i="1"/>
  <c r="U38" i="1"/>
  <c r="W38" i="1"/>
  <c r="U39" i="1"/>
  <c r="W39" i="1"/>
  <c r="U40" i="1"/>
  <c r="W40" i="1"/>
  <c r="U41" i="1"/>
  <c r="W41" i="1"/>
  <c r="U42" i="1"/>
  <c r="W42" i="1"/>
  <c r="U43" i="1"/>
  <c r="W43" i="1"/>
  <c r="U44" i="1"/>
  <c r="W44" i="1"/>
  <c r="V45" i="1"/>
  <c r="X45" i="1"/>
  <c r="AC45" i="1"/>
  <c r="X46" i="1"/>
  <c r="AC46" i="1"/>
  <c r="X47" i="1"/>
  <c r="U48" i="1"/>
  <c r="Z48" i="1"/>
  <c r="U49" i="1"/>
  <c r="Z49" i="1"/>
  <c r="U50" i="1"/>
  <c r="Z50" i="1"/>
  <c r="U51" i="1"/>
  <c r="Z51" i="1"/>
  <c r="U52" i="1"/>
  <c r="Z52" i="1"/>
  <c r="U53" i="1"/>
  <c r="Z53" i="1"/>
  <c r="U54" i="1"/>
  <c r="Z54" i="1"/>
  <c r="U55" i="1"/>
  <c r="Z55" i="1"/>
  <c r="U56" i="1"/>
  <c r="Z56" i="1"/>
  <c r="W57" i="1"/>
  <c r="T59" i="1"/>
  <c r="V59" i="1"/>
  <c r="X59" i="1"/>
  <c r="AC59" i="1"/>
  <c r="U64" i="1"/>
  <c r="W64" i="1"/>
  <c r="U65" i="1"/>
  <c r="W65" i="1"/>
  <c r="U66" i="1"/>
  <c r="W66" i="1"/>
  <c r="U67" i="1"/>
  <c r="W67" i="1"/>
  <c r="U68" i="1"/>
  <c r="W68" i="1"/>
  <c r="U69" i="1"/>
  <c r="W69" i="1"/>
  <c r="V70" i="1"/>
  <c r="X70" i="1"/>
  <c r="AC70" i="1"/>
  <c r="V71" i="1"/>
  <c r="X71" i="1"/>
  <c r="AC71" i="1"/>
  <c r="T72" i="1"/>
  <c r="V72" i="1"/>
  <c r="X72" i="1"/>
  <c r="AC72" i="1"/>
  <c r="U73" i="1"/>
  <c r="W73" i="1"/>
  <c r="Z73" i="1"/>
  <c r="U74" i="1"/>
  <c r="W74" i="1"/>
  <c r="U75" i="1"/>
  <c r="W75" i="1"/>
  <c r="U76" i="1"/>
  <c r="W76" i="1"/>
  <c r="U77" i="1"/>
  <c r="W77" i="1"/>
  <c r="U78" i="1"/>
  <c r="W78" i="1"/>
  <c r="U79" i="1"/>
  <c r="W79" i="1"/>
  <c r="U80" i="1"/>
  <c r="W80" i="1"/>
  <c r="U81" i="1"/>
  <c r="W81" i="1"/>
  <c r="V82" i="1"/>
  <c r="X82" i="1"/>
  <c r="AC82" i="1"/>
  <c r="V83" i="1"/>
  <c r="X83" i="1"/>
  <c r="AC83" i="1"/>
  <c r="V84" i="1"/>
  <c r="X84" i="1"/>
  <c r="AC84" i="1"/>
  <c r="V85" i="1"/>
  <c r="X85" i="1"/>
  <c r="AC85" i="1"/>
  <c r="V86" i="1"/>
  <c r="X86" i="1"/>
  <c r="AC86" i="1"/>
  <c r="V87" i="1"/>
  <c r="X87" i="1"/>
  <c r="AC87" i="1"/>
  <c r="V88" i="1"/>
  <c r="X88" i="1"/>
  <c r="AC88" i="1"/>
  <c r="V89" i="1"/>
  <c r="X89" i="1"/>
  <c r="AC89" i="1"/>
  <c r="V90" i="1"/>
  <c r="X90" i="1"/>
  <c r="AC90" i="1"/>
  <c r="V91" i="1"/>
  <c r="X91" i="1"/>
  <c r="AC91" i="1"/>
  <c r="V92" i="1"/>
  <c r="X92" i="1"/>
  <c r="AC92" i="1"/>
  <c r="U93" i="1"/>
  <c r="W93" i="1"/>
  <c r="Z93" i="1"/>
  <c r="U94" i="1"/>
  <c r="W94" i="1"/>
  <c r="U95" i="1"/>
  <c r="W95" i="1"/>
  <c r="U96" i="1"/>
  <c r="W96" i="1"/>
  <c r="U97" i="1"/>
  <c r="W97" i="1"/>
  <c r="T98" i="1"/>
  <c r="V98" i="1"/>
  <c r="X98" i="1"/>
  <c r="AC98" i="1"/>
  <c r="V99" i="1"/>
  <c r="X99" i="1"/>
  <c r="AC99" i="1"/>
  <c r="V100" i="1"/>
  <c r="X100" i="1"/>
  <c r="AC100" i="1"/>
  <c r="V101" i="1"/>
  <c r="X101" i="1"/>
  <c r="AC101" i="1"/>
  <c r="V102" i="1"/>
  <c r="X102" i="1"/>
  <c r="AC102" i="1"/>
  <c r="V103" i="1"/>
  <c r="X103" i="1"/>
  <c r="AC103" i="1"/>
  <c r="U104" i="1"/>
  <c r="W104" i="1"/>
  <c r="Z104" i="1"/>
  <c r="V105" i="1"/>
  <c r="X105" i="1"/>
  <c r="AC105" i="1"/>
  <c r="U106" i="1"/>
  <c r="W106" i="1"/>
  <c r="Z106" i="1"/>
  <c r="X64" i="1"/>
  <c r="AC64" i="1"/>
  <c r="X65" i="1"/>
  <c r="AC65" i="1"/>
  <c r="X66" i="1"/>
  <c r="AC66" i="1"/>
  <c r="X67" i="1"/>
  <c r="AC67" i="1"/>
  <c r="X68" i="1"/>
  <c r="AC68" i="1"/>
  <c r="X69" i="1"/>
  <c r="AC69" i="1"/>
  <c r="U71" i="1"/>
  <c r="W71" i="1"/>
  <c r="U72" i="1"/>
  <c r="W72" i="1"/>
  <c r="T73" i="1"/>
  <c r="V73" i="1"/>
  <c r="X73" i="1"/>
  <c r="AC73" i="1"/>
  <c r="X74" i="1"/>
  <c r="AC74" i="1"/>
  <c r="X75" i="1"/>
  <c r="AC75" i="1"/>
  <c r="X76" i="1"/>
  <c r="AC76" i="1"/>
  <c r="X77" i="1"/>
  <c r="AC77" i="1"/>
  <c r="X78" i="1"/>
  <c r="AC78" i="1"/>
  <c r="X79" i="1"/>
  <c r="AC79" i="1"/>
  <c r="X80" i="1"/>
  <c r="AC80" i="1"/>
  <c r="X81" i="1"/>
  <c r="AC81" i="1"/>
  <c r="U83" i="1"/>
  <c r="W83" i="1"/>
  <c r="U84" i="1"/>
  <c r="W84" i="1"/>
  <c r="U85" i="1"/>
  <c r="W85" i="1"/>
  <c r="U86" i="1"/>
  <c r="W86" i="1"/>
  <c r="U87" i="1"/>
  <c r="W87" i="1"/>
  <c r="U88" i="1"/>
  <c r="W88" i="1"/>
  <c r="U89" i="1"/>
  <c r="W89" i="1"/>
  <c r="U90" i="1"/>
  <c r="W90" i="1"/>
  <c r="U91" i="1"/>
  <c r="W91" i="1"/>
  <c r="U92" i="1"/>
  <c r="W92" i="1"/>
  <c r="T93" i="1"/>
  <c r="V93" i="1"/>
  <c r="X93" i="1"/>
  <c r="AC93" i="1"/>
  <c r="X94" i="1"/>
  <c r="AC94" i="1"/>
  <c r="X95" i="1"/>
  <c r="AC95" i="1"/>
  <c r="X96" i="1"/>
  <c r="AC96" i="1"/>
  <c r="X97" i="1"/>
  <c r="AC97" i="1"/>
  <c r="W98" i="1"/>
  <c r="U99" i="1"/>
  <c r="W99" i="1"/>
  <c r="U100" i="1"/>
  <c r="W100" i="1"/>
  <c r="U101" i="1"/>
  <c r="W101" i="1"/>
  <c r="U102" i="1"/>
  <c r="W102" i="1"/>
  <c r="U103" i="1"/>
  <c r="W103" i="1"/>
  <c r="V104" i="1"/>
  <c r="X104" i="1"/>
  <c r="AC104" i="1"/>
  <c r="V106" i="1"/>
  <c r="X106" i="1"/>
  <c r="AC106" i="1"/>
  <c r="AQ5" i="1" l="1"/>
  <c r="AQ92" i="1"/>
  <c r="AQ91" i="1"/>
  <c r="AQ90" i="1"/>
  <c r="AQ89" i="1"/>
  <c r="AQ88" i="1"/>
  <c r="AQ87" i="1"/>
  <c r="AQ86" i="1"/>
  <c r="AQ85" i="1"/>
  <c r="AQ84" i="1"/>
  <c r="AQ83" i="1"/>
  <c r="AQ72" i="1"/>
  <c r="AQ71" i="1"/>
  <c r="AQ105" i="1"/>
  <c r="AQ82" i="1"/>
  <c r="AQ44" i="1"/>
  <c r="AQ39" i="1"/>
  <c r="AQ38" i="1"/>
  <c r="AQ33" i="1"/>
  <c r="AQ6" i="1"/>
  <c r="AQ97" i="1"/>
  <c r="AQ94" i="1"/>
  <c r="AQ80" i="1"/>
  <c r="AQ74" i="1"/>
  <c r="AQ55" i="1"/>
  <c r="AQ53" i="1"/>
  <c r="AQ51" i="1"/>
  <c r="AQ49" i="1"/>
  <c r="AQ34" i="1"/>
  <c r="AQ32" i="1"/>
  <c r="AQ31" i="1"/>
  <c r="AQ30" i="1"/>
  <c r="AQ22" i="1"/>
  <c r="AQ21" i="1"/>
  <c r="AQ20" i="1"/>
  <c r="AQ19" i="1"/>
  <c r="AQ18" i="1"/>
  <c r="AQ17" i="1"/>
  <c r="AQ12" i="1"/>
  <c r="AQ61" i="1"/>
  <c r="AQ96" i="1"/>
  <c r="AQ95" i="1"/>
  <c r="AQ78" i="1"/>
  <c r="AQ76" i="1"/>
  <c r="AQ45" i="1"/>
  <c r="AQ103" i="1"/>
  <c r="AQ102" i="1"/>
  <c r="AQ101" i="1"/>
  <c r="AQ100" i="1"/>
  <c r="AQ99" i="1"/>
  <c r="AQ81" i="1"/>
  <c r="AQ79" i="1"/>
  <c r="AQ77" i="1"/>
  <c r="AQ75" i="1"/>
  <c r="AQ106" i="1"/>
  <c r="AQ104" i="1"/>
  <c r="AQ98" i="1"/>
  <c r="AQ93" i="1"/>
  <c r="AQ73" i="1"/>
  <c r="AQ70" i="1"/>
  <c r="AQ69" i="1"/>
  <c r="AQ68" i="1"/>
  <c r="AQ67" i="1"/>
  <c r="AQ66" i="1"/>
  <c r="AQ65" i="1"/>
  <c r="AQ64" i="1"/>
  <c r="AQ59" i="1"/>
  <c r="AQ57" i="1"/>
  <c r="AQ43" i="1"/>
  <c r="AQ42" i="1"/>
  <c r="AQ41" i="1"/>
  <c r="AQ40" i="1"/>
  <c r="AQ28" i="1"/>
  <c r="AQ27" i="1"/>
  <c r="AQ26" i="1"/>
  <c r="AQ25" i="1"/>
  <c r="AQ24" i="1"/>
  <c r="AQ15" i="1"/>
  <c r="AQ14" i="1"/>
  <c r="AQ11" i="1"/>
  <c r="AQ10" i="1"/>
  <c r="AQ9" i="1"/>
  <c r="AQ56" i="1"/>
  <c r="AQ54" i="1"/>
  <c r="AQ52" i="1"/>
  <c r="AQ50" i="1"/>
  <c r="AQ48" i="1"/>
  <c r="AQ47" i="1"/>
  <c r="AQ46" i="1"/>
  <c r="AQ37" i="1"/>
  <c r="AQ36" i="1"/>
  <c r="AQ35" i="1"/>
  <c r="AQ29" i="1"/>
  <c r="AQ16" i="1"/>
  <c r="AQ7" i="1"/>
  <c r="AQ62" i="1"/>
  <c r="AQ60" i="1"/>
  <c r="T109" i="1"/>
  <c r="T108" i="1"/>
  <c r="AC109" i="1"/>
  <c r="AC108" i="1"/>
  <c r="V109" i="1"/>
  <c r="V108" i="1"/>
  <c r="Z109" i="1"/>
  <c r="Z108" i="1"/>
  <c r="U109" i="1"/>
  <c r="U108" i="1"/>
  <c r="X109" i="1"/>
  <c r="X108" i="1"/>
  <c r="W109" i="1"/>
  <c r="W108" i="1"/>
  <c r="AQ58" i="1"/>
  <c r="AQ109" i="1" s="1"/>
  <c r="AQ108" i="1" l="1"/>
</calcChain>
</file>

<file path=xl/sharedStrings.xml><?xml version="1.0" encoding="utf-8"?>
<sst xmlns="http://schemas.openxmlformats.org/spreadsheetml/2006/main" count="662" uniqueCount="221">
  <si>
    <t>INSTITUTO CULTURAL CABAÑAS</t>
  </si>
  <si>
    <t>PLANTILLA AÑO DE EJERCICIO 2013</t>
  </si>
  <si>
    <t>IMPACTO SALARIAL 2013</t>
  </si>
  <si>
    <t>CONCEPTOS PROPIOS CON PERIOCIDAD DIFERENTE A LA MENSUAL</t>
  </si>
  <si>
    <t>ICC</t>
  </si>
  <si>
    <t>COSTO MENSUAL</t>
  </si>
  <si>
    <t>COSTO ANUAL</t>
  </si>
  <si>
    <t>No. Cons</t>
  </si>
  <si>
    <t>UP</t>
  </si>
  <si>
    <t>ORG</t>
  </si>
  <si>
    <t>PG</t>
  </si>
  <si>
    <t>PC</t>
  </si>
  <si>
    <t>UEG</t>
  </si>
  <si>
    <t>CODIGO DEL PUESTO</t>
  </si>
  <si>
    <t>NOMBRE DEL BENEFICIARIO</t>
  </si>
  <si>
    <t>NIVEL</t>
  </si>
  <si>
    <t>JOR</t>
  </si>
  <si>
    <t>CATEG</t>
  </si>
  <si>
    <t>NOMBRE DEL PUESTO</t>
  </si>
  <si>
    <t>ADSCRIPCIÓN</t>
  </si>
  <si>
    <t>DIRECCION DE ADSCRIPCION AL PUESTO</t>
  </si>
  <si>
    <t>ZONA
ECONÓMICA</t>
  </si>
  <si>
    <t>SUELDO BASE  1131</t>
  </si>
  <si>
    <t>EXCEDENTE</t>
  </si>
  <si>
    <t>PRIMA QUINQUENAL POR AÑOS DE SERVICIO EFECTIVOS PRESTADOS 1311</t>
  </si>
  <si>
    <t>PRIMA
DOMINICAL
1321</t>
  </si>
  <si>
    <t>PRIMA
VACACIONAL
1321</t>
  </si>
  <si>
    <t>AGUINALDO
1322</t>
  </si>
  <si>
    <t>CUOTAS A
PENSIONES
1431</t>
  </si>
  <si>
    <t>CUOTAS PARA
LA VIVIENDA
1421</t>
  </si>
  <si>
    <t>CUOTAS 
AL IMSS
1412</t>
  </si>
  <si>
    <t>CUOTAS PARA EL SISTEMA DE AHORRO PARA EL RETIRO (SAR) 1432</t>
  </si>
  <si>
    <t>AYUDA PARA DESPENSA
1712</t>
  </si>
  <si>
    <t>AYUDA PARA PASAJES
1713</t>
  </si>
  <si>
    <t>ESTIMULO DIA SERVIDOR PUBLICO        1715</t>
  </si>
  <si>
    <t>IMPACTO AL SALARIO</t>
  </si>
  <si>
    <t>IMPACTO QUINQUENIO 1301</t>
  </si>
  <si>
    <t>CUOTAS A
PENSIONES
1401</t>
  </si>
  <si>
    <t>CUOTAS PARA
LA VIVIENDA
1402</t>
  </si>
  <si>
    <t>CUOTAS 
AL IMSS
1404</t>
  </si>
  <si>
    <t>CUOTAS
AL S.E.D.A.R.
1405</t>
  </si>
  <si>
    <t>DESPENSA
1601</t>
  </si>
  <si>
    <t>PASAJES
1602</t>
  </si>
  <si>
    <t>PRIMA
DOMINICAL
1311</t>
  </si>
  <si>
    <t>PRIMA
VACACIONAL
1311</t>
  </si>
  <si>
    <t>IMPACTO AL AGUINALDO</t>
  </si>
  <si>
    <t>IMPACTO AL SALARIO EN EL TRANSCURSO DEL AÑO      1611</t>
  </si>
  <si>
    <t>OTROS ESTIMULOS 1707</t>
  </si>
  <si>
    <t>TOTAL
ANUAL</t>
  </si>
  <si>
    <t>AGUILAR HERNÁNDEZ MARIA   ROSARIO</t>
  </si>
  <si>
    <t>B</t>
  </si>
  <si>
    <t>AYUDANTE DE SERVICIO</t>
  </si>
  <si>
    <t>INTENDENCIA</t>
  </si>
  <si>
    <t>DIRECCION DE MUSEOGRAFIA</t>
  </si>
  <si>
    <t>473.75</t>
  </si>
  <si>
    <t>ALCANTAR MARTÍN MARIA DE  JESÚS</t>
  </si>
  <si>
    <t>ANALISTA "B"</t>
  </si>
  <si>
    <t>VIGILANCIA</t>
  </si>
  <si>
    <t>499.08</t>
  </si>
  <si>
    <t>ALVAREZ FLORES RAMÓN</t>
  </si>
  <si>
    <t>ÁNGEL VILLALVAZO RODOLFO</t>
  </si>
  <si>
    <t>TECNICO "B"</t>
  </si>
  <si>
    <t>455.29</t>
  </si>
  <si>
    <t>AYÓN FLORES ROSA</t>
  </si>
  <si>
    <t>BARAJAS AVILA MARIA DEL ROCIO</t>
  </si>
  <si>
    <t>RECURSOS HUMANOS</t>
  </si>
  <si>
    <t>DIRECCION ADMINISTRATIVA</t>
  </si>
  <si>
    <t>BEAS HURTADO JUAN JOSÉ</t>
  </si>
  <si>
    <t>BECERRA VARGAS CARLOS GUILLERMO</t>
  </si>
  <si>
    <t>TECNICO EN CIRCUITO CERRADO</t>
  </si>
  <si>
    <t>CIRCUITO CERRADO</t>
  </si>
  <si>
    <t>508.92</t>
  </si>
  <si>
    <t>CAMACHO GONZÁLEZ  MARIA  DEL SOCORRO</t>
  </si>
  <si>
    <t>CASTILLO MORAN SERGIO</t>
  </si>
  <si>
    <t>C</t>
  </si>
  <si>
    <t>DIRECTOR DE AREA DE MUSEOS</t>
  </si>
  <si>
    <t>MUSEOGRAFIA</t>
  </si>
  <si>
    <t>DIRECCION GENERAL</t>
  </si>
  <si>
    <t>1017.77</t>
  </si>
  <si>
    <t>CAZARES ZAMORA HUGO</t>
  </si>
  <si>
    <t>MANTENIMIENTO</t>
  </si>
  <si>
    <t>CHAVEZ IÑIGUEZ ALBA TONATZIN</t>
  </si>
  <si>
    <t>TIENDA</t>
  </si>
  <si>
    <t>COLUNGA PERRY MIGUEL</t>
  </si>
  <si>
    <t>CONTRERAS BUSTOS ANA ALEJANDRA</t>
  </si>
  <si>
    <t>TECNICO ESPECIALIZADO A</t>
  </si>
  <si>
    <t>610.93</t>
  </si>
  <si>
    <t>CORTÉS MARTÍNEZ JOSÉ</t>
  </si>
  <si>
    <t>COVARRUBIAS HERNÁNDEZ ROSA YADIRA</t>
  </si>
  <si>
    <t>COORDINACION DE COMPRAS</t>
  </si>
  <si>
    <t>CUEVAS LOPEZ ALFREDO</t>
  </si>
  <si>
    <t>DE LA ROSA SAUCEDO ILEANA ESMERALDA</t>
  </si>
  <si>
    <t>COMISIONADA AL SINDICATO</t>
  </si>
  <si>
    <t>DELGADO TORRES MARCELA</t>
  </si>
  <si>
    <t xml:space="preserve">DÍAZ GONZÁLEZ JOSÉ LUIS </t>
  </si>
  <si>
    <t>DURAZO TRUJILLO MARIA</t>
  </si>
  <si>
    <t>COORDINADOR DE MUSEOGRAFIA</t>
  </si>
  <si>
    <t>COORDINACION DE MUSEOGRAFIA</t>
  </si>
  <si>
    <t>882.27</t>
  </si>
  <si>
    <t>ENCINO GARCIA ISRAEL</t>
  </si>
  <si>
    <t>ESPARZA ESPARZA AGUSTÍN</t>
  </si>
  <si>
    <t>GARCIA MORALES JUAN</t>
  </si>
  <si>
    <t>GONZALEZ AMARAL ERNESTO</t>
  </si>
  <si>
    <t>GUIA DE VISITANTES</t>
  </si>
  <si>
    <t>ATENCION A VISITANTES</t>
  </si>
  <si>
    <t>564.16</t>
  </si>
  <si>
    <t>GONZÁLEZ MARTÍNEZ SILVIA</t>
  </si>
  <si>
    <t>ENCARGADO DE AREA</t>
  </si>
  <si>
    <t>CONTABILIDAD</t>
  </si>
  <si>
    <t>576.68</t>
  </si>
  <si>
    <t>GUERRERO SALAZAR TRINIDAD</t>
  </si>
  <si>
    <t>GUTIERREZ LÓPEZ GERARDO ANTONIO</t>
  </si>
  <si>
    <t>TECNICO ESPECIALIZADO</t>
  </si>
  <si>
    <t>571.53</t>
  </si>
  <si>
    <t>GUTIÉRREZ LÓPEZ JOSÉ MARTÍN</t>
  </si>
  <si>
    <t>GUTIERREZ PÉREZ OLGA</t>
  </si>
  <si>
    <t>GUTIERREZ SÁNCHEZ ERNESTO</t>
  </si>
  <si>
    <t xml:space="preserve">CHOFER  </t>
  </si>
  <si>
    <t>531.77</t>
  </si>
  <si>
    <t>GUTIÉRREZ SÁNCHEZ MARICELA</t>
  </si>
  <si>
    <t>SRIA.DIRECCION GENERAL</t>
  </si>
  <si>
    <t>594.63</t>
  </si>
  <si>
    <t>GUZMAN VELAZQUEZ VICTOR JAVIER</t>
  </si>
  <si>
    <t>COORDINADOR DE EXPOSICIONES</t>
  </si>
  <si>
    <t>COORDINACION  DE EXPOSICIONES</t>
  </si>
  <si>
    <t>HERNANDEZ CARDONA MARIA GABRIELA</t>
  </si>
  <si>
    <t xml:space="preserve">COORDINADOR </t>
  </si>
  <si>
    <t>COORDINACION JURIDICA</t>
  </si>
  <si>
    <t>696.09</t>
  </si>
  <si>
    <t>HERNÁNDEZ ESTRADA JORGE ARMANDO</t>
  </si>
  <si>
    <t>526.10</t>
  </si>
  <si>
    <t>HERNÁNDEZ ZETINA GUADALUPE</t>
  </si>
  <si>
    <t>ENCARGADO DE SERVICIOS INTER</t>
  </si>
  <si>
    <t>HERNANDEZ ZETINA MARIA TERESA</t>
  </si>
  <si>
    <t>HURTADO ASCENCIO MARTHA ALICIA</t>
  </si>
  <si>
    <t>JUAREZ TORRES LUIS FERNANDO</t>
  </si>
  <si>
    <t>BIBLIIOTECA</t>
  </si>
  <si>
    <t>LARA DURAN BLANCA OLIVIA</t>
  </si>
  <si>
    <t>LARIOS ANGUIANO JOSE MAXIMILIANO</t>
  </si>
  <si>
    <t>LARIOS HERNANDEZ EVELIA</t>
  </si>
  <si>
    <t>LARIOS HERNANDEZ MARIA PATRICIA</t>
  </si>
  <si>
    <t>LEDEZMA ANGUIANO CLAUDIA ELIZABETH</t>
  </si>
  <si>
    <t>LÓPEZ CAZARES GREGORIO</t>
  </si>
  <si>
    <t>LÓPEZ LARA AMELIA</t>
  </si>
  <si>
    <t>CAJERO</t>
  </si>
  <si>
    <t>TAQUILLA</t>
  </si>
  <si>
    <t>MACIEL CASTILLO JOSÉ LUIS</t>
  </si>
  <si>
    <t>TECNICO "A"</t>
  </si>
  <si>
    <t>493.23</t>
  </si>
  <si>
    <t>MACIEL CASTILLO JOSÉ MARTÍN</t>
  </si>
  <si>
    <t>472.61</t>
  </si>
  <si>
    <t>MACIEL CASTILLO MARIA GUADALUPE</t>
  </si>
  <si>
    <t>MALDONADO PEÑA AGUSTÍN</t>
  </si>
  <si>
    <t>MANRRIQUEZ MEZA ERNESTOR</t>
  </si>
  <si>
    <t>MEDINA ASCENCIO JAIME</t>
  </si>
  <si>
    <t>MEDINA GARCIA MARCO ANTONIO</t>
  </si>
  <si>
    <t>MÉNDEZ PÉREZ MARIA ELENA</t>
  </si>
  <si>
    <t>MEZA MACEDO MARIA DEL REFUGIO</t>
  </si>
  <si>
    <t>MONTES RODRIGUEZ ERUBEY</t>
  </si>
  <si>
    <t>MORALES MORALES JOSÉ GERARDO</t>
  </si>
  <si>
    <t>MORALES TELLO GUADALUPE</t>
  </si>
  <si>
    <t>ENCARGADO DE AREA "A"</t>
  </si>
  <si>
    <t>MORALES VILLAGOMEZ MARIANA</t>
  </si>
  <si>
    <t>NAVARRO RIVERA JOSÉ DE JESÚS</t>
  </si>
  <si>
    <t>OLIVAREZ PARRA ISRAEL</t>
  </si>
  <si>
    <t>OROZCO GONZALEZ LAURA ELENA</t>
  </si>
  <si>
    <t>ORTEGA CAMACHO MARIA DEL SOCORRO</t>
  </si>
  <si>
    <t>PADILLA RODRIGUEZ AMADO</t>
  </si>
  <si>
    <t>PAREDES DÍAZ EMILIO</t>
  </si>
  <si>
    <t>ANALISTA B</t>
  </si>
  <si>
    <t>PEÑA GONZALEZ VICTOR CESAR</t>
  </si>
  <si>
    <t xml:space="preserve">DISEÑADOR GRAFICO </t>
  </si>
  <si>
    <t>544.01</t>
  </si>
  <si>
    <t>PÉREZ CAZARES SONIA</t>
  </si>
  <si>
    <t>COORDINACION DE EXPOSICIONES</t>
  </si>
  <si>
    <t>CHAVEZ VAZQUEZ JORGE ALFREDO</t>
  </si>
  <si>
    <t>ENC.SERV.INTERNOS</t>
  </si>
  <si>
    <t>PEZA AYON RICARDO</t>
  </si>
  <si>
    <t>DIRECCCION DE MUSEOGRAFIA</t>
  </si>
  <si>
    <t>RAMIREZ BRIONES LILIANA</t>
  </si>
  <si>
    <t>RAMIREZ JOSE LUIS</t>
  </si>
  <si>
    <t>REYES JIMÉNEZ TEOFILO DE JESÚS</t>
  </si>
  <si>
    <t>RODRIGUEZ CORONA RUBEN</t>
  </si>
  <si>
    <t>RODRÍGUEZ ESTRADA FRANCISCO JAVIER</t>
  </si>
  <si>
    <t>RODRIGUEZ PÉREZ HECTOR VICENTE</t>
  </si>
  <si>
    <t xml:space="preserve">RUVALCABA LIZARDE RIGOBERTO </t>
  </si>
  <si>
    <t>SALCIDO GUZMAN MARTHA</t>
  </si>
  <si>
    <t>SANCHEZ BONILLA NOE</t>
  </si>
  <si>
    <t>COORDINACION DE RENTA DE ESPACIOS Y COMPRAS</t>
  </si>
  <si>
    <t>SÁNCHEZ CARBAJAL ARMANDO</t>
  </si>
  <si>
    <t>SÁNCHEZ CARVAJAL JOSÉ JAIME</t>
  </si>
  <si>
    <t>SÁNCHEZ FLORES JOSÉ ALEJANDRO</t>
  </si>
  <si>
    <t xml:space="preserve">SÁNCHEZ JIMÉNEZ CLAUDIA LETICIA </t>
  </si>
  <si>
    <t>751.07</t>
  </si>
  <si>
    <t>SÁNCHEZ JIMÉNEZ ERNESTO</t>
  </si>
  <si>
    <t>COMISIONADO AL SINDICATO</t>
  </si>
  <si>
    <t>SÁNCHEZ RAMÍREZ PATRICIA</t>
  </si>
  <si>
    <t>SANCHEZ REYNAGA VICTOR MANUEL</t>
  </si>
  <si>
    <t>SILVA HERNÁNDEZ JOSÉ</t>
  </si>
  <si>
    <t>SILVA HERNANDEZ JOSEFINA</t>
  </si>
  <si>
    <t>TORNERO SANDOVAL SILVIA MARGARITA</t>
  </si>
  <si>
    <t>TORRES LLAMAS LETICIA</t>
  </si>
  <si>
    <t>VALLEJO ARIZPE ALEJANDRA YADIRA</t>
  </si>
  <si>
    <t>ENCARGADO DE AREA "B"</t>
  </si>
  <si>
    <t>VARGAS RODRIGUEZ EDUARDO</t>
  </si>
  <si>
    <t>VARGAS VALENCIA FLORENTINO</t>
  </si>
  <si>
    <t>VARGAS VILLA ALFONSO</t>
  </si>
  <si>
    <t>VELAZQUEZ ALCANTAR ALEJANDRO</t>
  </si>
  <si>
    <t>VILLA VALADEZ ANDRES</t>
  </si>
  <si>
    <t>VILLAGOMEZ SUAREZ CONSUELO</t>
  </si>
  <si>
    <t>VILLALVAZO LEONARDO PAULINO</t>
  </si>
  <si>
    <t>VILLANUEVA ISORDIA ROBERTO</t>
  </si>
  <si>
    <t>VILLEGAS LEYVA VERONICA</t>
  </si>
  <si>
    <t>VIRGEN VILLEGAS ADALBERTO</t>
  </si>
  <si>
    <t>CHOFER ESPECIALIZADO</t>
  </si>
  <si>
    <t>WOLF MADERO CECILIA</t>
  </si>
  <si>
    <t xml:space="preserve">DIRECTOR GENERAL </t>
  </si>
  <si>
    <t>1201.14</t>
  </si>
  <si>
    <t>ZAMARRIPA CRUZ EDUARDO</t>
  </si>
  <si>
    <t>DIRECTOR  ADMINISTRATIVO</t>
  </si>
  <si>
    <t>1025.73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</si>
</sst>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#,##0.00_ ;[Red]\-#,##0.00\ "/>
    <numFmt numFmtId="166" formatCode="0.00;[Red]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Century Gothic"/>
      <family val="2"/>
    </font>
    <font>
      <b/>
      <sz val="9"/>
      <name val="Arial"/>
      <family val="2"/>
    </font>
    <font>
      <sz val="9"/>
      <name val="Century Gothic"/>
      <family val="2"/>
    </font>
    <font>
      <sz val="8"/>
      <name val="MS Sans Serif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1" applyFont="1" applyFill="1" applyAlignment="1">
      <alignment horizontal="center" vertical="center"/>
    </xf>
    <xf numFmtId="4" fontId="3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9" fontId="6" fillId="0" borderId="0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4" borderId="6" xfId="1" applyNumberFormat="1" applyFont="1" applyFill="1" applyBorder="1" applyAlignment="1">
      <alignment horizontal="center" vertical="center" wrapText="1"/>
    </xf>
    <xf numFmtId="4" fontId="6" fillId="0" borderId="7" xfId="1" applyNumberFormat="1" applyFont="1" applyFill="1" applyBorder="1" applyAlignment="1">
      <alignment horizontal="center"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4" fontId="6" fillId="0" borderId="6" xfId="1" applyNumberFormat="1" applyFont="1" applyFill="1" applyBorder="1" applyAlignment="1">
      <alignment horizontal="left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vertical="center"/>
    </xf>
    <xf numFmtId="0" fontId="8" fillId="0" borderId="8" xfId="1" applyNumberFormat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left" vertical="center"/>
    </xf>
    <xf numFmtId="0" fontId="11" fillId="0" borderId="8" xfId="2" applyFont="1" applyFill="1" applyBorder="1" applyAlignment="1">
      <alignment horizontal="left" vertical="center"/>
    </xf>
    <xf numFmtId="0" fontId="8" fillId="0" borderId="9" xfId="1" applyFont="1" applyFill="1" applyBorder="1" applyAlignment="1">
      <alignment vertical="center"/>
    </xf>
    <xf numFmtId="3" fontId="8" fillId="0" borderId="8" xfId="1" applyNumberFormat="1" applyFont="1" applyFill="1" applyBorder="1" applyAlignment="1">
      <alignment horizontal="right" vertical="center"/>
    </xf>
    <xf numFmtId="49" fontId="8" fillId="0" borderId="8" xfId="1" applyNumberFormat="1" applyFont="1" applyFill="1" applyBorder="1" applyAlignment="1">
      <alignment horizontal="right" vertical="center"/>
    </xf>
    <xf numFmtId="3" fontId="12" fillId="0" borderId="9" xfId="1" applyNumberFormat="1" applyFont="1" applyFill="1" applyBorder="1" applyAlignment="1">
      <alignment vertical="center"/>
    </xf>
    <xf numFmtId="3" fontId="8" fillId="6" borderId="8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Alignment="1">
      <alignment vertical="center"/>
    </xf>
    <xf numFmtId="0" fontId="3" fillId="0" borderId="0" xfId="1" applyFont="1" applyAlignment="1">
      <alignment vertical="center"/>
    </xf>
    <xf numFmtId="0" fontId="8" fillId="7" borderId="9" xfId="1" applyFont="1" applyFill="1" applyBorder="1" applyAlignment="1">
      <alignment vertical="center"/>
    </xf>
    <xf numFmtId="0" fontId="9" fillId="0" borderId="8" xfId="2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vertical="center" wrapText="1"/>
    </xf>
    <xf numFmtId="165" fontId="8" fillId="0" borderId="9" xfId="1" applyNumberFormat="1" applyFont="1" applyFill="1" applyBorder="1" applyAlignment="1">
      <alignment vertical="center"/>
    </xf>
    <xf numFmtId="3" fontId="8" fillId="7" borderId="8" xfId="1" applyNumberFormat="1" applyFont="1" applyFill="1" applyBorder="1" applyAlignment="1">
      <alignment horizontal="right" vertical="center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8" fillId="0" borderId="0" xfId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horizontal="right" vertical="center"/>
    </xf>
    <xf numFmtId="0" fontId="10" fillId="0" borderId="8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10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4" fontId="8" fillId="0" borderId="0" xfId="1" applyNumberFormat="1" applyFont="1" applyBorder="1" applyAlignment="1">
      <alignment vertical="center"/>
    </xf>
    <xf numFmtId="0" fontId="10" fillId="0" borderId="0" xfId="1" applyFont="1" applyAlignment="1">
      <alignment horizontal="right" vertical="center"/>
    </xf>
    <xf numFmtId="3" fontId="8" fillId="8" borderId="8" xfId="1" applyNumberFormat="1" applyFont="1" applyFill="1" applyBorder="1" applyAlignment="1">
      <alignment horizontal="right" vertical="center"/>
    </xf>
    <xf numFmtId="0" fontId="8" fillId="0" borderId="0" xfId="1" applyFont="1" applyBorder="1" applyAlignment="1">
      <alignment horizontal="left" vertical="center"/>
    </xf>
    <xf numFmtId="4" fontId="8" fillId="0" borderId="0" xfId="1" applyNumberFormat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43" fontId="8" fillId="7" borderId="0" xfId="3" applyFont="1" applyFill="1" applyAlignment="1">
      <alignment horizontal="left" vertical="center"/>
    </xf>
    <xf numFmtId="3" fontId="5" fillId="0" borderId="0" xfId="4" applyNumberFormat="1" applyFont="1" applyAlignment="1">
      <alignment horizontal="center"/>
    </xf>
    <xf numFmtId="3" fontId="8" fillId="7" borderId="0" xfId="1" applyNumberFormat="1" applyFont="1" applyFill="1" applyBorder="1" applyAlignment="1">
      <alignment horizontal="right" vertical="center"/>
    </xf>
    <xf numFmtId="4" fontId="8" fillId="0" borderId="0" xfId="1" applyNumberFormat="1" applyFont="1" applyAlignment="1">
      <alignment horizontal="left" vertical="center"/>
    </xf>
    <xf numFmtId="166" fontId="8" fillId="0" borderId="0" xfId="1" applyNumberFormat="1" applyFont="1" applyFill="1" applyAlignment="1">
      <alignment horizontal="left" vertical="center"/>
    </xf>
    <xf numFmtId="4" fontId="8" fillId="0" borderId="0" xfId="1" applyNumberFormat="1" applyFont="1" applyAlignment="1">
      <alignment horizontal="center" vertical="center"/>
    </xf>
    <xf numFmtId="4" fontId="8" fillId="0" borderId="0" xfId="1" applyNumberFormat="1" applyFont="1" applyFill="1" applyAlignment="1">
      <alignment horizontal="center" vertical="center"/>
    </xf>
    <xf numFmtId="166" fontId="8" fillId="0" borderId="0" xfId="1" applyNumberFormat="1" applyFont="1" applyFill="1" applyAlignment="1">
      <alignment horizontal="center" vertical="center"/>
    </xf>
    <xf numFmtId="166" fontId="8" fillId="0" borderId="0" xfId="1" applyNumberFormat="1" applyFont="1" applyAlignment="1">
      <alignment vertical="center"/>
    </xf>
    <xf numFmtId="166" fontId="8" fillId="0" borderId="0" xfId="1" applyNumberFormat="1" applyFont="1" applyFill="1" applyAlignment="1">
      <alignment vertical="center"/>
    </xf>
    <xf numFmtId="0" fontId="1" fillId="0" borderId="0" xfId="2" applyAlignment="1">
      <alignment horizontal="center"/>
    </xf>
    <xf numFmtId="44" fontId="10" fillId="0" borderId="0" xfId="5" applyFont="1"/>
    <xf numFmtId="0" fontId="14" fillId="0" borderId="0" xfId="2" applyFont="1"/>
    <xf numFmtId="0" fontId="1" fillId="0" borderId="0" xfId="2"/>
    <xf numFmtId="0" fontId="1" fillId="0" borderId="0" xfId="2" applyFill="1"/>
    <xf numFmtId="44" fontId="8" fillId="0" borderId="0" xfId="5" applyFont="1"/>
    <xf numFmtId="0" fontId="10" fillId="0" borderId="0" xfId="2" applyFont="1"/>
    <xf numFmtId="0" fontId="15" fillId="0" borderId="0" xfId="1" applyFont="1" applyAlignment="1">
      <alignment horizontal="left" vertical="center"/>
    </xf>
    <xf numFmtId="4" fontId="15" fillId="0" borderId="0" xfId="1" applyNumberFormat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6">
    <cellStyle name="Millares 2" xfId="3"/>
    <cellStyle name="Moneda 3" xfId="5"/>
    <cellStyle name="Normal" xfId="0" builtinId="0"/>
    <cellStyle name="Normal 2" xfId="4"/>
    <cellStyle name="Normal 3" xfId="2"/>
    <cellStyle name="Normal_~988511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N169"/>
  <sheetViews>
    <sheetView tabSelected="1" workbookViewId="0">
      <selection activeCell="I1" sqref="I1:J1048576"/>
    </sheetView>
  </sheetViews>
  <sheetFormatPr baseColWidth="10" defaultRowHeight="12" x14ac:dyDescent="0.25"/>
  <cols>
    <col min="1" max="1" width="4.140625" style="47" customWidth="1"/>
    <col min="2" max="2" width="4" style="47" customWidth="1"/>
    <col min="3" max="3" width="4.28515625" style="47" customWidth="1"/>
    <col min="4" max="4" width="3" style="47" customWidth="1"/>
    <col min="5" max="5" width="5.140625" style="47" customWidth="1"/>
    <col min="6" max="6" width="7.42578125" style="49" customWidth="1"/>
    <col min="7" max="7" width="11" style="49" customWidth="1"/>
    <col min="8" max="8" width="38.85546875" style="50" customWidth="1"/>
    <col min="9" max="9" width="5.42578125" style="47" customWidth="1"/>
    <col min="10" max="10" width="4" style="47" customWidth="1"/>
    <col min="11" max="11" width="6.28515625" style="47" customWidth="1"/>
    <col min="12" max="12" width="29" style="50" customWidth="1"/>
    <col min="13" max="14" width="32.140625" style="47" customWidth="1"/>
    <col min="15" max="15" width="10.42578125" style="50" customWidth="1"/>
    <col min="16" max="16" width="13.42578125" style="66" customWidth="1"/>
    <col min="17" max="17" width="9.85546875" style="67" customWidth="1"/>
    <col min="18" max="18" width="13.42578125" style="65" customWidth="1"/>
    <col min="19" max="19" width="10.85546875" style="68" customWidth="1"/>
    <col min="20" max="20" width="13.140625" style="69" customWidth="1"/>
    <col min="21" max="21" width="12" style="68" customWidth="1"/>
    <col min="22" max="22" width="13.42578125" style="68" customWidth="1"/>
    <col min="23" max="23" width="16.140625" style="52" customWidth="1"/>
    <col min="24" max="24" width="10.85546875" style="50" customWidth="1"/>
    <col min="25" max="25" width="10.85546875" style="71" customWidth="1"/>
    <col min="26" max="26" width="10.85546875" style="52" customWidth="1"/>
    <col min="27" max="27" width="11.7109375" style="52" customWidth="1"/>
    <col min="28" max="28" width="10.85546875" style="50" customWidth="1"/>
    <col min="29" max="29" width="12" style="50" customWidth="1"/>
    <col min="30" max="31" width="12" style="52" hidden="1" customWidth="1"/>
    <col min="32" max="32" width="14" style="52" hidden="1" customWidth="1"/>
    <col min="33" max="39" width="12" style="52" hidden="1" customWidth="1"/>
    <col min="40" max="40" width="15" style="52" hidden="1" customWidth="1"/>
    <col min="41" max="42" width="16" style="52" customWidth="1"/>
    <col min="43" max="43" width="19.7109375" style="50" customWidth="1"/>
    <col min="44" max="222" width="11.42578125" style="50"/>
    <col min="223" max="16384" width="11.42578125" style="34"/>
  </cols>
  <sheetData>
    <row r="1" spans="1:222" s="4" customFormat="1" ht="15.75" x14ac:dyDescent="0.25">
      <c r="A1" s="1"/>
      <c r="B1" s="1"/>
      <c r="C1" s="1"/>
      <c r="D1" s="1"/>
      <c r="E1" s="1"/>
      <c r="F1" s="2"/>
      <c r="G1" s="2"/>
      <c r="H1" s="3" t="s">
        <v>0</v>
      </c>
      <c r="I1" s="1"/>
      <c r="J1" s="1"/>
      <c r="K1" s="1"/>
      <c r="L1" s="5" t="s">
        <v>1</v>
      </c>
      <c r="M1" s="1"/>
      <c r="N1" s="1"/>
      <c r="T1" s="6"/>
      <c r="U1" s="6"/>
      <c r="V1" s="6"/>
      <c r="W1" s="6"/>
      <c r="X1" s="6"/>
      <c r="Y1" s="6"/>
      <c r="Z1" s="6"/>
      <c r="AA1" s="6"/>
      <c r="AB1" s="6"/>
      <c r="AC1" s="6"/>
      <c r="AD1" s="7"/>
      <c r="AE1" s="7"/>
      <c r="AF1" s="7"/>
      <c r="AG1" s="7" t="s">
        <v>2</v>
      </c>
      <c r="AH1" s="7"/>
      <c r="AI1" s="7"/>
      <c r="AJ1" s="7"/>
      <c r="AK1" s="7"/>
      <c r="AL1" s="7"/>
      <c r="AM1" s="7"/>
      <c r="AN1" s="7"/>
      <c r="AO1" s="7"/>
      <c r="AP1" s="7"/>
    </row>
    <row r="2" spans="1:222" s="4" customFormat="1" ht="52.5" customHeight="1" x14ac:dyDescent="0.25">
      <c r="A2" s="1"/>
      <c r="B2" s="1"/>
      <c r="C2" s="1"/>
      <c r="D2" s="1"/>
      <c r="E2" s="1"/>
      <c r="F2" s="2"/>
      <c r="G2" s="2"/>
      <c r="H2" s="3"/>
      <c r="I2" s="1"/>
      <c r="J2" s="1"/>
      <c r="K2" s="1"/>
      <c r="L2" s="5"/>
      <c r="M2" s="1"/>
      <c r="N2" s="1"/>
      <c r="T2" s="6"/>
      <c r="U2" s="6"/>
      <c r="V2" s="6"/>
      <c r="W2" s="6"/>
      <c r="X2" s="6"/>
      <c r="Y2" s="6"/>
      <c r="Z2" s="6"/>
      <c r="AA2" s="6"/>
      <c r="AB2" s="6"/>
      <c r="AC2" s="6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8" t="s">
        <v>3</v>
      </c>
    </row>
    <row r="3" spans="1:222" s="4" customFormat="1" ht="36" customHeight="1" x14ac:dyDescent="0.25">
      <c r="A3" s="1"/>
      <c r="B3" s="1"/>
      <c r="C3" s="1"/>
      <c r="D3" s="1"/>
      <c r="E3" s="1"/>
      <c r="F3" s="2"/>
      <c r="G3" s="2"/>
      <c r="H3" s="9" t="s">
        <v>4</v>
      </c>
      <c r="I3" s="1"/>
      <c r="J3" s="1"/>
      <c r="K3" s="1"/>
      <c r="M3" s="1"/>
      <c r="N3" s="1"/>
      <c r="P3" s="82" t="s">
        <v>5</v>
      </c>
      <c r="Q3" s="83"/>
      <c r="R3" s="83"/>
      <c r="S3" s="84"/>
      <c r="T3" s="10"/>
      <c r="U3" s="11" t="s">
        <v>6</v>
      </c>
      <c r="V3" s="12"/>
      <c r="W3" s="6"/>
      <c r="X3" s="6"/>
      <c r="Y3" s="6"/>
      <c r="Z3" s="6"/>
      <c r="AA3" s="6"/>
      <c r="AB3" s="13"/>
      <c r="AD3" s="14"/>
      <c r="AE3" s="14">
        <v>0.04</v>
      </c>
      <c r="AF3" s="15">
        <v>0.105</v>
      </c>
      <c r="AG3" s="14">
        <v>0.03</v>
      </c>
      <c r="AH3" s="14">
        <v>0.04</v>
      </c>
      <c r="AI3" s="14"/>
      <c r="AJ3" s="7"/>
      <c r="AK3" s="7"/>
      <c r="AL3" s="14">
        <v>0.04</v>
      </c>
      <c r="AM3" s="14">
        <v>0.04</v>
      </c>
      <c r="AN3" s="14"/>
      <c r="AO3" s="7"/>
      <c r="AP3" s="16"/>
      <c r="AQ3" s="16"/>
    </row>
    <row r="4" spans="1:222" s="4" customFormat="1" ht="79.5" thickBot="1" x14ac:dyDescent="0.3">
      <c r="A4" s="17" t="s">
        <v>7</v>
      </c>
      <c r="B4" s="17" t="s">
        <v>8</v>
      </c>
      <c r="C4" s="17" t="s">
        <v>9</v>
      </c>
      <c r="D4" s="17" t="s">
        <v>10</v>
      </c>
      <c r="E4" s="17" t="s">
        <v>11</v>
      </c>
      <c r="F4" s="17" t="s">
        <v>12</v>
      </c>
      <c r="G4" s="18" t="s">
        <v>13</v>
      </c>
      <c r="H4" s="17" t="s">
        <v>14</v>
      </c>
      <c r="I4" s="17" t="s">
        <v>15</v>
      </c>
      <c r="J4" s="17" t="s">
        <v>16</v>
      </c>
      <c r="K4" s="17" t="s">
        <v>17</v>
      </c>
      <c r="L4" s="17" t="s">
        <v>18</v>
      </c>
      <c r="M4" s="17" t="s">
        <v>19</v>
      </c>
      <c r="N4" s="18" t="s">
        <v>20</v>
      </c>
      <c r="O4" s="17" t="s">
        <v>21</v>
      </c>
      <c r="P4" s="17" t="s">
        <v>22</v>
      </c>
      <c r="Q4" s="17" t="s">
        <v>23</v>
      </c>
      <c r="R4" s="17" t="s">
        <v>22</v>
      </c>
      <c r="S4" s="17" t="s">
        <v>24</v>
      </c>
      <c r="T4" s="17" t="s">
        <v>25</v>
      </c>
      <c r="U4" s="17" t="s">
        <v>26</v>
      </c>
      <c r="V4" s="17" t="s">
        <v>27</v>
      </c>
      <c r="W4" s="17" t="s">
        <v>28</v>
      </c>
      <c r="X4" s="17" t="s">
        <v>29</v>
      </c>
      <c r="Y4" s="17" t="s">
        <v>30</v>
      </c>
      <c r="Z4" s="17" t="s">
        <v>31</v>
      </c>
      <c r="AA4" s="17" t="s">
        <v>32</v>
      </c>
      <c r="AB4" s="17" t="s">
        <v>33</v>
      </c>
      <c r="AC4" s="17" t="s">
        <v>34</v>
      </c>
      <c r="AD4" s="19" t="s">
        <v>35</v>
      </c>
      <c r="AE4" s="19" t="s">
        <v>36</v>
      </c>
      <c r="AF4" s="20" t="s">
        <v>37</v>
      </c>
      <c r="AG4" s="20" t="s">
        <v>38</v>
      </c>
      <c r="AH4" s="20" t="s">
        <v>39</v>
      </c>
      <c r="AI4" s="21" t="s">
        <v>40</v>
      </c>
      <c r="AJ4" s="20" t="s">
        <v>41</v>
      </c>
      <c r="AK4" s="20" t="s">
        <v>42</v>
      </c>
      <c r="AL4" s="19" t="s">
        <v>43</v>
      </c>
      <c r="AM4" s="19" t="s">
        <v>44</v>
      </c>
      <c r="AN4" s="19" t="s">
        <v>45</v>
      </c>
      <c r="AO4" s="19" t="s">
        <v>46</v>
      </c>
      <c r="AP4" s="8" t="s">
        <v>47</v>
      </c>
      <c r="AQ4" s="22" t="s">
        <v>48</v>
      </c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</row>
    <row r="5" spans="1:222" ht="14.25" x14ac:dyDescent="0.25">
      <c r="A5" s="24">
        <v>1</v>
      </c>
      <c r="B5" s="25">
        <v>10</v>
      </c>
      <c r="C5" s="25">
        <v>1</v>
      </c>
      <c r="D5" s="24">
        <v>20</v>
      </c>
      <c r="E5" s="24">
        <v>1</v>
      </c>
      <c r="F5" s="24">
        <v>270</v>
      </c>
      <c r="G5" s="24"/>
      <c r="H5" s="26" t="s">
        <v>49</v>
      </c>
      <c r="I5" s="25">
        <v>3</v>
      </c>
      <c r="J5" s="25">
        <v>30</v>
      </c>
      <c r="K5" s="25" t="s">
        <v>50</v>
      </c>
      <c r="L5" s="27" t="s">
        <v>51</v>
      </c>
      <c r="M5" s="28" t="s">
        <v>52</v>
      </c>
      <c r="N5" s="28" t="s">
        <v>53</v>
      </c>
      <c r="O5" s="25">
        <v>1</v>
      </c>
      <c r="P5" s="29">
        <v>6252</v>
      </c>
      <c r="Q5" s="29">
        <v>0</v>
      </c>
      <c r="R5" s="29">
        <f>+P5+Q5</f>
        <v>6252</v>
      </c>
      <c r="S5" s="29">
        <f>242.21*2</f>
        <v>484.42</v>
      </c>
      <c r="T5" s="29">
        <v>0</v>
      </c>
      <c r="U5" s="29">
        <f t="shared" ref="U5:U68" si="0">+R5/30*5</f>
        <v>1042</v>
      </c>
      <c r="V5" s="29">
        <f t="shared" ref="V5:V68" si="1">+R5/30*50</f>
        <v>10420</v>
      </c>
      <c r="W5" s="29">
        <f>(R5+S5)*10.5%</f>
        <v>707.32409999999993</v>
      </c>
      <c r="X5" s="29">
        <f>(R5+S5)*3%</f>
        <v>202.0926</v>
      </c>
      <c r="Y5" s="30" t="s">
        <v>54</v>
      </c>
      <c r="Z5" s="29">
        <f t="shared" ref="Z5:Z68" si="2">(R5+S5)*2%</f>
        <v>134.72839999999999</v>
      </c>
      <c r="AA5" s="29">
        <f>539</f>
        <v>539</v>
      </c>
      <c r="AB5" s="29">
        <f>329</f>
        <v>329</v>
      </c>
      <c r="AC5" s="29">
        <f t="shared" ref="AC5:AC68" si="3">(R5+S5+AA5+AB5)/30*15</f>
        <v>3802.21</v>
      </c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>
        <f t="shared" ref="AO5:AO36" si="4">SUM(AD5+AE5+AF5+AG5+AH5+AI5+AJ5+AK5)*12+(AL5+AM5+AN5)</f>
        <v>0</v>
      </c>
      <c r="AP5" s="32">
        <v>4080</v>
      </c>
      <c r="AQ5" s="29">
        <f t="shared" ref="AQ5:AQ68" si="5">(R5+S5+W5+X5+Y5+Z5+AA5+AB5)*12+(T5+U5+V5+AC5+AO5++AP5+AR5)</f>
        <v>128811.99119999999</v>
      </c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</row>
    <row r="6" spans="1:222" ht="14.25" x14ac:dyDescent="0.25">
      <c r="A6" s="24">
        <v>2</v>
      </c>
      <c r="B6" s="25">
        <v>10</v>
      </c>
      <c r="C6" s="25">
        <v>1</v>
      </c>
      <c r="D6" s="24">
        <v>20</v>
      </c>
      <c r="E6" s="24">
        <v>2</v>
      </c>
      <c r="F6" s="24">
        <v>270</v>
      </c>
      <c r="G6" s="24"/>
      <c r="H6" s="26" t="s">
        <v>55</v>
      </c>
      <c r="I6" s="25">
        <v>6</v>
      </c>
      <c r="J6" s="25">
        <v>30</v>
      </c>
      <c r="K6" s="25" t="s">
        <v>50</v>
      </c>
      <c r="L6" s="27" t="s">
        <v>56</v>
      </c>
      <c r="M6" s="28" t="s">
        <v>57</v>
      </c>
      <c r="N6" s="28" t="s">
        <v>53</v>
      </c>
      <c r="O6" s="25">
        <v>1</v>
      </c>
      <c r="P6" s="29">
        <v>7213</v>
      </c>
      <c r="Q6" s="29">
        <v>0</v>
      </c>
      <c r="R6" s="29">
        <f t="shared" ref="R6:R69" si="6">+P6+Q6</f>
        <v>7213</v>
      </c>
      <c r="S6" s="29">
        <f>151.43*2</f>
        <v>302.86</v>
      </c>
      <c r="T6" s="29">
        <v>0</v>
      </c>
      <c r="U6" s="29">
        <f t="shared" si="0"/>
        <v>1202.1666666666667</v>
      </c>
      <c r="V6" s="29">
        <f t="shared" si="1"/>
        <v>12021.666666666666</v>
      </c>
      <c r="W6" s="29">
        <f t="shared" ref="W6:W69" si="7">(R6+S6)*10.5%</f>
        <v>789.16529999999989</v>
      </c>
      <c r="X6" s="29">
        <f t="shared" ref="X6:X69" si="8">(R6+S6)*3%</f>
        <v>225.47579999999999</v>
      </c>
      <c r="Y6" s="30" t="s">
        <v>58</v>
      </c>
      <c r="Z6" s="29">
        <f t="shared" si="2"/>
        <v>150.31719999999999</v>
      </c>
      <c r="AA6" s="29">
        <f>634</f>
        <v>634</v>
      </c>
      <c r="AB6" s="29">
        <f>440</f>
        <v>440</v>
      </c>
      <c r="AC6" s="29">
        <f t="shared" si="3"/>
        <v>4294.93</v>
      </c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>
        <f t="shared" si="4"/>
        <v>0</v>
      </c>
      <c r="AP6" s="32">
        <v>4080</v>
      </c>
      <c r="AQ6" s="29">
        <f t="shared" si="5"/>
        <v>144645.54293333332</v>
      </c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</row>
    <row r="7" spans="1:222" ht="14.25" x14ac:dyDescent="0.25">
      <c r="A7" s="24">
        <v>3</v>
      </c>
      <c r="B7" s="25">
        <v>10</v>
      </c>
      <c r="C7" s="25">
        <v>1</v>
      </c>
      <c r="D7" s="24">
        <v>20</v>
      </c>
      <c r="E7" s="24">
        <v>3</v>
      </c>
      <c r="F7" s="24">
        <v>270</v>
      </c>
      <c r="G7" s="24"/>
      <c r="H7" s="26" t="s">
        <v>59</v>
      </c>
      <c r="I7" s="25">
        <v>3</v>
      </c>
      <c r="J7" s="25">
        <v>30</v>
      </c>
      <c r="K7" s="25" t="s">
        <v>50</v>
      </c>
      <c r="L7" s="27" t="s">
        <v>51</v>
      </c>
      <c r="M7" s="28" t="s">
        <v>52</v>
      </c>
      <c r="N7" s="28" t="s">
        <v>53</v>
      </c>
      <c r="O7" s="25">
        <v>1</v>
      </c>
      <c r="P7" s="29">
        <v>6252</v>
      </c>
      <c r="Q7" s="29">
        <v>0</v>
      </c>
      <c r="R7" s="29">
        <f t="shared" si="6"/>
        <v>6252</v>
      </c>
      <c r="S7" s="29">
        <f>181.67*2</f>
        <v>363.34</v>
      </c>
      <c r="T7" s="29">
        <v>0</v>
      </c>
      <c r="U7" s="29">
        <f t="shared" si="0"/>
        <v>1042</v>
      </c>
      <c r="V7" s="29">
        <f t="shared" si="1"/>
        <v>10420</v>
      </c>
      <c r="W7" s="29">
        <f t="shared" si="7"/>
        <v>694.61069999999995</v>
      </c>
      <c r="X7" s="29">
        <f t="shared" si="8"/>
        <v>198.46019999999999</v>
      </c>
      <c r="Y7" s="30" t="s">
        <v>54</v>
      </c>
      <c r="Z7" s="29">
        <f t="shared" si="2"/>
        <v>132.30680000000001</v>
      </c>
      <c r="AA7" s="29">
        <f>539</f>
        <v>539</v>
      </c>
      <c r="AB7" s="29">
        <f>329</f>
        <v>329</v>
      </c>
      <c r="AC7" s="29">
        <f t="shared" si="3"/>
        <v>3741.67</v>
      </c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>
        <f t="shared" si="4"/>
        <v>0</v>
      </c>
      <c r="AP7" s="32">
        <v>4080</v>
      </c>
      <c r="AQ7" s="29">
        <f t="shared" si="5"/>
        <v>127073.28240000001</v>
      </c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</row>
    <row r="8" spans="1:222" ht="14.25" x14ac:dyDescent="0.25">
      <c r="A8" s="24">
        <v>4</v>
      </c>
      <c r="B8" s="25">
        <v>10</v>
      </c>
      <c r="C8" s="25">
        <v>1</v>
      </c>
      <c r="D8" s="24">
        <v>20</v>
      </c>
      <c r="E8" s="24">
        <v>4</v>
      </c>
      <c r="F8" s="24">
        <v>270</v>
      </c>
      <c r="G8" s="24"/>
      <c r="H8" s="26" t="s">
        <v>60</v>
      </c>
      <c r="I8" s="25">
        <v>4</v>
      </c>
      <c r="J8" s="25">
        <v>30</v>
      </c>
      <c r="K8" s="25" t="s">
        <v>50</v>
      </c>
      <c r="L8" s="27" t="s">
        <v>61</v>
      </c>
      <c r="M8" s="28" t="s">
        <v>57</v>
      </c>
      <c r="N8" s="28" t="s">
        <v>53</v>
      </c>
      <c r="O8" s="25">
        <v>1</v>
      </c>
      <c r="P8" s="29">
        <v>6516</v>
      </c>
      <c r="Q8" s="29">
        <v>0</v>
      </c>
      <c r="R8" s="29">
        <f t="shared" si="6"/>
        <v>6516</v>
      </c>
      <c r="S8" s="29">
        <f>181.67*2</f>
        <v>363.34</v>
      </c>
      <c r="T8" s="29">
        <v>0</v>
      </c>
      <c r="U8" s="29">
        <f t="shared" si="0"/>
        <v>1086</v>
      </c>
      <c r="V8" s="29">
        <f t="shared" si="1"/>
        <v>10860</v>
      </c>
      <c r="W8" s="29">
        <f t="shared" si="7"/>
        <v>722.33069999999998</v>
      </c>
      <c r="X8" s="29">
        <f t="shared" si="8"/>
        <v>206.3802</v>
      </c>
      <c r="Y8" s="30" t="s">
        <v>62</v>
      </c>
      <c r="Z8" s="29">
        <f t="shared" si="2"/>
        <v>137.58680000000001</v>
      </c>
      <c r="AA8" s="29">
        <f>549</f>
        <v>549</v>
      </c>
      <c r="AB8" s="29">
        <f>339</f>
        <v>339</v>
      </c>
      <c r="AC8" s="29">
        <f t="shared" si="3"/>
        <v>3883.67</v>
      </c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>
        <f t="shared" si="4"/>
        <v>0</v>
      </c>
      <c r="AP8" s="32">
        <v>4080</v>
      </c>
      <c r="AQ8" s="29">
        <f t="shared" si="5"/>
        <v>131376.80239999999</v>
      </c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</row>
    <row r="9" spans="1:222" ht="14.25" x14ac:dyDescent="0.25">
      <c r="A9" s="24">
        <v>5</v>
      </c>
      <c r="B9" s="25">
        <v>10</v>
      </c>
      <c r="C9" s="25">
        <v>1</v>
      </c>
      <c r="D9" s="24">
        <v>20</v>
      </c>
      <c r="E9" s="24">
        <v>5</v>
      </c>
      <c r="F9" s="24">
        <v>270</v>
      </c>
      <c r="G9" s="24"/>
      <c r="H9" s="26" t="s">
        <v>63</v>
      </c>
      <c r="I9" s="25">
        <v>3</v>
      </c>
      <c r="J9" s="25">
        <v>30</v>
      </c>
      <c r="K9" s="25" t="s">
        <v>50</v>
      </c>
      <c r="L9" s="27" t="s">
        <v>51</v>
      </c>
      <c r="M9" s="28" t="s">
        <v>52</v>
      </c>
      <c r="N9" s="28" t="s">
        <v>53</v>
      </c>
      <c r="O9" s="25">
        <v>1</v>
      </c>
      <c r="P9" s="29">
        <v>6252</v>
      </c>
      <c r="Q9" s="29">
        <v>0</v>
      </c>
      <c r="R9" s="29">
        <f t="shared" si="6"/>
        <v>6252</v>
      </c>
      <c r="S9" s="29">
        <f>211.94*2</f>
        <v>423.88</v>
      </c>
      <c r="T9" s="29">
        <v>0</v>
      </c>
      <c r="U9" s="29">
        <f t="shared" si="0"/>
        <v>1042</v>
      </c>
      <c r="V9" s="29">
        <f t="shared" si="1"/>
        <v>10420</v>
      </c>
      <c r="W9" s="29">
        <f>(R9+S9)*10.5%</f>
        <v>700.9674</v>
      </c>
      <c r="X9" s="29">
        <f t="shared" si="8"/>
        <v>200.2764</v>
      </c>
      <c r="Y9" s="30" t="s">
        <v>54</v>
      </c>
      <c r="Z9" s="29">
        <f t="shared" si="2"/>
        <v>133.51760000000002</v>
      </c>
      <c r="AA9" s="29">
        <f>539</f>
        <v>539</v>
      </c>
      <c r="AB9" s="29">
        <f>329</f>
        <v>329</v>
      </c>
      <c r="AC9" s="29">
        <f t="shared" si="3"/>
        <v>3771.94</v>
      </c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>
        <f t="shared" si="4"/>
        <v>0</v>
      </c>
      <c r="AP9" s="32">
        <v>4080</v>
      </c>
      <c r="AQ9" s="29">
        <f t="shared" si="5"/>
        <v>127942.63680000001</v>
      </c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</row>
    <row r="10" spans="1:222" ht="14.25" x14ac:dyDescent="0.25">
      <c r="A10" s="24">
        <v>6</v>
      </c>
      <c r="B10" s="25">
        <v>10</v>
      </c>
      <c r="C10" s="25">
        <v>1</v>
      </c>
      <c r="D10" s="24">
        <v>20</v>
      </c>
      <c r="E10" s="24">
        <v>6</v>
      </c>
      <c r="F10" s="24">
        <v>270</v>
      </c>
      <c r="G10" s="24"/>
      <c r="H10" s="26" t="s">
        <v>64</v>
      </c>
      <c r="I10" s="25">
        <v>6</v>
      </c>
      <c r="J10" s="25">
        <v>30</v>
      </c>
      <c r="K10" s="25" t="s">
        <v>50</v>
      </c>
      <c r="L10" s="27" t="s">
        <v>56</v>
      </c>
      <c r="M10" s="28" t="s">
        <v>65</v>
      </c>
      <c r="N10" s="28" t="s">
        <v>66</v>
      </c>
      <c r="O10" s="25">
        <v>1</v>
      </c>
      <c r="P10" s="29">
        <v>7213</v>
      </c>
      <c r="Q10" s="29">
        <v>0</v>
      </c>
      <c r="R10" s="29">
        <f t="shared" si="6"/>
        <v>7213</v>
      </c>
      <c r="S10" s="29">
        <f>181.67*2</f>
        <v>363.34</v>
      </c>
      <c r="T10" s="29">
        <v>0</v>
      </c>
      <c r="U10" s="29">
        <f t="shared" si="0"/>
        <v>1202.1666666666667</v>
      </c>
      <c r="V10" s="29">
        <f t="shared" si="1"/>
        <v>12021.666666666666</v>
      </c>
      <c r="W10" s="29">
        <f t="shared" si="7"/>
        <v>795.51570000000004</v>
      </c>
      <c r="X10" s="29">
        <f t="shared" si="8"/>
        <v>227.2902</v>
      </c>
      <c r="Y10" s="30" t="s">
        <v>58</v>
      </c>
      <c r="Z10" s="29">
        <f t="shared" si="2"/>
        <v>151.52680000000001</v>
      </c>
      <c r="AA10" s="29">
        <f>634</f>
        <v>634</v>
      </c>
      <c r="AB10" s="29">
        <f>440</f>
        <v>440</v>
      </c>
      <c r="AC10" s="29">
        <f t="shared" si="3"/>
        <v>4325.17</v>
      </c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>
        <f t="shared" si="4"/>
        <v>0</v>
      </c>
      <c r="AP10" s="32">
        <v>4080</v>
      </c>
      <c r="AQ10" s="29">
        <f t="shared" si="5"/>
        <v>145514.03573333332</v>
      </c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</row>
    <row r="11" spans="1:222" ht="14.25" x14ac:dyDescent="0.25">
      <c r="A11" s="24">
        <v>7</v>
      </c>
      <c r="B11" s="25">
        <v>10</v>
      </c>
      <c r="C11" s="25">
        <v>1</v>
      </c>
      <c r="D11" s="24">
        <v>20</v>
      </c>
      <c r="E11" s="24">
        <v>7</v>
      </c>
      <c r="F11" s="24">
        <v>270</v>
      </c>
      <c r="G11" s="24"/>
      <c r="H11" s="26" t="s">
        <v>67</v>
      </c>
      <c r="I11" s="25">
        <v>3</v>
      </c>
      <c r="J11" s="25">
        <v>30</v>
      </c>
      <c r="K11" s="25" t="s">
        <v>50</v>
      </c>
      <c r="L11" s="27" t="s">
        <v>51</v>
      </c>
      <c r="M11" s="28" t="s">
        <v>52</v>
      </c>
      <c r="N11" s="28" t="s">
        <v>53</v>
      </c>
      <c r="O11" s="25">
        <v>1</v>
      </c>
      <c r="P11" s="29">
        <v>6252</v>
      </c>
      <c r="Q11" s="29">
        <v>0</v>
      </c>
      <c r="R11" s="29">
        <f t="shared" si="6"/>
        <v>6252</v>
      </c>
      <c r="S11" s="29">
        <f>121.13*2</f>
        <v>242.26</v>
      </c>
      <c r="T11" s="29">
        <v>0</v>
      </c>
      <c r="U11" s="29">
        <f t="shared" si="0"/>
        <v>1042</v>
      </c>
      <c r="V11" s="29">
        <f t="shared" si="1"/>
        <v>10420</v>
      </c>
      <c r="W11" s="29">
        <f t="shared" si="7"/>
        <v>681.89729999999997</v>
      </c>
      <c r="X11" s="29">
        <f t="shared" si="8"/>
        <v>194.8278</v>
      </c>
      <c r="Y11" s="30" t="s">
        <v>54</v>
      </c>
      <c r="Z11" s="29">
        <f t="shared" si="2"/>
        <v>129.8852</v>
      </c>
      <c r="AA11" s="29">
        <f>539</f>
        <v>539</v>
      </c>
      <c r="AB11" s="29">
        <f>329</f>
        <v>329</v>
      </c>
      <c r="AC11" s="29">
        <f t="shared" si="3"/>
        <v>3681.13</v>
      </c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>
        <f t="shared" si="4"/>
        <v>0</v>
      </c>
      <c r="AP11" s="32">
        <v>4080</v>
      </c>
      <c r="AQ11" s="29">
        <f t="shared" si="5"/>
        <v>125334.57359999999</v>
      </c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</row>
    <row r="12" spans="1:222" s="4" customFormat="1" ht="14.25" x14ac:dyDescent="0.25">
      <c r="A12" s="24">
        <v>8</v>
      </c>
      <c r="B12" s="25">
        <v>10</v>
      </c>
      <c r="C12" s="25">
        <v>1</v>
      </c>
      <c r="D12" s="24">
        <v>20</v>
      </c>
      <c r="E12" s="24">
        <v>8</v>
      </c>
      <c r="F12" s="24">
        <v>270</v>
      </c>
      <c r="G12" s="24"/>
      <c r="H12" s="26" t="s">
        <v>68</v>
      </c>
      <c r="I12" s="25">
        <v>7</v>
      </c>
      <c r="J12" s="25">
        <v>30</v>
      </c>
      <c r="K12" s="25" t="s">
        <v>50</v>
      </c>
      <c r="L12" s="27" t="s">
        <v>69</v>
      </c>
      <c r="M12" s="28" t="s">
        <v>70</v>
      </c>
      <c r="N12" s="28" t="s">
        <v>53</v>
      </c>
      <c r="O12" s="25">
        <v>1</v>
      </c>
      <c r="P12" s="29">
        <v>7586</v>
      </c>
      <c r="Q12" s="29">
        <v>0</v>
      </c>
      <c r="R12" s="29">
        <f t="shared" si="6"/>
        <v>7586</v>
      </c>
      <c r="S12" s="29">
        <v>0</v>
      </c>
      <c r="T12" s="29">
        <v>0</v>
      </c>
      <c r="U12" s="29">
        <f t="shared" si="0"/>
        <v>1264.3333333333335</v>
      </c>
      <c r="V12" s="29">
        <f t="shared" si="1"/>
        <v>12643.333333333334</v>
      </c>
      <c r="W12" s="29">
        <f t="shared" si="7"/>
        <v>796.53</v>
      </c>
      <c r="X12" s="29">
        <f t="shared" si="8"/>
        <v>227.57999999999998</v>
      </c>
      <c r="Y12" s="30" t="s">
        <v>71</v>
      </c>
      <c r="Z12" s="29">
        <f t="shared" si="2"/>
        <v>151.72</v>
      </c>
      <c r="AA12" s="29">
        <f>642</f>
        <v>642</v>
      </c>
      <c r="AB12" s="29">
        <f>450</f>
        <v>450</v>
      </c>
      <c r="AC12" s="29">
        <f t="shared" si="3"/>
        <v>4339</v>
      </c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>
        <f t="shared" si="4"/>
        <v>0</v>
      </c>
      <c r="AP12" s="32">
        <v>4080</v>
      </c>
      <c r="AQ12" s="29">
        <f t="shared" si="5"/>
        <v>146679.66666666666</v>
      </c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</row>
    <row r="13" spans="1:222" ht="14.25" x14ac:dyDescent="0.25">
      <c r="A13" s="24">
        <v>9</v>
      </c>
      <c r="B13" s="25">
        <v>10</v>
      </c>
      <c r="C13" s="25">
        <v>1</v>
      </c>
      <c r="D13" s="24">
        <v>20</v>
      </c>
      <c r="E13" s="24">
        <v>9</v>
      </c>
      <c r="F13" s="24">
        <v>270</v>
      </c>
      <c r="G13" s="24"/>
      <c r="H13" s="26" t="s">
        <v>72</v>
      </c>
      <c r="I13" s="25">
        <v>4</v>
      </c>
      <c r="J13" s="25">
        <v>30</v>
      </c>
      <c r="K13" s="25" t="s">
        <v>50</v>
      </c>
      <c r="L13" s="27" t="s">
        <v>61</v>
      </c>
      <c r="M13" s="28" t="s">
        <v>57</v>
      </c>
      <c r="N13" s="28" t="s">
        <v>53</v>
      </c>
      <c r="O13" s="25">
        <v>1</v>
      </c>
      <c r="P13" s="29">
        <v>6516</v>
      </c>
      <c r="Q13" s="29">
        <v>0</v>
      </c>
      <c r="R13" s="29">
        <f t="shared" si="6"/>
        <v>6516</v>
      </c>
      <c r="S13" s="29">
        <f>151.43*2</f>
        <v>302.86</v>
      </c>
      <c r="T13" s="29">
        <f>R13/30*25%*52</f>
        <v>2823.6</v>
      </c>
      <c r="U13" s="29">
        <f t="shared" si="0"/>
        <v>1086</v>
      </c>
      <c r="V13" s="29">
        <f t="shared" si="1"/>
        <v>10860</v>
      </c>
      <c r="W13" s="29">
        <f t="shared" si="7"/>
        <v>715.98029999999994</v>
      </c>
      <c r="X13" s="29">
        <f t="shared" si="8"/>
        <v>204.5658</v>
      </c>
      <c r="Y13" s="30" t="s">
        <v>62</v>
      </c>
      <c r="Z13" s="29">
        <f t="shared" si="2"/>
        <v>136.37719999999999</v>
      </c>
      <c r="AA13" s="29">
        <f>549</f>
        <v>549</v>
      </c>
      <c r="AB13" s="29">
        <f>339</f>
        <v>339</v>
      </c>
      <c r="AC13" s="29">
        <f t="shared" si="3"/>
        <v>3853.43</v>
      </c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>
        <f t="shared" si="4"/>
        <v>0</v>
      </c>
      <c r="AP13" s="32">
        <v>4080</v>
      </c>
      <c r="AQ13" s="29">
        <f t="shared" si="5"/>
        <v>133331.90960000001</v>
      </c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  <c r="HG13" s="33"/>
      <c r="HH13" s="33"/>
      <c r="HI13" s="33"/>
      <c r="HJ13" s="33"/>
      <c r="HK13" s="33"/>
      <c r="HL13" s="33"/>
      <c r="HM13" s="33"/>
      <c r="HN13" s="33"/>
    </row>
    <row r="14" spans="1:222" ht="14.25" x14ac:dyDescent="0.25">
      <c r="A14" s="24">
        <v>10</v>
      </c>
      <c r="B14" s="25">
        <v>10</v>
      </c>
      <c r="C14" s="25">
        <v>1</v>
      </c>
      <c r="D14" s="24">
        <v>20</v>
      </c>
      <c r="E14" s="24">
        <v>10</v>
      </c>
      <c r="F14" s="24">
        <v>270</v>
      </c>
      <c r="G14" s="24"/>
      <c r="H14" s="26" t="s">
        <v>73</v>
      </c>
      <c r="I14" s="25">
        <v>20</v>
      </c>
      <c r="J14" s="25">
        <v>40</v>
      </c>
      <c r="K14" s="25" t="s">
        <v>74</v>
      </c>
      <c r="L14" s="27" t="s">
        <v>75</v>
      </c>
      <c r="M14" s="28" t="s">
        <v>76</v>
      </c>
      <c r="N14" s="28" t="s">
        <v>77</v>
      </c>
      <c r="O14" s="25">
        <v>1</v>
      </c>
      <c r="P14" s="29">
        <v>27627</v>
      </c>
      <c r="Q14" s="29">
        <v>0</v>
      </c>
      <c r="R14" s="29">
        <f t="shared" si="6"/>
        <v>27627</v>
      </c>
      <c r="S14" s="29">
        <f>203.46*2</f>
        <v>406.92</v>
      </c>
      <c r="T14" s="29">
        <v>0</v>
      </c>
      <c r="U14" s="29">
        <f t="shared" si="0"/>
        <v>4604.5</v>
      </c>
      <c r="V14" s="29">
        <f t="shared" si="1"/>
        <v>46045</v>
      </c>
      <c r="W14" s="29">
        <f t="shared" si="7"/>
        <v>2943.5615999999995</v>
      </c>
      <c r="X14" s="29">
        <f t="shared" si="8"/>
        <v>841.0175999999999</v>
      </c>
      <c r="Y14" s="30" t="s">
        <v>78</v>
      </c>
      <c r="Z14" s="29">
        <f t="shared" si="2"/>
        <v>560.67840000000001</v>
      </c>
      <c r="AA14" s="29">
        <v>1664</v>
      </c>
      <c r="AB14" s="29">
        <v>1119</v>
      </c>
      <c r="AC14" s="29">
        <f t="shared" si="3"/>
        <v>15408.46</v>
      </c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>
        <f t="shared" si="4"/>
        <v>0</v>
      </c>
      <c r="AP14" s="32">
        <v>0</v>
      </c>
      <c r="AQ14" s="29">
        <f t="shared" si="5"/>
        <v>500217.3311999999</v>
      </c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</row>
    <row r="15" spans="1:222" ht="14.25" x14ac:dyDescent="0.25">
      <c r="A15" s="24">
        <v>11</v>
      </c>
      <c r="B15" s="25">
        <v>10</v>
      </c>
      <c r="C15" s="25">
        <v>1</v>
      </c>
      <c r="D15" s="24">
        <v>20</v>
      </c>
      <c r="E15" s="24">
        <v>11</v>
      </c>
      <c r="F15" s="24">
        <v>270</v>
      </c>
      <c r="G15" s="24"/>
      <c r="H15" s="26" t="s">
        <v>79</v>
      </c>
      <c r="I15" s="25">
        <v>4</v>
      </c>
      <c r="J15" s="25">
        <v>30</v>
      </c>
      <c r="K15" s="25" t="s">
        <v>50</v>
      </c>
      <c r="L15" s="27" t="s">
        <v>61</v>
      </c>
      <c r="M15" s="35" t="s">
        <v>80</v>
      </c>
      <c r="N15" s="35" t="s">
        <v>53</v>
      </c>
      <c r="O15" s="25">
        <v>1</v>
      </c>
      <c r="P15" s="29">
        <v>6516</v>
      </c>
      <c r="Q15" s="29">
        <v>0</v>
      </c>
      <c r="R15" s="29">
        <f t="shared" si="6"/>
        <v>6516</v>
      </c>
      <c r="S15" s="29">
        <f>151.43*2</f>
        <v>302.86</v>
      </c>
      <c r="T15" s="29">
        <v>0</v>
      </c>
      <c r="U15" s="29">
        <f t="shared" si="0"/>
        <v>1086</v>
      </c>
      <c r="V15" s="29">
        <f t="shared" si="1"/>
        <v>10860</v>
      </c>
      <c r="W15" s="29">
        <f t="shared" si="7"/>
        <v>715.98029999999994</v>
      </c>
      <c r="X15" s="29">
        <f t="shared" si="8"/>
        <v>204.5658</v>
      </c>
      <c r="Y15" s="30" t="s">
        <v>62</v>
      </c>
      <c r="Z15" s="29">
        <f t="shared" si="2"/>
        <v>136.37719999999999</v>
      </c>
      <c r="AA15" s="29">
        <f>549</f>
        <v>549</v>
      </c>
      <c r="AB15" s="29">
        <f>339</f>
        <v>339</v>
      </c>
      <c r="AC15" s="29">
        <f t="shared" si="3"/>
        <v>3853.43</v>
      </c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>
        <f t="shared" si="4"/>
        <v>0</v>
      </c>
      <c r="AP15" s="32">
        <v>4080</v>
      </c>
      <c r="AQ15" s="29">
        <f t="shared" si="5"/>
        <v>130508.30960000001</v>
      </c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</row>
    <row r="16" spans="1:222" ht="14.25" x14ac:dyDescent="0.25">
      <c r="A16" s="24">
        <v>12</v>
      </c>
      <c r="B16" s="25">
        <v>10</v>
      </c>
      <c r="C16" s="25">
        <v>1</v>
      </c>
      <c r="D16" s="24">
        <v>20</v>
      </c>
      <c r="E16" s="24">
        <v>12</v>
      </c>
      <c r="F16" s="24">
        <v>270</v>
      </c>
      <c r="G16" s="24"/>
      <c r="H16" s="26" t="s">
        <v>81</v>
      </c>
      <c r="I16" s="25">
        <v>4</v>
      </c>
      <c r="J16" s="25">
        <v>30</v>
      </c>
      <c r="K16" s="25" t="s">
        <v>50</v>
      </c>
      <c r="L16" s="27" t="s">
        <v>61</v>
      </c>
      <c r="M16" s="28" t="s">
        <v>82</v>
      </c>
      <c r="N16" s="28" t="s">
        <v>66</v>
      </c>
      <c r="O16" s="25">
        <v>1</v>
      </c>
      <c r="P16" s="29">
        <v>6516</v>
      </c>
      <c r="Q16" s="29">
        <v>0</v>
      </c>
      <c r="R16" s="29">
        <f t="shared" si="6"/>
        <v>6516</v>
      </c>
      <c r="S16" s="29">
        <v>0</v>
      </c>
      <c r="T16" s="29">
        <v>0</v>
      </c>
      <c r="U16" s="29">
        <f t="shared" si="0"/>
        <v>1086</v>
      </c>
      <c r="V16" s="29">
        <f t="shared" si="1"/>
        <v>10860</v>
      </c>
      <c r="W16" s="29">
        <f t="shared" si="7"/>
        <v>684.18</v>
      </c>
      <c r="X16" s="29">
        <f t="shared" si="8"/>
        <v>195.48</v>
      </c>
      <c r="Y16" s="30" t="s">
        <v>62</v>
      </c>
      <c r="Z16" s="29">
        <f t="shared" si="2"/>
        <v>130.32</v>
      </c>
      <c r="AA16" s="29">
        <f>549</f>
        <v>549</v>
      </c>
      <c r="AB16" s="29">
        <f>339</f>
        <v>339</v>
      </c>
      <c r="AC16" s="29">
        <f t="shared" si="3"/>
        <v>3702</v>
      </c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>
        <f t="shared" si="4"/>
        <v>0</v>
      </c>
      <c r="AP16" s="32">
        <v>4080</v>
      </c>
      <c r="AQ16" s="29">
        <f t="shared" si="5"/>
        <v>126159.24</v>
      </c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</row>
    <row r="17" spans="1:222" ht="14.25" x14ac:dyDescent="0.25">
      <c r="A17" s="24">
        <v>13</v>
      </c>
      <c r="B17" s="25">
        <v>10</v>
      </c>
      <c r="C17" s="25">
        <v>1</v>
      </c>
      <c r="D17" s="24">
        <v>20</v>
      </c>
      <c r="E17" s="24">
        <v>13</v>
      </c>
      <c r="F17" s="24">
        <v>270</v>
      </c>
      <c r="G17" s="24"/>
      <c r="H17" s="26" t="s">
        <v>83</v>
      </c>
      <c r="I17" s="25">
        <v>4</v>
      </c>
      <c r="J17" s="25">
        <v>30</v>
      </c>
      <c r="K17" s="25" t="s">
        <v>50</v>
      </c>
      <c r="L17" s="27" t="s">
        <v>61</v>
      </c>
      <c r="M17" s="28" t="s">
        <v>57</v>
      </c>
      <c r="N17" s="28" t="s">
        <v>53</v>
      </c>
      <c r="O17" s="25">
        <v>1</v>
      </c>
      <c r="P17" s="29">
        <v>6516</v>
      </c>
      <c r="Q17" s="29">
        <v>0</v>
      </c>
      <c r="R17" s="29">
        <f t="shared" si="6"/>
        <v>6516</v>
      </c>
      <c r="S17" s="29">
        <f>121.13*2</f>
        <v>242.26</v>
      </c>
      <c r="T17" s="29">
        <v>0</v>
      </c>
      <c r="U17" s="29">
        <f t="shared" si="0"/>
        <v>1086</v>
      </c>
      <c r="V17" s="29">
        <f t="shared" si="1"/>
        <v>10860</v>
      </c>
      <c r="W17" s="29">
        <f t="shared" si="7"/>
        <v>709.6173</v>
      </c>
      <c r="X17" s="29">
        <f t="shared" si="8"/>
        <v>202.74780000000001</v>
      </c>
      <c r="Y17" s="30" t="s">
        <v>62</v>
      </c>
      <c r="Z17" s="29">
        <f t="shared" si="2"/>
        <v>135.1652</v>
      </c>
      <c r="AA17" s="29">
        <f>549</f>
        <v>549</v>
      </c>
      <c r="AB17" s="29">
        <f>339</f>
        <v>339</v>
      </c>
      <c r="AC17" s="29">
        <f t="shared" si="3"/>
        <v>3823.13</v>
      </c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>
        <f t="shared" si="4"/>
        <v>0</v>
      </c>
      <c r="AP17" s="32">
        <v>4080</v>
      </c>
      <c r="AQ17" s="29">
        <f t="shared" si="5"/>
        <v>129638.09359999999</v>
      </c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</row>
    <row r="18" spans="1:222" ht="14.25" x14ac:dyDescent="0.25">
      <c r="A18" s="24">
        <v>14</v>
      </c>
      <c r="B18" s="25">
        <v>10</v>
      </c>
      <c r="C18" s="25">
        <v>1</v>
      </c>
      <c r="D18" s="24">
        <v>20</v>
      </c>
      <c r="E18" s="24">
        <v>14</v>
      </c>
      <c r="F18" s="24">
        <v>270</v>
      </c>
      <c r="G18" s="24"/>
      <c r="H18" s="26" t="s">
        <v>84</v>
      </c>
      <c r="I18" s="25">
        <v>10</v>
      </c>
      <c r="J18" s="25">
        <v>40</v>
      </c>
      <c r="K18" s="25" t="s">
        <v>50</v>
      </c>
      <c r="L18" s="27" t="s">
        <v>85</v>
      </c>
      <c r="M18" s="28" t="s">
        <v>77</v>
      </c>
      <c r="N18" s="28" t="s">
        <v>77</v>
      </c>
      <c r="O18" s="25">
        <v>1</v>
      </c>
      <c r="P18" s="29">
        <v>11455</v>
      </c>
      <c r="Q18" s="29">
        <v>0</v>
      </c>
      <c r="R18" s="29">
        <f t="shared" si="6"/>
        <v>11455</v>
      </c>
      <c r="S18" s="29">
        <f>151.43*2</f>
        <v>302.86</v>
      </c>
      <c r="T18" s="29">
        <v>0</v>
      </c>
      <c r="U18" s="29">
        <f t="shared" si="0"/>
        <v>1909.1666666666665</v>
      </c>
      <c r="V18" s="29">
        <f t="shared" si="1"/>
        <v>19091.666666666664</v>
      </c>
      <c r="W18" s="29">
        <f t="shared" si="7"/>
        <v>1234.5753</v>
      </c>
      <c r="X18" s="29">
        <f t="shared" si="8"/>
        <v>352.73579999999998</v>
      </c>
      <c r="Y18" s="30" t="s">
        <v>86</v>
      </c>
      <c r="Z18" s="29">
        <f t="shared" si="2"/>
        <v>235.15720000000002</v>
      </c>
      <c r="AA18" s="29">
        <f>1021</f>
        <v>1021</v>
      </c>
      <c r="AB18" s="29">
        <f>666</f>
        <v>666</v>
      </c>
      <c r="AC18" s="29">
        <f t="shared" si="3"/>
        <v>6722.43</v>
      </c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>
        <f t="shared" si="4"/>
        <v>0</v>
      </c>
      <c r="AP18" s="32">
        <v>4080</v>
      </c>
      <c r="AQ18" s="29">
        <f t="shared" si="5"/>
        <v>222342.36293333335</v>
      </c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</row>
    <row r="19" spans="1:222" ht="14.25" x14ac:dyDescent="0.25">
      <c r="A19" s="24">
        <v>15</v>
      </c>
      <c r="B19" s="25">
        <v>10</v>
      </c>
      <c r="C19" s="25">
        <v>1</v>
      </c>
      <c r="D19" s="24">
        <v>20</v>
      </c>
      <c r="E19" s="24">
        <v>15</v>
      </c>
      <c r="F19" s="24">
        <v>270</v>
      </c>
      <c r="G19" s="24"/>
      <c r="H19" s="26" t="s">
        <v>87</v>
      </c>
      <c r="I19" s="25">
        <v>4</v>
      </c>
      <c r="J19" s="25">
        <v>30</v>
      </c>
      <c r="K19" s="25" t="s">
        <v>50</v>
      </c>
      <c r="L19" s="27" t="s">
        <v>61</v>
      </c>
      <c r="M19" s="28" t="s">
        <v>57</v>
      </c>
      <c r="N19" s="28" t="s">
        <v>53</v>
      </c>
      <c r="O19" s="25">
        <v>1</v>
      </c>
      <c r="P19" s="29">
        <v>6516</v>
      </c>
      <c r="Q19" s="29">
        <v>0</v>
      </c>
      <c r="R19" s="29">
        <f t="shared" si="6"/>
        <v>6516</v>
      </c>
      <c r="S19" s="29">
        <f>151.43*2</f>
        <v>302.86</v>
      </c>
      <c r="T19" s="29">
        <v>0</v>
      </c>
      <c r="U19" s="29">
        <f t="shared" si="0"/>
        <v>1086</v>
      </c>
      <c r="V19" s="29">
        <f t="shared" si="1"/>
        <v>10860</v>
      </c>
      <c r="W19" s="29">
        <f t="shared" si="7"/>
        <v>715.98029999999994</v>
      </c>
      <c r="X19" s="29">
        <f t="shared" si="8"/>
        <v>204.5658</v>
      </c>
      <c r="Y19" s="30" t="s">
        <v>62</v>
      </c>
      <c r="Z19" s="29">
        <f t="shared" si="2"/>
        <v>136.37719999999999</v>
      </c>
      <c r="AA19" s="29">
        <f>549</f>
        <v>549</v>
      </c>
      <c r="AB19" s="29">
        <f>339</f>
        <v>339</v>
      </c>
      <c r="AC19" s="29">
        <f t="shared" si="3"/>
        <v>3853.43</v>
      </c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>
        <f t="shared" si="4"/>
        <v>0</v>
      </c>
      <c r="AP19" s="32">
        <v>4080</v>
      </c>
      <c r="AQ19" s="29">
        <f t="shared" si="5"/>
        <v>130508.30960000001</v>
      </c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</row>
    <row r="20" spans="1:222" ht="14.25" x14ac:dyDescent="0.25">
      <c r="A20" s="24">
        <v>16</v>
      </c>
      <c r="B20" s="25">
        <v>10</v>
      </c>
      <c r="C20" s="25">
        <v>1</v>
      </c>
      <c r="D20" s="24">
        <v>20</v>
      </c>
      <c r="E20" s="24">
        <v>16</v>
      </c>
      <c r="F20" s="24">
        <v>270</v>
      </c>
      <c r="G20" s="24"/>
      <c r="H20" s="26" t="s">
        <v>88</v>
      </c>
      <c r="I20" s="25">
        <v>6</v>
      </c>
      <c r="J20" s="25">
        <v>30</v>
      </c>
      <c r="K20" s="25" t="s">
        <v>50</v>
      </c>
      <c r="L20" s="27" t="s">
        <v>56</v>
      </c>
      <c r="M20" s="28" t="s">
        <v>89</v>
      </c>
      <c r="N20" s="28" t="s">
        <v>66</v>
      </c>
      <c r="O20" s="25">
        <v>1</v>
      </c>
      <c r="P20" s="29">
        <v>7213</v>
      </c>
      <c r="Q20" s="29">
        <v>0</v>
      </c>
      <c r="R20" s="29">
        <f t="shared" si="6"/>
        <v>7213</v>
      </c>
      <c r="S20" s="29">
        <f>151.43*2</f>
        <v>302.86</v>
      </c>
      <c r="T20" s="29">
        <v>0</v>
      </c>
      <c r="U20" s="29">
        <f t="shared" si="0"/>
        <v>1202.1666666666667</v>
      </c>
      <c r="V20" s="29">
        <f t="shared" si="1"/>
        <v>12021.666666666666</v>
      </c>
      <c r="W20" s="29">
        <f t="shared" si="7"/>
        <v>789.16529999999989</v>
      </c>
      <c r="X20" s="29">
        <f t="shared" si="8"/>
        <v>225.47579999999999</v>
      </c>
      <c r="Y20" s="30" t="s">
        <v>58</v>
      </c>
      <c r="Z20" s="29">
        <f t="shared" si="2"/>
        <v>150.31719999999999</v>
      </c>
      <c r="AA20" s="29">
        <f>634</f>
        <v>634</v>
      </c>
      <c r="AB20" s="29">
        <f>440</f>
        <v>440</v>
      </c>
      <c r="AC20" s="29">
        <f t="shared" si="3"/>
        <v>4294.93</v>
      </c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>
        <f t="shared" si="4"/>
        <v>0</v>
      </c>
      <c r="AP20" s="32">
        <v>4080</v>
      </c>
      <c r="AQ20" s="29">
        <f t="shared" si="5"/>
        <v>144645.54293333332</v>
      </c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</row>
    <row r="21" spans="1:222" ht="14.25" x14ac:dyDescent="0.25">
      <c r="A21" s="24">
        <v>17</v>
      </c>
      <c r="B21" s="25">
        <v>10</v>
      </c>
      <c r="C21" s="25">
        <v>1</v>
      </c>
      <c r="D21" s="24">
        <v>20</v>
      </c>
      <c r="E21" s="24">
        <v>17</v>
      </c>
      <c r="F21" s="24">
        <v>270</v>
      </c>
      <c r="G21" s="24"/>
      <c r="H21" s="26" t="s">
        <v>90</v>
      </c>
      <c r="I21" s="25">
        <v>4</v>
      </c>
      <c r="J21" s="25">
        <v>30</v>
      </c>
      <c r="K21" s="25" t="s">
        <v>50</v>
      </c>
      <c r="L21" s="27" t="s">
        <v>61</v>
      </c>
      <c r="M21" s="28" t="s">
        <v>57</v>
      </c>
      <c r="N21" s="28" t="s">
        <v>53</v>
      </c>
      <c r="O21" s="25">
        <v>1</v>
      </c>
      <c r="P21" s="29">
        <v>6516</v>
      </c>
      <c r="Q21" s="29">
        <v>0</v>
      </c>
      <c r="R21" s="29">
        <f t="shared" si="6"/>
        <v>6516</v>
      </c>
      <c r="S21" s="29">
        <f>151.43*2</f>
        <v>302.86</v>
      </c>
      <c r="T21" s="29">
        <v>0</v>
      </c>
      <c r="U21" s="29">
        <f t="shared" si="0"/>
        <v>1086</v>
      </c>
      <c r="V21" s="29">
        <f t="shared" si="1"/>
        <v>10860</v>
      </c>
      <c r="W21" s="29">
        <f t="shared" si="7"/>
        <v>715.98029999999994</v>
      </c>
      <c r="X21" s="29">
        <f t="shared" si="8"/>
        <v>204.5658</v>
      </c>
      <c r="Y21" s="30" t="s">
        <v>62</v>
      </c>
      <c r="Z21" s="29">
        <f t="shared" si="2"/>
        <v>136.37719999999999</v>
      </c>
      <c r="AA21" s="29">
        <f>549</f>
        <v>549</v>
      </c>
      <c r="AB21" s="29">
        <f>339</f>
        <v>339</v>
      </c>
      <c r="AC21" s="29">
        <f t="shared" si="3"/>
        <v>3853.43</v>
      </c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>
        <f t="shared" si="4"/>
        <v>0</v>
      </c>
      <c r="AP21" s="32">
        <v>4080</v>
      </c>
      <c r="AQ21" s="29">
        <f t="shared" si="5"/>
        <v>130508.30960000001</v>
      </c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</row>
    <row r="22" spans="1:222" ht="14.25" x14ac:dyDescent="0.25">
      <c r="A22" s="24">
        <v>18</v>
      </c>
      <c r="B22" s="25">
        <v>10</v>
      </c>
      <c r="C22" s="25">
        <v>1</v>
      </c>
      <c r="D22" s="24">
        <v>20</v>
      </c>
      <c r="E22" s="24">
        <v>18</v>
      </c>
      <c r="F22" s="24">
        <v>270</v>
      </c>
      <c r="G22" s="24"/>
      <c r="H22" s="26" t="s">
        <v>91</v>
      </c>
      <c r="I22" s="25">
        <v>4</v>
      </c>
      <c r="J22" s="25">
        <v>30</v>
      </c>
      <c r="K22" s="25" t="s">
        <v>50</v>
      </c>
      <c r="L22" s="27" t="s">
        <v>61</v>
      </c>
      <c r="M22" s="28" t="s">
        <v>92</v>
      </c>
      <c r="N22" s="28" t="s">
        <v>53</v>
      </c>
      <c r="O22" s="25">
        <v>1</v>
      </c>
      <c r="P22" s="29">
        <v>6516</v>
      </c>
      <c r="Q22" s="29">
        <v>0</v>
      </c>
      <c r="R22" s="29">
        <f t="shared" si="6"/>
        <v>6516</v>
      </c>
      <c r="S22" s="29">
        <f>121.13*2</f>
        <v>242.26</v>
      </c>
      <c r="T22" s="29">
        <v>0</v>
      </c>
      <c r="U22" s="29">
        <f t="shared" si="0"/>
        <v>1086</v>
      </c>
      <c r="V22" s="29">
        <f t="shared" si="1"/>
        <v>10860</v>
      </c>
      <c r="W22" s="29">
        <f t="shared" si="7"/>
        <v>709.6173</v>
      </c>
      <c r="X22" s="29">
        <f t="shared" si="8"/>
        <v>202.74780000000001</v>
      </c>
      <c r="Y22" s="30" t="s">
        <v>62</v>
      </c>
      <c r="Z22" s="29">
        <f t="shared" si="2"/>
        <v>135.1652</v>
      </c>
      <c r="AA22" s="29">
        <f>549</f>
        <v>549</v>
      </c>
      <c r="AB22" s="29">
        <f>339</f>
        <v>339</v>
      </c>
      <c r="AC22" s="29">
        <f t="shared" si="3"/>
        <v>3823.13</v>
      </c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>
        <f t="shared" si="4"/>
        <v>0</v>
      </c>
      <c r="AP22" s="32">
        <v>4080</v>
      </c>
      <c r="AQ22" s="29">
        <f t="shared" si="5"/>
        <v>129638.09359999999</v>
      </c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</row>
    <row r="23" spans="1:222" ht="14.25" x14ac:dyDescent="0.25">
      <c r="A23" s="24">
        <v>19</v>
      </c>
      <c r="B23" s="25">
        <v>10</v>
      </c>
      <c r="C23" s="25">
        <v>1</v>
      </c>
      <c r="D23" s="24">
        <v>20</v>
      </c>
      <c r="E23" s="24">
        <v>19</v>
      </c>
      <c r="F23" s="24">
        <v>270</v>
      </c>
      <c r="G23" s="24"/>
      <c r="H23" s="26" t="s">
        <v>93</v>
      </c>
      <c r="I23" s="25">
        <v>4</v>
      </c>
      <c r="J23" s="25">
        <v>30</v>
      </c>
      <c r="K23" s="25" t="s">
        <v>50</v>
      </c>
      <c r="L23" s="27" t="s">
        <v>61</v>
      </c>
      <c r="M23" s="28" t="s">
        <v>57</v>
      </c>
      <c r="N23" s="28" t="s">
        <v>53</v>
      </c>
      <c r="O23" s="25">
        <v>1</v>
      </c>
      <c r="P23" s="29">
        <v>6516</v>
      </c>
      <c r="Q23" s="29">
        <v>0</v>
      </c>
      <c r="R23" s="29">
        <f t="shared" si="6"/>
        <v>6516</v>
      </c>
      <c r="S23" s="29">
        <f>121.13*2</f>
        <v>242.26</v>
      </c>
      <c r="T23" s="29">
        <f>R23/30*25%*52</f>
        <v>2823.6</v>
      </c>
      <c r="U23" s="29">
        <f t="shared" si="0"/>
        <v>1086</v>
      </c>
      <c r="V23" s="29">
        <f t="shared" si="1"/>
        <v>10860</v>
      </c>
      <c r="W23" s="29">
        <f t="shared" si="7"/>
        <v>709.6173</v>
      </c>
      <c r="X23" s="29">
        <f t="shared" si="8"/>
        <v>202.74780000000001</v>
      </c>
      <c r="Y23" s="30" t="s">
        <v>62</v>
      </c>
      <c r="Z23" s="29">
        <f t="shared" si="2"/>
        <v>135.1652</v>
      </c>
      <c r="AA23" s="29">
        <f>549</f>
        <v>549</v>
      </c>
      <c r="AB23" s="29">
        <f>339</f>
        <v>339</v>
      </c>
      <c r="AC23" s="29">
        <f t="shared" si="3"/>
        <v>3823.13</v>
      </c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>
        <f t="shared" si="4"/>
        <v>0</v>
      </c>
      <c r="AP23" s="32">
        <v>4080</v>
      </c>
      <c r="AQ23" s="29">
        <f t="shared" si="5"/>
        <v>132461.6936</v>
      </c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/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</row>
    <row r="24" spans="1:222" ht="14.25" x14ac:dyDescent="0.25">
      <c r="A24" s="24">
        <v>20</v>
      </c>
      <c r="B24" s="25">
        <v>10</v>
      </c>
      <c r="C24" s="25">
        <v>1</v>
      </c>
      <c r="D24" s="24">
        <v>20</v>
      </c>
      <c r="E24" s="24">
        <v>20</v>
      </c>
      <c r="F24" s="24">
        <v>270</v>
      </c>
      <c r="G24" s="24"/>
      <c r="H24" s="26" t="s">
        <v>94</v>
      </c>
      <c r="I24" s="25">
        <v>3</v>
      </c>
      <c r="J24" s="25">
        <v>30</v>
      </c>
      <c r="K24" s="25" t="s">
        <v>50</v>
      </c>
      <c r="L24" s="27" t="s">
        <v>51</v>
      </c>
      <c r="M24" s="28" t="s">
        <v>52</v>
      </c>
      <c r="N24" s="28" t="s">
        <v>53</v>
      </c>
      <c r="O24" s="25">
        <v>1</v>
      </c>
      <c r="P24" s="29">
        <v>6252</v>
      </c>
      <c r="Q24" s="29">
        <v>0</v>
      </c>
      <c r="R24" s="29">
        <f t="shared" si="6"/>
        <v>6252</v>
      </c>
      <c r="S24" s="29">
        <f>181.67*2</f>
        <v>363.34</v>
      </c>
      <c r="T24" s="29">
        <v>0</v>
      </c>
      <c r="U24" s="29">
        <f t="shared" si="0"/>
        <v>1042</v>
      </c>
      <c r="V24" s="29">
        <f t="shared" si="1"/>
        <v>10420</v>
      </c>
      <c r="W24" s="29">
        <f t="shared" si="7"/>
        <v>694.61069999999995</v>
      </c>
      <c r="X24" s="29">
        <f t="shared" si="8"/>
        <v>198.46019999999999</v>
      </c>
      <c r="Y24" s="30" t="s">
        <v>54</v>
      </c>
      <c r="Z24" s="29">
        <f t="shared" si="2"/>
        <v>132.30680000000001</v>
      </c>
      <c r="AA24" s="29">
        <f>539</f>
        <v>539</v>
      </c>
      <c r="AB24" s="29">
        <f>329</f>
        <v>329</v>
      </c>
      <c r="AC24" s="29">
        <f t="shared" si="3"/>
        <v>3741.67</v>
      </c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>
        <f t="shared" si="4"/>
        <v>0</v>
      </c>
      <c r="AP24" s="32">
        <v>4080</v>
      </c>
      <c r="AQ24" s="29">
        <f t="shared" si="5"/>
        <v>127073.28240000001</v>
      </c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</row>
    <row r="25" spans="1:222" ht="14.25" x14ac:dyDescent="0.25">
      <c r="A25" s="24">
        <v>21</v>
      </c>
      <c r="B25" s="25">
        <v>10</v>
      </c>
      <c r="C25" s="25">
        <v>1</v>
      </c>
      <c r="D25" s="24">
        <v>20</v>
      </c>
      <c r="E25" s="24">
        <v>21</v>
      </c>
      <c r="F25" s="24">
        <v>270</v>
      </c>
      <c r="G25" s="24"/>
      <c r="H25" s="26" t="s">
        <v>95</v>
      </c>
      <c r="I25" s="25">
        <v>18</v>
      </c>
      <c r="J25" s="25">
        <v>40</v>
      </c>
      <c r="K25" s="25" t="s">
        <v>74</v>
      </c>
      <c r="L25" s="27" t="s">
        <v>96</v>
      </c>
      <c r="M25" s="28" t="s">
        <v>97</v>
      </c>
      <c r="N25" s="28" t="s">
        <v>53</v>
      </c>
      <c r="O25" s="25">
        <v>1</v>
      </c>
      <c r="P25" s="29">
        <v>22186</v>
      </c>
      <c r="Q25" s="29">
        <v>0</v>
      </c>
      <c r="R25" s="29">
        <f t="shared" si="6"/>
        <v>22186</v>
      </c>
      <c r="S25" s="29">
        <f>90.86*2</f>
        <v>181.72</v>
      </c>
      <c r="T25" s="29">
        <v>0</v>
      </c>
      <c r="U25" s="29">
        <f t="shared" si="0"/>
        <v>3697.6666666666665</v>
      </c>
      <c r="V25" s="29">
        <f t="shared" si="1"/>
        <v>36976.666666666664</v>
      </c>
      <c r="W25" s="29">
        <f t="shared" si="7"/>
        <v>2348.6106</v>
      </c>
      <c r="X25" s="29">
        <f t="shared" si="8"/>
        <v>671.03160000000003</v>
      </c>
      <c r="Y25" s="30" t="s">
        <v>98</v>
      </c>
      <c r="Z25" s="29">
        <f t="shared" si="2"/>
        <v>447.35440000000006</v>
      </c>
      <c r="AA25" s="29">
        <v>1465</v>
      </c>
      <c r="AB25" s="29">
        <v>987</v>
      </c>
      <c r="AC25" s="29">
        <f t="shared" si="3"/>
        <v>12409.86</v>
      </c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>
        <f t="shared" si="4"/>
        <v>0</v>
      </c>
      <c r="AP25" s="32">
        <v>0</v>
      </c>
      <c r="AQ25" s="29">
        <f t="shared" si="5"/>
        <v>403112.03253333329</v>
      </c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</row>
    <row r="26" spans="1:222" ht="14.25" x14ac:dyDescent="0.25">
      <c r="A26" s="24">
        <v>22</v>
      </c>
      <c r="B26" s="25">
        <v>10</v>
      </c>
      <c r="C26" s="25">
        <v>1</v>
      </c>
      <c r="D26" s="24">
        <v>20</v>
      </c>
      <c r="E26" s="24">
        <v>22</v>
      </c>
      <c r="F26" s="24">
        <v>270</v>
      </c>
      <c r="G26" s="24"/>
      <c r="H26" s="26" t="s">
        <v>99</v>
      </c>
      <c r="I26" s="25">
        <v>4</v>
      </c>
      <c r="J26" s="25">
        <v>30</v>
      </c>
      <c r="K26" s="25" t="s">
        <v>50</v>
      </c>
      <c r="L26" s="27" t="s">
        <v>61</v>
      </c>
      <c r="M26" s="28" t="s">
        <v>57</v>
      </c>
      <c r="N26" s="28" t="s">
        <v>53</v>
      </c>
      <c r="O26" s="25">
        <v>1</v>
      </c>
      <c r="P26" s="29">
        <v>6516</v>
      </c>
      <c r="Q26" s="29">
        <v>0</v>
      </c>
      <c r="R26" s="29">
        <f t="shared" si="6"/>
        <v>6516</v>
      </c>
      <c r="S26" s="29">
        <f>151.43*2</f>
        <v>302.86</v>
      </c>
      <c r="T26" s="29">
        <v>0</v>
      </c>
      <c r="U26" s="29">
        <f t="shared" si="0"/>
        <v>1086</v>
      </c>
      <c r="V26" s="29">
        <f t="shared" si="1"/>
        <v>10860</v>
      </c>
      <c r="W26" s="29">
        <f t="shared" si="7"/>
        <v>715.98029999999994</v>
      </c>
      <c r="X26" s="29">
        <f t="shared" si="8"/>
        <v>204.5658</v>
      </c>
      <c r="Y26" s="30" t="s">
        <v>62</v>
      </c>
      <c r="Z26" s="29">
        <f t="shared" si="2"/>
        <v>136.37719999999999</v>
      </c>
      <c r="AA26" s="29">
        <f>549</f>
        <v>549</v>
      </c>
      <c r="AB26" s="29">
        <f>339</f>
        <v>339</v>
      </c>
      <c r="AC26" s="29">
        <f t="shared" si="3"/>
        <v>3853.43</v>
      </c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>
        <f t="shared" si="4"/>
        <v>0</v>
      </c>
      <c r="AP26" s="32">
        <v>4080</v>
      </c>
      <c r="AQ26" s="29">
        <f t="shared" si="5"/>
        <v>130508.30960000001</v>
      </c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</row>
    <row r="27" spans="1:222" ht="14.25" x14ac:dyDescent="0.25">
      <c r="A27" s="24">
        <v>23</v>
      </c>
      <c r="B27" s="25">
        <v>10</v>
      </c>
      <c r="C27" s="25">
        <v>1</v>
      </c>
      <c r="D27" s="24">
        <v>20</v>
      </c>
      <c r="E27" s="24">
        <v>23</v>
      </c>
      <c r="F27" s="24">
        <v>270</v>
      </c>
      <c r="G27" s="24"/>
      <c r="H27" s="26" t="s">
        <v>100</v>
      </c>
      <c r="I27" s="25">
        <v>6</v>
      </c>
      <c r="J27" s="25">
        <v>30</v>
      </c>
      <c r="K27" s="25" t="s">
        <v>50</v>
      </c>
      <c r="L27" s="27" t="s">
        <v>56</v>
      </c>
      <c r="M27" s="28" t="s">
        <v>57</v>
      </c>
      <c r="N27" s="28" t="s">
        <v>53</v>
      </c>
      <c r="O27" s="25">
        <v>1</v>
      </c>
      <c r="P27" s="29">
        <v>7213</v>
      </c>
      <c r="Q27" s="29">
        <v>0</v>
      </c>
      <c r="R27" s="29">
        <f t="shared" si="6"/>
        <v>7213</v>
      </c>
      <c r="S27" s="29">
        <f>151.43*2</f>
        <v>302.86</v>
      </c>
      <c r="T27" s="29">
        <v>0</v>
      </c>
      <c r="U27" s="29">
        <f t="shared" si="0"/>
        <v>1202.1666666666667</v>
      </c>
      <c r="V27" s="29">
        <f t="shared" si="1"/>
        <v>12021.666666666666</v>
      </c>
      <c r="W27" s="29">
        <f t="shared" si="7"/>
        <v>789.16529999999989</v>
      </c>
      <c r="X27" s="29">
        <f t="shared" si="8"/>
        <v>225.47579999999999</v>
      </c>
      <c r="Y27" s="30" t="s">
        <v>58</v>
      </c>
      <c r="Z27" s="29">
        <f t="shared" si="2"/>
        <v>150.31719999999999</v>
      </c>
      <c r="AA27" s="29">
        <f>634</f>
        <v>634</v>
      </c>
      <c r="AB27" s="29">
        <f>440</f>
        <v>440</v>
      </c>
      <c r="AC27" s="29">
        <f t="shared" si="3"/>
        <v>4294.93</v>
      </c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>
        <f t="shared" si="4"/>
        <v>0</v>
      </c>
      <c r="AP27" s="32">
        <v>4080</v>
      </c>
      <c r="AQ27" s="29">
        <f t="shared" si="5"/>
        <v>144645.54293333332</v>
      </c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  <c r="HK27" s="33"/>
      <c r="HL27" s="33"/>
      <c r="HM27" s="33"/>
      <c r="HN27" s="33"/>
    </row>
    <row r="28" spans="1:222" ht="14.25" x14ac:dyDescent="0.25">
      <c r="A28" s="24">
        <v>24</v>
      </c>
      <c r="B28" s="25">
        <v>10</v>
      </c>
      <c r="C28" s="25">
        <v>1</v>
      </c>
      <c r="D28" s="24">
        <v>20</v>
      </c>
      <c r="E28" s="24">
        <v>24</v>
      </c>
      <c r="F28" s="24">
        <v>270</v>
      </c>
      <c r="G28" s="24"/>
      <c r="H28" s="26" t="s">
        <v>101</v>
      </c>
      <c r="I28" s="25">
        <v>7</v>
      </c>
      <c r="J28" s="25">
        <v>30</v>
      </c>
      <c r="K28" s="25" t="s">
        <v>50</v>
      </c>
      <c r="L28" s="27" t="s">
        <v>69</v>
      </c>
      <c r="M28" s="28" t="s">
        <v>57</v>
      </c>
      <c r="N28" s="28" t="s">
        <v>53</v>
      </c>
      <c r="O28" s="25">
        <v>1</v>
      </c>
      <c r="P28" s="29">
        <v>7586</v>
      </c>
      <c r="Q28" s="29">
        <v>0</v>
      </c>
      <c r="R28" s="29">
        <f t="shared" si="6"/>
        <v>7586</v>
      </c>
      <c r="S28" s="29">
        <f>151.43*2</f>
        <v>302.86</v>
      </c>
      <c r="T28" s="29">
        <v>0</v>
      </c>
      <c r="U28" s="29">
        <f t="shared" si="0"/>
        <v>1264.3333333333335</v>
      </c>
      <c r="V28" s="29">
        <f t="shared" si="1"/>
        <v>12643.333333333334</v>
      </c>
      <c r="W28" s="29">
        <f t="shared" si="7"/>
        <v>828.33029999999997</v>
      </c>
      <c r="X28" s="29">
        <f t="shared" si="8"/>
        <v>236.66579999999999</v>
      </c>
      <c r="Y28" s="30" t="s">
        <v>71</v>
      </c>
      <c r="Z28" s="29">
        <f t="shared" si="2"/>
        <v>157.77719999999999</v>
      </c>
      <c r="AA28" s="29">
        <f>642</f>
        <v>642</v>
      </c>
      <c r="AB28" s="29">
        <f>450</f>
        <v>450</v>
      </c>
      <c r="AC28" s="29">
        <f t="shared" si="3"/>
        <v>4490.43</v>
      </c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>
        <f t="shared" si="4"/>
        <v>0</v>
      </c>
      <c r="AP28" s="32">
        <v>4080</v>
      </c>
      <c r="AQ28" s="29">
        <f t="shared" si="5"/>
        <v>151028.7362666667</v>
      </c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</row>
    <row r="29" spans="1:222" ht="14.25" x14ac:dyDescent="0.25">
      <c r="A29" s="24">
        <v>25</v>
      </c>
      <c r="B29" s="25">
        <v>10</v>
      </c>
      <c r="C29" s="25">
        <v>1</v>
      </c>
      <c r="D29" s="24">
        <v>20</v>
      </c>
      <c r="E29" s="24">
        <v>25</v>
      </c>
      <c r="F29" s="24">
        <v>270</v>
      </c>
      <c r="G29" s="24"/>
      <c r="H29" s="26" t="s">
        <v>102</v>
      </c>
      <c r="I29" s="25">
        <v>7</v>
      </c>
      <c r="J29" s="25">
        <v>40</v>
      </c>
      <c r="K29" s="25" t="s">
        <v>50</v>
      </c>
      <c r="L29" s="27" t="s">
        <v>103</v>
      </c>
      <c r="M29" s="28" t="s">
        <v>104</v>
      </c>
      <c r="N29" s="28" t="s">
        <v>66</v>
      </c>
      <c r="O29" s="25">
        <v>1</v>
      </c>
      <c r="P29" s="29">
        <v>9681</v>
      </c>
      <c r="Q29" s="29">
        <v>0</v>
      </c>
      <c r="R29" s="29">
        <f t="shared" si="6"/>
        <v>9681</v>
      </c>
      <c r="S29" s="29">
        <f>211.94*2</f>
        <v>423.88</v>
      </c>
      <c r="T29" s="29">
        <f>R29/30*25%*52</f>
        <v>4195.0999999999995</v>
      </c>
      <c r="U29" s="29">
        <f t="shared" si="0"/>
        <v>1613.5</v>
      </c>
      <c r="V29" s="29">
        <f t="shared" si="1"/>
        <v>16135</v>
      </c>
      <c r="W29" s="29">
        <f t="shared" si="7"/>
        <v>1061.0123999999998</v>
      </c>
      <c r="X29" s="29">
        <f t="shared" si="8"/>
        <v>303.14639999999997</v>
      </c>
      <c r="Y29" s="30" t="s">
        <v>105</v>
      </c>
      <c r="Z29" s="29">
        <f t="shared" si="2"/>
        <v>202.0976</v>
      </c>
      <c r="AA29" s="29">
        <f>856</f>
        <v>856</v>
      </c>
      <c r="AB29" s="29">
        <f>600</f>
        <v>600</v>
      </c>
      <c r="AC29" s="29">
        <f t="shared" si="3"/>
        <v>5780.44</v>
      </c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>
        <f t="shared" si="4"/>
        <v>0</v>
      </c>
      <c r="AP29" s="32">
        <v>4080</v>
      </c>
      <c r="AQ29" s="29">
        <f t="shared" si="5"/>
        <v>196099.59679999997</v>
      </c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/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  <c r="GN29" s="33"/>
      <c r="GO29" s="33"/>
      <c r="GP29" s="33"/>
      <c r="GQ29" s="33"/>
      <c r="GR29" s="33"/>
      <c r="GS29" s="33"/>
      <c r="GT29" s="33"/>
      <c r="GU29" s="33"/>
      <c r="GV29" s="33"/>
      <c r="GW29" s="33"/>
      <c r="GX29" s="33"/>
      <c r="GY29" s="33"/>
      <c r="GZ29" s="33"/>
      <c r="HA29" s="33"/>
      <c r="HB29" s="33"/>
      <c r="HC29" s="33"/>
      <c r="HD29" s="33"/>
      <c r="HE29" s="33"/>
      <c r="HF29" s="33"/>
      <c r="HG29" s="33"/>
      <c r="HH29" s="33"/>
      <c r="HI29" s="33"/>
      <c r="HJ29" s="33"/>
      <c r="HK29" s="33"/>
      <c r="HL29" s="33"/>
      <c r="HM29" s="33"/>
      <c r="HN29" s="33"/>
    </row>
    <row r="30" spans="1:222" ht="14.25" x14ac:dyDescent="0.25">
      <c r="A30" s="24">
        <v>26</v>
      </c>
      <c r="B30" s="25">
        <v>10</v>
      </c>
      <c r="C30" s="25">
        <v>1</v>
      </c>
      <c r="D30" s="24">
        <v>20</v>
      </c>
      <c r="E30" s="24">
        <v>26</v>
      </c>
      <c r="F30" s="24">
        <v>270</v>
      </c>
      <c r="G30" s="24"/>
      <c r="H30" s="26" t="s">
        <v>106</v>
      </c>
      <c r="I30" s="25">
        <v>8</v>
      </c>
      <c r="J30" s="25">
        <v>40</v>
      </c>
      <c r="K30" s="25" t="s">
        <v>50</v>
      </c>
      <c r="L30" s="27" t="s">
        <v>107</v>
      </c>
      <c r="M30" s="28" t="s">
        <v>108</v>
      </c>
      <c r="N30" s="28" t="s">
        <v>66</v>
      </c>
      <c r="O30" s="25">
        <v>1</v>
      </c>
      <c r="P30" s="29">
        <v>10156</v>
      </c>
      <c r="Q30" s="29">
        <v>0</v>
      </c>
      <c r="R30" s="29">
        <f t="shared" si="6"/>
        <v>10156</v>
      </c>
      <c r="S30" s="29">
        <f>151.43*2</f>
        <v>302.86</v>
      </c>
      <c r="T30" s="29">
        <v>0</v>
      </c>
      <c r="U30" s="29">
        <f t="shared" si="0"/>
        <v>1692.6666666666667</v>
      </c>
      <c r="V30" s="29">
        <f t="shared" si="1"/>
        <v>16926.666666666668</v>
      </c>
      <c r="W30" s="29">
        <f t="shared" si="7"/>
        <v>1098.1803</v>
      </c>
      <c r="X30" s="29">
        <f t="shared" si="8"/>
        <v>313.76580000000001</v>
      </c>
      <c r="Y30" s="30" t="s">
        <v>109</v>
      </c>
      <c r="Z30" s="29">
        <f t="shared" si="2"/>
        <v>209.17720000000003</v>
      </c>
      <c r="AA30" s="29">
        <f>871</f>
        <v>871</v>
      </c>
      <c r="AB30" s="29">
        <f>615</f>
        <v>615</v>
      </c>
      <c r="AC30" s="29">
        <f t="shared" si="3"/>
        <v>5972.43</v>
      </c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>
        <f t="shared" si="4"/>
        <v>0</v>
      </c>
      <c r="AP30" s="32">
        <v>4080</v>
      </c>
      <c r="AQ30" s="29">
        <f t="shared" si="5"/>
        <v>198383.72293333334</v>
      </c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</row>
    <row r="31" spans="1:222" ht="14.25" x14ac:dyDescent="0.25">
      <c r="A31" s="24">
        <v>27</v>
      </c>
      <c r="B31" s="25">
        <v>10</v>
      </c>
      <c r="C31" s="25">
        <v>1</v>
      </c>
      <c r="D31" s="24">
        <v>20</v>
      </c>
      <c r="E31" s="24">
        <v>27</v>
      </c>
      <c r="F31" s="24">
        <v>270</v>
      </c>
      <c r="G31" s="24"/>
      <c r="H31" s="26" t="s">
        <v>110</v>
      </c>
      <c r="I31" s="25">
        <v>3</v>
      </c>
      <c r="J31" s="25">
        <v>30</v>
      </c>
      <c r="K31" s="25" t="s">
        <v>50</v>
      </c>
      <c r="L31" s="27" t="s">
        <v>51</v>
      </c>
      <c r="M31" s="28" t="s">
        <v>52</v>
      </c>
      <c r="N31" s="28" t="s">
        <v>66</v>
      </c>
      <c r="O31" s="25">
        <v>1</v>
      </c>
      <c r="P31" s="29">
        <v>6252</v>
      </c>
      <c r="Q31" s="29">
        <v>0</v>
      </c>
      <c r="R31" s="29">
        <f t="shared" si="6"/>
        <v>6252</v>
      </c>
      <c r="S31" s="29">
        <f>181.67*2</f>
        <v>363.34</v>
      </c>
      <c r="T31" s="29">
        <v>0</v>
      </c>
      <c r="U31" s="29">
        <f t="shared" si="0"/>
        <v>1042</v>
      </c>
      <c r="V31" s="29">
        <f t="shared" si="1"/>
        <v>10420</v>
      </c>
      <c r="W31" s="29">
        <f t="shared" si="7"/>
        <v>694.61069999999995</v>
      </c>
      <c r="X31" s="29">
        <f t="shared" si="8"/>
        <v>198.46019999999999</v>
      </c>
      <c r="Y31" s="30" t="s">
        <v>54</v>
      </c>
      <c r="Z31" s="29">
        <f t="shared" si="2"/>
        <v>132.30680000000001</v>
      </c>
      <c r="AA31" s="29">
        <f>539</f>
        <v>539</v>
      </c>
      <c r="AB31" s="29">
        <f>329</f>
        <v>329</v>
      </c>
      <c r="AC31" s="29">
        <f t="shared" si="3"/>
        <v>3741.67</v>
      </c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>
        <f t="shared" si="4"/>
        <v>0</v>
      </c>
      <c r="AP31" s="32">
        <v>4080</v>
      </c>
      <c r="AQ31" s="29">
        <f t="shared" si="5"/>
        <v>127073.28240000001</v>
      </c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/>
      <c r="FT31" s="33"/>
      <c r="FU31" s="33"/>
      <c r="FV31" s="33"/>
      <c r="FW31" s="33"/>
      <c r="FX31" s="33"/>
      <c r="FY31" s="33"/>
      <c r="FZ31" s="33"/>
      <c r="GA31" s="33"/>
      <c r="GB31" s="33"/>
      <c r="GC31" s="33"/>
      <c r="GD31" s="33"/>
      <c r="GE31" s="33"/>
      <c r="GF31" s="33"/>
      <c r="GG31" s="33"/>
      <c r="GH31" s="33"/>
      <c r="GI31" s="33"/>
      <c r="GJ31" s="33"/>
      <c r="GK31" s="33"/>
      <c r="GL31" s="33"/>
      <c r="GM31" s="33"/>
      <c r="GN31" s="33"/>
      <c r="GO31" s="33"/>
      <c r="GP31" s="33"/>
      <c r="GQ31" s="33"/>
      <c r="GR31" s="33"/>
      <c r="GS31" s="33"/>
      <c r="GT31" s="33"/>
      <c r="GU31" s="33"/>
      <c r="GV31" s="33"/>
      <c r="GW31" s="33"/>
      <c r="GX31" s="33"/>
      <c r="GY31" s="33"/>
      <c r="GZ31" s="33"/>
      <c r="HA31" s="33"/>
      <c r="HB31" s="33"/>
      <c r="HC31" s="33"/>
      <c r="HD31" s="33"/>
      <c r="HE31" s="33"/>
      <c r="HF31" s="33"/>
      <c r="HG31" s="33"/>
      <c r="HH31" s="33"/>
      <c r="HI31" s="33"/>
      <c r="HJ31" s="33"/>
      <c r="HK31" s="33"/>
      <c r="HL31" s="33"/>
      <c r="HM31" s="33"/>
      <c r="HN31" s="33"/>
    </row>
    <row r="32" spans="1:222" ht="14.25" x14ac:dyDescent="0.25">
      <c r="A32" s="24">
        <v>28</v>
      </c>
      <c r="B32" s="25">
        <v>10</v>
      </c>
      <c r="C32" s="25">
        <v>1</v>
      </c>
      <c r="D32" s="24">
        <v>20</v>
      </c>
      <c r="E32" s="24">
        <v>28</v>
      </c>
      <c r="F32" s="24">
        <v>270</v>
      </c>
      <c r="G32" s="24"/>
      <c r="H32" s="26" t="s">
        <v>111</v>
      </c>
      <c r="I32" s="25">
        <v>13</v>
      </c>
      <c r="J32" s="25">
        <v>30</v>
      </c>
      <c r="K32" s="25" t="s">
        <v>50</v>
      </c>
      <c r="L32" s="27" t="s">
        <v>112</v>
      </c>
      <c r="M32" s="28" t="s">
        <v>65</v>
      </c>
      <c r="N32" s="28" t="s">
        <v>66</v>
      </c>
      <c r="O32" s="25">
        <v>1</v>
      </c>
      <c r="P32" s="29">
        <v>9961</v>
      </c>
      <c r="Q32" s="29">
        <v>0</v>
      </c>
      <c r="R32" s="29">
        <f t="shared" si="6"/>
        <v>9961</v>
      </c>
      <c r="S32" s="29">
        <f>121.13*2</f>
        <v>242.26</v>
      </c>
      <c r="T32" s="29">
        <v>0</v>
      </c>
      <c r="U32" s="29">
        <f t="shared" si="0"/>
        <v>1660.1666666666667</v>
      </c>
      <c r="V32" s="29">
        <f t="shared" si="1"/>
        <v>16601.666666666668</v>
      </c>
      <c r="W32" s="29">
        <f t="shared" si="7"/>
        <v>1071.3423</v>
      </c>
      <c r="X32" s="29">
        <f t="shared" si="8"/>
        <v>306.09780000000001</v>
      </c>
      <c r="Y32" s="30" t="s">
        <v>113</v>
      </c>
      <c r="Z32" s="29">
        <f t="shared" si="2"/>
        <v>204.0652</v>
      </c>
      <c r="AA32" s="29">
        <f>846</f>
        <v>846</v>
      </c>
      <c r="AB32" s="29">
        <f>528</f>
        <v>528</v>
      </c>
      <c r="AC32" s="29">
        <f t="shared" si="3"/>
        <v>5788.63</v>
      </c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>
        <f t="shared" si="4"/>
        <v>0</v>
      </c>
      <c r="AP32" s="32">
        <v>4080</v>
      </c>
      <c r="AQ32" s="29">
        <f t="shared" si="5"/>
        <v>192894.00693333338</v>
      </c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  <c r="GB32" s="33"/>
      <c r="GC32" s="33"/>
      <c r="GD32" s="33"/>
      <c r="GE32" s="33"/>
      <c r="GF32" s="33"/>
      <c r="GG32" s="33"/>
      <c r="GH32" s="33"/>
      <c r="GI32" s="33"/>
      <c r="GJ32" s="33"/>
      <c r="GK32" s="33"/>
      <c r="GL32" s="33"/>
      <c r="GM32" s="33"/>
      <c r="GN32" s="33"/>
      <c r="GO32" s="33"/>
      <c r="GP32" s="33"/>
      <c r="GQ32" s="33"/>
      <c r="GR32" s="33"/>
      <c r="GS32" s="33"/>
      <c r="GT32" s="33"/>
      <c r="GU32" s="33"/>
      <c r="GV32" s="33"/>
      <c r="GW32" s="33"/>
      <c r="GX32" s="33"/>
      <c r="GY32" s="33"/>
      <c r="GZ32" s="33"/>
      <c r="HA32" s="33"/>
      <c r="HB32" s="33"/>
      <c r="HC32" s="33"/>
      <c r="HD32" s="33"/>
      <c r="HE32" s="33"/>
      <c r="HF32" s="33"/>
      <c r="HG32" s="33"/>
      <c r="HH32" s="33"/>
      <c r="HI32" s="33"/>
      <c r="HJ32" s="33"/>
      <c r="HK32" s="33"/>
      <c r="HL32" s="33"/>
      <c r="HM32" s="33"/>
      <c r="HN32" s="33"/>
    </row>
    <row r="33" spans="1:222" ht="14.25" x14ac:dyDescent="0.25">
      <c r="A33" s="24">
        <v>29</v>
      </c>
      <c r="B33" s="25">
        <v>10</v>
      </c>
      <c r="C33" s="25">
        <v>1</v>
      </c>
      <c r="D33" s="24">
        <v>20</v>
      </c>
      <c r="E33" s="24">
        <v>29</v>
      </c>
      <c r="F33" s="24">
        <v>270</v>
      </c>
      <c r="G33" s="24"/>
      <c r="H33" s="26" t="s">
        <v>114</v>
      </c>
      <c r="I33" s="25">
        <v>4</v>
      </c>
      <c r="J33" s="25">
        <v>30</v>
      </c>
      <c r="K33" s="25" t="s">
        <v>50</v>
      </c>
      <c r="L33" s="27" t="s">
        <v>61</v>
      </c>
      <c r="M33" s="28" t="s">
        <v>57</v>
      </c>
      <c r="N33" s="28" t="s">
        <v>53</v>
      </c>
      <c r="O33" s="25">
        <v>1</v>
      </c>
      <c r="P33" s="29">
        <v>6516</v>
      </c>
      <c r="Q33" s="29">
        <v>0</v>
      </c>
      <c r="R33" s="29">
        <f t="shared" si="6"/>
        <v>6516</v>
      </c>
      <c r="S33" s="29">
        <f>181.67*2</f>
        <v>363.34</v>
      </c>
      <c r="T33" s="29">
        <f>R33/30*25%*52</f>
        <v>2823.6</v>
      </c>
      <c r="U33" s="29">
        <f t="shared" si="0"/>
        <v>1086</v>
      </c>
      <c r="V33" s="29">
        <f t="shared" si="1"/>
        <v>10860</v>
      </c>
      <c r="W33" s="29">
        <f t="shared" si="7"/>
        <v>722.33069999999998</v>
      </c>
      <c r="X33" s="29">
        <f t="shared" si="8"/>
        <v>206.3802</v>
      </c>
      <c r="Y33" s="30" t="s">
        <v>62</v>
      </c>
      <c r="Z33" s="29">
        <f t="shared" si="2"/>
        <v>137.58680000000001</v>
      </c>
      <c r="AA33" s="29">
        <f>549</f>
        <v>549</v>
      </c>
      <c r="AB33" s="29">
        <f>339</f>
        <v>339</v>
      </c>
      <c r="AC33" s="29">
        <f t="shared" si="3"/>
        <v>3883.67</v>
      </c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>
        <f t="shared" si="4"/>
        <v>0</v>
      </c>
      <c r="AP33" s="32">
        <v>4080</v>
      </c>
      <c r="AQ33" s="29">
        <f t="shared" si="5"/>
        <v>134200.40239999999</v>
      </c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</row>
    <row r="34" spans="1:222" ht="14.25" x14ac:dyDescent="0.25">
      <c r="A34" s="24">
        <v>30</v>
      </c>
      <c r="B34" s="25">
        <v>10</v>
      </c>
      <c r="C34" s="25">
        <v>1</v>
      </c>
      <c r="D34" s="24">
        <v>20</v>
      </c>
      <c r="E34" s="24">
        <v>30</v>
      </c>
      <c r="F34" s="24">
        <v>270</v>
      </c>
      <c r="G34" s="24"/>
      <c r="H34" s="26" t="s">
        <v>115</v>
      </c>
      <c r="I34" s="25">
        <v>4</v>
      </c>
      <c r="J34" s="25">
        <v>30</v>
      </c>
      <c r="K34" s="25" t="s">
        <v>50</v>
      </c>
      <c r="L34" s="27" t="s">
        <v>61</v>
      </c>
      <c r="M34" s="28" t="s">
        <v>57</v>
      </c>
      <c r="N34" s="28" t="s">
        <v>53</v>
      </c>
      <c r="O34" s="25">
        <v>1</v>
      </c>
      <c r="P34" s="29">
        <v>6516</v>
      </c>
      <c r="Q34" s="29">
        <v>0</v>
      </c>
      <c r="R34" s="29">
        <f t="shared" si="6"/>
        <v>6516</v>
      </c>
      <c r="S34" s="29">
        <f>121.13*2</f>
        <v>242.26</v>
      </c>
      <c r="T34" s="29">
        <f>R34/30*25%*52</f>
        <v>2823.6</v>
      </c>
      <c r="U34" s="29">
        <f t="shared" si="0"/>
        <v>1086</v>
      </c>
      <c r="V34" s="29">
        <f t="shared" si="1"/>
        <v>10860</v>
      </c>
      <c r="W34" s="29">
        <f t="shared" si="7"/>
        <v>709.6173</v>
      </c>
      <c r="X34" s="29">
        <f t="shared" si="8"/>
        <v>202.74780000000001</v>
      </c>
      <c r="Y34" s="30" t="s">
        <v>62</v>
      </c>
      <c r="Z34" s="29">
        <f t="shared" si="2"/>
        <v>135.1652</v>
      </c>
      <c r="AA34" s="29">
        <f>549</f>
        <v>549</v>
      </c>
      <c r="AB34" s="29">
        <f>339</f>
        <v>339</v>
      </c>
      <c r="AC34" s="29">
        <f t="shared" si="3"/>
        <v>3823.13</v>
      </c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>
        <f t="shared" si="4"/>
        <v>0</v>
      </c>
      <c r="AP34" s="32">
        <v>4080</v>
      </c>
      <c r="AQ34" s="29">
        <f t="shared" si="5"/>
        <v>132461.6936</v>
      </c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/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  <c r="GB34" s="33"/>
      <c r="GC34" s="33"/>
      <c r="GD34" s="33"/>
      <c r="GE34" s="33"/>
      <c r="GF34" s="33"/>
      <c r="GG34" s="33"/>
      <c r="GH34" s="33"/>
      <c r="GI34" s="33"/>
      <c r="GJ34" s="33"/>
      <c r="GK34" s="33"/>
      <c r="GL34" s="33"/>
      <c r="GM34" s="33"/>
      <c r="GN34" s="33"/>
      <c r="GO34" s="33"/>
      <c r="GP34" s="33"/>
      <c r="GQ34" s="33"/>
      <c r="GR34" s="33"/>
      <c r="GS34" s="33"/>
      <c r="GT34" s="33"/>
      <c r="GU34" s="33"/>
      <c r="GV34" s="33"/>
      <c r="GW34" s="33"/>
      <c r="GX34" s="33"/>
      <c r="GY34" s="33"/>
      <c r="GZ34" s="33"/>
      <c r="HA34" s="33"/>
      <c r="HB34" s="33"/>
      <c r="HC34" s="33"/>
      <c r="HD34" s="33"/>
      <c r="HE34" s="33"/>
      <c r="HF34" s="33"/>
      <c r="HG34" s="33"/>
      <c r="HH34" s="33"/>
      <c r="HI34" s="33"/>
      <c r="HJ34" s="33"/>
      <c r="HK34" s="33"/>
      <c r="HL34" s="33"/>
      <c r="HM34" s="33"/>
      <c r="HN34" s="33"/>
    </row>
    <row r="35" spans="1:222" ht="14.25" x14ac:dyDescent="0.25">
      <c r="A35" s="24">
        <v>31</v>
      </c>
      <c r="B35" s="25">
        <v>10</v>
      </c>
      <c r="C35" s="25">
        <v>1</v>
      </c>
      <c r="D35" s="24">
        <v>20</v>
      </c>
      <c r="E35" s="24">
        <v>31</v>
      </c>
      <c r="F35" s="24">
        <v>270</v>
      </c>
      <c r="G35" s="24"/>
      <c r="H35" s="26" t="s">
        <v>116</v>
      </c>
      <c r="I35" s="25">
        <v>9</v>
      </c>
      <c r="J35" s="25">
        <v>30</v>
      </c>
      <c r="K35" s="25" t="s">
        <v>50</v>
      </c>
      <c r="L35" s="27" t="s">
        <v>117</v>
      </c>
      <c r="M35" s="28" t="s">
        <v>66</v>
      </c>
      <c r="N35" s="28" t="s">
        <v>66</v>
      </c>
      <c r="O35" s="25">
        <v>1</v>
      </c>
      <c r="P35" s="29">
        <v>8453</v>
      </c>
      <c r="Q35" s="29">
        <v>0</v>
      </c>
      <c r="R35" s="29">
        <f t="shared" si="6"/>
        <v>8453</v>
      </c>
      <c r="S35" s="29">
        <f>121.13*2</f>
        <v>242.26</v>
      </c>
      <c r="T35" s="29">
        <v>0</v>
      </c>
      <c r="U35" s="29">
        <f t="shared" si="0"/>
        <v>1408.8333333333333</v>
      </c>
      <c r="V35" s="29">
        <f t="shared" si="1"/>
        <v>14088.333333333332</v>
      </c>
      <c r="W35" s="29">
        <f t="shared" si="7"/>
        <v>913.00229999999999</v>
      </c>
      <c r="X35" s="29">
        <f t="shared" si="8"/>
        <v>260.8578</v>
      </c>
      <c r="Y35" s="30" t="s">
        <v>118</v>
      </c>
      <c r="Z35" s="29">
        <f t="shared" si="2"/>
        <v>173.90520000000001</v>
      </c>
      <c r="AA35" s="29">
        <f>666</f>
        <v>666</v>
      </c>
      <c r="AB35" s="29">
        <f>474</f>
        <v>474</v>
      </c>
      <c r="AC35" s="29">
        <f t="shared" si="3"/>
        <v>4917.63</v>
      </c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>
        <f t="shared" si="4"/>
        <v>0</v>
      </c>
      <c r="AP35" s="32">
        <v>4080</v>
      </c>
      <c r="AQ35" s="29">
        <f t="shared" si="5"/>
        <v>165072.34026666667</v>
      </c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/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3"/>
      <c r="HL35" s="33"/>
      <c r="HM35" s="33"/>
      <c r="HN35" s="33"/>
    </row>
    <row r="36" spans="1:222" ht="14.25" x14ac:dyDescent="0.25">
      <c r="A36" s="24">
        <v>32</v>
      </c>
      <c r="B36" s="25">
        <v>10</v>
      </c>
      <c r="C36" s="25">
        <v>1</v>
      </c>
      <c r="D36" s="24">
        <v>20</v>
      </c>
      <c r="E36" s="24">
        <v>32</v>
      </c>
      <c r="F36" s="24">
        <v>270</v>
      </c>
      <c r="G36" s="24"/>
      <c r="H36" s="26" t="s">
        <v>119</v>
      </c>
      <c r="I36" s="25">
        <v>9</v>
      </c>
      <c r="J36" s="25">
        <v>40</v>
      </c>
      <c r="K36" s="25" t="s">
        <v>50</v>
      </c>
      <c r="L36" s="27" t="s">
        <v>120</v>
      </c>
      <c r="M36" s="28" t="s">
        <v>66</v>
      </c>
      <c r="N36" s="28" t="s">
        <v>66</v>
      </c>
      <c r="O36" s="25">
        <v>1</v>
      </c>
      <c r="P36" s="29">
        <v>10837</v>
      </c>
      <c r="Q36" s="29">
        <v>0</v>
      </c>
      <c r="R36" s="29">
        <f t="shared" si="6"/>
        <v>10837</v>
      </c>
      <c r="S36" s="29">
        <f>181.67*2</f>
        <v>363.34</v>
      </c>
      <c r="T36" s="29">
        <v>0</v>
      </c>
      <c r="U36" s="29">
        <f t="shared" si="0"/>
        <v>1806.1666666666667</v>
      </c>
      <c r="V36" s="29">
        <f t="shared" si="1"/>
        <v>18061.666666666668</v>
      </c>
      <c r="W36" s="29">
        <f t="shared" si="7"/>
        <v>1176.0356999999999</v>
      </c>
      <c r="X36" s="29">
        <f t="shared" si="8"/>
        <v>336.0102</v>
      </c>
      <c r="Y36" s="30" t="s">
        <v>121</v>
      </c>
      <c r="Z36" s="29">
        <f t="shared" si="2"/>
        <v>224.0068</v>
      </c>
      <c r="AA36" s="29">
        <f>887</f>
        <v>887</v>
      </c>
      <c r="AB36" s="29">
        <f>631</f>
        <v>631</v>
      </c>
      <c r="AC36" s="29">
        <f t="shared" si="3"/>
        <v>6359.17</v>
      </c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>
        <f t="shared" si="4"/>
        <v>0</v>
      </c>
      <c r="AP36" s="32">
        <v>4080</v>
      </c>
      <c r="AQ36" s="29">
        <f t="shared" si="5"/>
        <v>210895.27573333331</v>
      </c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</row>
    <row r="37" spans="1:222" ht="14.25" x14ac:dyDescent="0.25">
      <c r="A37" s="24">
        <v>33</v>
      </c>
      <c r="B37" s="25">
        <v>10</v>
      </c>
      <c r="C37" s="25">
        <v>1</v>
      </c>
      <c r="D37" s="24">
        <v>20</v>
      </c>
      <c r="E37" s="24">
        <v>33</v>
      </c>
      <c r="F37" s="24">
        <v>270</v>
      </c>
      <c r="G37" s="24"/>
      <c r="H37" s="26" t="s">
        <v>122</v>
      </c>
      <c r="I37" s="25">
        <v>18</v>
      </c>
      <c r="J37" s="25">
        <v>40</v>
      </c>
      <c r="K37" s="25" t="s">
        <v>74</v>
      </c>
      <c r="L37" s="27" t="s">
        <v>123</v>
      </c>
      <c r="M37" s="28" t="s">
        <v>124</v>
      </c>
      <c r="N37" s="28" t="s">
        <v>53</v>
      </c>
      <c r="O37" s="25">
        <v>1</v>
      </c>
      <c r="P37" s="29">
        <v>22186</v>
      </c>
      <c r="Q37" s="29">
        <v>0</v>
      </c>
      <c r="R37" s="29">
        <f t="shared" si="6"/>
        <v>22186</v>
      </c>
      <c r="S37" s="29">
        <v>0</v>
      </c>
      <c r="T37" s="29">
        <v>0</v>
      </c>
      <c r="U37" s="29">
        <f t="shared" si="0"/>
        <v>3697.6666666666665</v>
      </c>
      <c r="V37" s="29">
        <f t="shared" si="1"/>
        <v>36976.666666666664</v>
      </c>
      <c r="W37" s="29">
        <f t="shared" si="7"/>
        <v>2329.5299999999997</v>
      </c>
      <c r="X37" s="29">
        <f t="shared" si="8"/>
        <v>665.57999999999993</v>
      </c>
      <c r="Y37" s="30" t="s">
        <v>98</v>
      </c>
      <c r="Z37" s="29">
        <f t="shared" si="2"/>
        <v>443.72</v>
      </c>
      <c r="AA37" s="29">
        <v>1465</v>
      </c>
      <c r="AB37" s="29">
        <v>987</v>
      </c>
      <c r="AC37" s="29">
        <f t="shared" si="3"/>
        <v>12319</v>
      </c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>
        <f t="shared" ref="AO37:AO100" si="9">SUM(AD37+AE37+AF37+AG37+AH37+AI37+AJ37+AK37)*12+(AL37+AM37+AN37)</f>
        <v>0</v>
      </c>
      <c r="AP37" s="32">
        <v>0</v>
      </c>
      <c r="AQ37" s="29">
        <f t="shared" si="5"/>
        <v>400502.53333333333</v>
      </c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</row>
    <row r="38" spans="1:222" ht="14.25" x14ac:dyDescent="0.25">
      <c r="A38" s="24">
        <v>34</v>
      </c>
      <c r="B38" s="25">
        <v>10</v>
      </c>
      <c r="C38" s="25">
        <v>1</v>
      </c>
      <c r="D38" s="24">
        <v>20</v>
      </c>
      <c r="E38" s="24">
        <v>34</v>
      </c>
      <c r="F38" s="24">
        <v>270</v>
      </c>
      <c r="G38" s="24"/>
      <c r="H38" s="26" t="s">
        <v>125</v>
      </c>
      <c r="I38" s="25">
        <v>15</v>
      </c>
      <c r="J38" s="25">
        <v>40</v>
      </c>
      <c r="K38" s="25" t="s">
        <v>74</v>
      </c>
      <c r="L38" s="27" t="s">
        <v>126</v>
      </c>
      <c r="M38" s="28" t="s">
        <v>127</v>
      </c>
      <c r="N38" s="28" t="s">
        <v>66</v>
      </c>
      <c r="O38" s="25">
        <v>1</v>
      </c>
      <c r="P38" s="29">
        <v>15125</v>
      </c>
      <c r="Q38" s="29">
        <v>0</v>
      </c>
      <c r="R38" s="29">
        <f t="shared" si="6"/>
        <v>15125</v>
      </c>
      <c r="S38" s="29">
        <f>90.86*2</f>
        <v>181.72</v>
      </c>
      <c r="T38" s="29">
        <v>0</v>
      </c>
      <c r="U38" s="29">
        <f t="shared" si="0"/>
        <v>2520.8333333333335</v>
      </c>
      <c r="V38" s="29">
        <f t="shared" si="1"/>
        <v>25208.333333333336</v>
      </c>
      <c r="W38" s="29">
        <f t="shared" si="7"/>
        <v>1607.2055999999998</v>
      </c>
      <c r="X38" s="29">
        <f t="shared" si="8"/>
        <v>459.20159999999998</v>
      </c>
      <c r="Y38" s="30" t="s">
        <v>128</v>
      </c>
      <c r="Z38" s="29">
        <f t="shared" si="2"/>
        <v>306.13439999999997</v>
      </c>
      <c r="AA38" s="29">
        <v>1206</v>
      </c>
      <c r="AB38" s="29">
        <v>755</v>
      </c>
      <c r="AC38" s="29">
        <f t="shared" si="3"/>
        <v>8633.86</v>
      </c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>
        <f t="shared" si="9"/>
        <v>0</v>
      </c>
      <c r="AP38" s="32">
        <v>0</v>
      </c>
      <c r="AQ38" s="29">
        <f t="shared" si="5"/>
        <v>280399.24586666666</v>
      </c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  <c r="HK38" s="33"/>
      <c r="HL38" s="33"/>
      <c r="HM38" s="33"/>
      <c r="HN38" s="33"/>
    </row>
    <row r="39" spans="1:222" ht="14.25" x14ac:dyDescent="0.25">
      <c r="A39" s="24">
        <v>35</v>
      </c>
      <c r="B39" s="25">
        <v>10</v>
      </c>
      <c r="C39" s="25">
        <v>1</v>
      </c>
      <c r="D39" s="24">
        <v>20</v>
      </c>
      <c r="E39" s="24">
        <v>35</v>
      </c>
      <c r="F39" s="24">
        <v>270</v>
      </c>
      <c r="G39" s="24"/>
      <c r="H39" s="26" t="s">
        <v>129</v>
      </c>
      <c r="I39" s="25">
        <v>4</v>
      </c>
      <c r="J39" s="25">
        <v>40</v>
      </c>
      <c r="K39" s="25" t="s">
        <v>50</v>
      </c>
      <c r="L39" s="27" t="s">
        <v>61</v>
      </c>
      <c r="M39" s="28" t="s">
        <v>57</v>
      </c>
      <c r="N39" s="28" t="s">
        <v>53</v>
      </c>
      <c r="O39" s="25">
        <v>1</v>
      </c>
      <c r="P39" s="29">
        <v>8238</v>
      </c>
      <c r="Q39" s="29">
        <v>0</v>
      </c>
      <c r="R39" s="29">
        <f t="shared" si="6"/>
        <v>8238</v>
      </c>
      <c r="S39" s="29">
        <f>151.43*2</f>
        <v>302.86</v>
      </c>
      <c r="T39" s="29">
        <v>0</v>
      </c>
      <c r="U39" s="29">
        <f t="shared" si="0"/>
        <v>1373</v>
      </c>
      <c r="V39" s="29">
        <f t="shared" si="1"/>
        <v>13730.000000000002</v>
      </c>
      <c r="W39" s="29">
        <f t="shared" si="7"/>
        <v>896.7903</v>
      </c>
      <c r="X39" s="29">
        <f t="shared" si="8"/>
        <v>256.22579999999999</v>
      </c>
      <c r="Y39" s="30" t="s">
        <v>130</v>
      </c>
      <c r="Z39" s="29">
        <f t="shared" si="2"/>
        <v>170.81720000000001</v>
      </c>
      <c r="AA39" s="29">
        <f>732</f>
        <v>732</v>
      </c>
      <c r="AB39" s="29">
        <f>452</f>
        <v>452</v>
      </c>
      <c r="AC39" s="29">
        <f t="shared" si="3"/>
        <v>4862.43</v>
      </c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>
        <f t="shared" si="9"/>
        <v>0</v>
      </c>
      <c r="AP39" s="32">
        <v>4080</v>
      </c>
      <c r="AQ39" s="29">
        <f t="shared" si="5"/>
        <v>162942.94959999999</v>
      </c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  <c r="FF39" s="33"/>
      <c r="FG39" s="33"/>
      <c r="FH39" s="33"/>
      <c r="FI39" s="33"/>
      <c r="FJ39" s="33"/>
      <c r="FK39" s="33"/>
      <c r="FL39" s="33"/>
      <c r="FM39" s="33"/>
      <c r="FN39" s="33"/>
      <c r="FO39" s="33"/>
      <c r="FP39" s="33"/>
      <c r="FQ39" s="33"/>
      <c r="FR39" s="33"/>
      <c r="FS39" s="33"/>
      <c r="FT39" s="33"/>
      <c r="FU39" s="33"/>
      <c r="FV39" s="33"/>
      <c r="FW39" s="33"/>
      <c r="FX39" s="33"/>
      <c r="FY39" s="33"/>
      <c r="FZ39" s="33"/>
      <c r="GA39" s="33"/>
      <c r="GB39" s="33"/>
      <c r="GC39" s="33"/>
      <c r="GD39" s="33"/>
      <c r="GE39" s="33"/>
      <c r="GF39" s="33"/>
      <c r="GG39" s="33"/>
      <c r="GH39" s="33"/>
      <c r="GI39" s="33"/>
      <c r="GJ39" s="33"/>
      <c r="GK39" s="33"/>
      <c r="GL39" s="33"/>
      <c r="GM39" s="33"/>
      <c r="GN39" s="33"/>
      <c r="GO39" s="33"/>
      <c r="GP39" s="33"/>
      <c r="GQ39" s="33"/>
      <c r="GR39" s="33"/>
      <c r="GS39" s="33"/>
      <c r="GT39" s="33"/>
      <c r="GU39" s="33"/>
      <c r="GV39" s="33"/>
      <c r="GW39" s="33"/>
      <c r="GX39" s="33"/>
      <c r="GY39" s="33"/>
      <c r="GZ39" s="33"/>
      <c r="HA39" s="33"/>
      <c r="HB39" s="33"/>
      <c r="HC39" s="33"/>
      <c r="HD39" s="33"/>
      <c r="HE39" s="33"/>
      <c r="HF39" s="33"/>
      <c r="HG39" s="33"/>
      <c r="HH39" s="33"/>
      <c r="HI39" s="33"/>
      <c r="HJ39" s="33"/>
      <c r="HK39" s="33"/>
      <c r="HL39" s="33"/>
      <c r="HM39" s="33"/>
      <c r="HN39" s="33"/>
    </row>
    <row r="40" spans="1:222" ht="14.25" x14ac:dyDescent="0.25">
      <c r="A40" s="24">
        <v>36</v>
      </c>
      <c r="B40" s="25">
        <v>10</v>
      </c>
      <c r="C40" s="25">
        <v>1</v>
      </c>
      <c r="D40" s="24">
        <v>20</v>
      </c>
      <c r="E40" s="24">
        <v>36</v>
      </c>
      <c r="F40" s="24">
        <v>270</v>
      </c>
      <c r="G40" s="24"/>
      <c r="H40" s="26" t="s">
        <v>131</v>
      </c>
      <c r="I40" s="25">
        <v>8</v>
      </c>
      <c r="J40" s="25">
        <v>40</v>
      </c>
      <c r="K40" s="25" t="s">
        <v>50</v>
      </c>
      <c r="L40" s="27" t="s">
        <v>132</v>
      </c>
      <c r="M40" s="28" t="s">
        <v>89</v>
      </c>
      <c r="N40" s="28" t="s">
        <v>66</v>
      </c>
      <c r="O40" s="25">
        <v>1</v>
      </c>
      <c r="P40" s="29">
        <v>10156</v>
      </c>
      <c r="Q40" s="29">
        <v>0</v>
      </c>
      <c r="R40" s="29">
        <f t="shared" si="6"/>
        <v>10156</v>
      </c>
      <c r="S40" s="29">
        <f>151.43*2</f>
        <v>302.86</v>
      </c>
      <c r="T40" s="29">
        <v>0</v>
      </c>
      <c r="U40" s="29">
        <f t="shared" si="0"/>
        <v>1692.6666666666667</v>
      </c>
      <c r="V40" s="29">
        <f t="shared" si="1"/>
        <v>16926.666666666668</v>
      </c>
      <c r="W40" s="29">
        <f t="shared" si="7"/>
        <v>1098.1803</v>
      </c>
      <c r="X40" s="29">
        <f t="shared" si="8"/>
        <v>313.76580000000001</v>
      </c>
      <c r="Y40" s="30" t="s">
        <v>109</v>
      </c>
      <c r="Z40" s="29">
        <f t="shared" si="2"/>
        <v>209.17720000000003</v>
      </c>
      <c r="AA40" s="29">
        <f>871</f>
        <v>871</v>
      </c>
      <c r="AB40" s="29">
        <f>615</f>
        <v>615</v>
      </c>
      <c r="AC40" s="29">
        <f t="shared" si="3"/>
        <v>5972.43</v>
      </c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>
        <f t="shared" si="9"/>
        <v>0</v>
      </c>
      <c r="AP40" s="32">
        <v>4080</v>
      </c>
      <c r="AQ40" s="29">
        <f t="shared" si="5"/>
        <v>198383.72293333334</v>
      </c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</row>
    <row r="41" spans="1:222" ht="14.25" x14ac:dyDescent="0.25">
      <c r="A41" s="24">
        <v>37</v>
      </c>
      <c r="B41" s="25">
        <v>10</v>
      </c>
      <c r="C41" s="25">
        <v>1</v>
      </c>
      <c r="D41" s="24">
        <v>20</v>
      </c>
      <c r="E41" s="24">
        <v>37</v>
      </c>
      <c r="F41" s="24">
        <v>270</v>
      </c>
      <c r="G41" s="24"/>
      <c r="H41" s="26" t="s">
        <v>133</v>
      </c>
      <c r="I41" s="25">
        <v>13</v>
      </c>
      <c r="J41" s="25">
        <v>30</v>
      </c>
      <c r="K41" s="25" t="s">
        <v>50</v>
      </c>
      <c r="L41" s="27" t="s">
        <v>112</v>
      </c>
      <c r="M41" s="28" t="s">
        <v>108</v>
      </c>
      <c r="N41" s="28" t="s">
        <v>66</v>
      </c>
      <c r="O41" s="25">
        <v>1</v>
      </c>
      <c r="P41" s="29">
        <v>9961</v>
      </c>
      <c r="Q41" s="29">
        <v>0</v>
      </c>
      <c r="R41" s="29">
        <f t="shared" si="6"/>
        <v>9961</v>
      </c>
      <c r="S41" s="29">
        <f>151.43*2</f>
        <v>302.86</v>
      </c>
      <c r="T41" s="29">
        <v>0</v>
      </c>
      <c r="U41" s="29">
        <f t="shared" si="0"/>
        <v>1660.1666666666667</v>
      </c>
      <c r="V41" s="29">
        <f t="shared" si="1"/>
        <v>16601.666666666668</v>
      </c>
      <c r="W41" s="29">
        <f t="shared" si="7"/>
        <v>1077.7053000000001</v>
      </c>
      <c r="X41" s="29">
        <f t="shared" si="8"/>
        <v>307.91579999999999</v>
      </c>
      <c r="Y41" s="30" t="s">
        <v>113</v>
      </c>
      <c r="Z41" s="29">
        <f t="shared" si="2"/>
        <v>205.27720000000002</v>
      </c>
      <c r="AA41" s="29">
        <f>846</f>
        <v>846</v>
      </c>
      <c r="AB41" s="29">
        <f>528</f>
        <v>528</v>
      </c>
      <c r="AC41" s="29">
        <f t="shared" si="3"/>
        <v>5818.93</v>
      </c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>
        <f t="shared" si="9"/>
        <v>0</v>
      </c>
      <c r="AP41" s="32">
        <v>4080</v>
      </c>
      <c r="AQ41" s="29">
        <f t="shared" si="5"/>
        <v>193764.22293333337</v>
      </c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</row>
    <row r="42" spans="1:222" ht="14.25" x14ac:dyDescent="0.25">
      <c r="A42" s="24">
        <v>38</v>
      </c>
      <c r="B42" s="25">
        <v>10</v>
      </c>
      <c r="C42" s="25">
        <v>1</v>
      </c>
      <c r="D42" s="24">
        <v>20</v>
      </c>
      <c r="E42" s="24">
        <v>38</v>
      </c>
      <c r="F42" s="24">
        <v>270</v>
      </c>
      <c r="G42" s="24"/>
      <c r="H42" s="26" t="s">
        <v>134</v>
      </c>
      <c r="I42" s="25">
        <v>3</v>
      </c>
      <c r="J42" s="25">
        <v>30</v>
      </c>
      <c r="K42" s="25" t="s">
        <v>50</v>
      </c>
      <c r="L42" s="27" t="s">
        <v>51</v>
      </c>
      <c r="M42" s="28" t="s">
        <v>52</v>
      </c>
      <c r="N42" s="28" t="s">
        <v>53</v>
      </c>
      <c r="O42" s="25">
        <v>1</v>
      </c>
      <c r="P42" s="29">
        <v>6252</v>
      </c>
      <c r="Q42" s="29">
        <v>0</v>
      </c>
      <c r="R42" s="29">
        <f t="shared" si="6"/>
        <v>6252</v>
      </c>
      <c r="S42" s="29">
        <f>121.13*2</f>
        <v>242.26</v>
      </c>
      <c r="T42" s="29">
        <v>0</v>
      </c>
      <c r="U42" s="29">
        <f t="shared" si="0"/>
        <v>1042</v>
      </c>
      <c r="V42" s="29">
        <f t="shared" si="1"/>
        <v>10420</v>
      </c>
      <c r="W42" s="29">
        <f t="shared" si="7"/>
        <v>681.89729999999997</v>
      </c>
      <c r="X42" s="29">
        <f t="shared" si="8"/>
        <v>194.8278</v>
      </c>
      <c r="Y42" s="30" t="s">
        <v>54</v>
      </c>
      <c r="Z42" s="29">
        <f t="shared" si="2"/>
        <v>129.8852</v>
      </c>
      <c r="AA42" s="29">
        <f>539</f>
        <v>539</v>
      </c>
      <c r="AB42" s="29">
        <f>329</f>
        <v>329</v>
      </c>
      <c r="AC42" s="29">
        <f t="shared" si="3"/>
        <v>3681.13</v>
      </c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>
        <f t="shared" si="9"/>
        <v>0</v>
      </c>
      <c r="AP42" s="32">
        <v>4080</v>
      </c>
      <c r="AQ42" s="29">
        <f t="shared" si="5"/>
        <v>125334.57359999999</v>
      </c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</row>
    <row r="43" spans="1:222" ht="14.25" x14ac:dyDescent="0.25">
      <c r="A43" s="24">
        <v>39</v>
      </c>
      <c r="B43" s="25">
        <v>10</v>
      </c>
      <c r="C43" s="25">
        <v>1</v>
      </c>
      <c r="D43" s="24">
        <v>20</v>
      </c>
      <c r="E43" s="24">
        <v>39</v>
      </c>
      <c r="F43" s="24">
        <v>270</v>
      </c>
      <c r="G43" s="24"/>
      <c r="H43" s="26" t="s">
        <v>135</v>
      </c>
      <c r="I43" s="25">
        <v>6</v>
      </c>
      <c r="J43" s="25">
        <v>30</v>
      </c>
      <c r="K43" s="25" t="s">
        <v>50</v>
      </c>
      <c r="L43" s="27" t="s">
        <v>56</v>
      </c>
      <c r="M43" s="28" t="s">
        <v>136</v>
      </c>
      <c r="N43" s="28" t="s">
        <v>53</v>
      </c>
      <c r="O43" s="25">
        <v>1</v>
      </c>
      <c r="P43" s="29">
        <v>7213</v>
      </c>
      <c r="Q43" s="29">
        <v>0</v>
      </c>
      <c r="R43" s="29">
        <f t="shared" si="6"/>
        <v>7213</v>
      </c>
      <c r="S43" s="29">
        <f>121.13*2</f>
        <v>242.26</v>
      </c>
      <c r="T43" s="29">
        <v>0</v>
      </c>
      <c r="U43" s="29">
        <f t="shared" si="0"/>
        <v>1202.1666666666667</v>
      </c>
      <c r="V43" s="29">
        <f t="shared" si="1"/>
        <v>12021.666666666666</v>
      </c>
      <c r="W43" s="29">
        <f t="shared" si="7"/>
        <v>782.80229999999995</v>
      </c>
      <c r="X43" s="29">
        <f t="shared" si="8"/>
        <v>223.65780000000001</v>
      </c>
      <c r="Y43" s="30" t="s">
        <v>58</v>
      </c>
      <c r="Z43" s="29">
        <f t="shared" si="2"/>
        <v>149.1052</v>
      </c>
      <c r="AA43" s="29">
        <f>634</f>
        <v>634</v>
      </c>
      <c r="AB43" s="29">
        <f>440</f>
        <v>440</v>
      </c>
      <c r="AC43" s="29">
        <f t="shared" si="3"/>
        <v>4264.63</v>
      </c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>
        <f t="shared" si="9"/>
        <v>0</v>
      </c>
      <c r="AP43" s="32">
        <v>4080</v>
      </c>
      <c r="AQ43" s="29">
        <f t="shared" si="5"/>
        <v>143775.32693333336</v>
      </c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/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  <c r="HK43" s="33"/>
      <c r="HL43" s="33"/>
      <c r="HM43" s="33"/>
      <c r="HN43" s="33"/>
    </row>
    <row r="44" spans="1:222" ht="14.25" x14ac:dyDescent="0.25">
      <c r="A44" s="24">
        <v>40</v>
      </c>
      <c r="B44" s="25">
        <v>10</v>
      </c>
      <c r="C44" s="25">
        <v>1</v>
      </c>
      <c r="D44" s="24">
        <v>20</v>
      </c>
      <c r="E44" s="24">
        <v>40</v>
      </c>
      <c r="F44" s="24">
        <v>270</v>
      </c>
      <c r="G44" s="24"/>
      <c r="H44" s="26" t="s">
        <v>137</v>
      </c>
      <c r="I44" s="25">
        <v>3</v>
      </c>
      <c r="J44" s="25">
        <v>30</v>
      </c>
      <c r="K44" s="25" t="s">
        <v>50</v>
      </c>
      <c r="L44" s="27" t="s">
        <v>51</v>
      </c>
      <c r="M44" s="28" t="s">
        <v>52</v>
      </c>
      <c r="N44" s="28" t="s">
        <v>53</v>
      </c>
      <c r="O44" s="25">
        <v>1</v>
      </c>
      <c r="P44" s="29">
        <v>6252</v>
      </c>
      <c r="Q44" s="29">
        <v>0</v>
      </c>
      <c r="R44" s="29">
        <f t="shared" si="6"/>
        <v>6252</v>
      </c>
      <c r="S44" s="29">
        <v>0</v>
      </c>
      <c r="T44" s="29">
        <f>R44/30*25%*52</f>
        <v>2709.2000000000003</v>
      </c>
      <c r="U44" s="29">
        <f t="shared" si="0"/>
        <v>1042</v>
      </c>
      <c r="V44" s="29">
        <f t="shared" si="1"/>
        <v>10420</v>
      </c>
      <c r="W44" s="29">
        <f t="shared" si="7"/>
        <v>656.45999999999992</v>
      </c>
      <c r="X44" s="29">
        <f t="shared" si="8"/>
        <v>187.56</v>
      </c>
      <c r="Y44" s="30" t="s">
        <v>54</v>
      </c>
      <c r="Z44" s="29">
        <f t="shared" si="2"/>
        <v>125.04</v>
      </c>
      <c r="AA44" s="29">
        <f>539</f>
        <v>539</v>
      </c>
      <c r="AB44" s="29">
        <f>329</f>
        <v>329</v>
      </c>
      <c r="AC44" s="29">
        <f t="shared" si="3"/>
        <v>3560</v>
      </c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>
        <f t="shared" si="9"/>
        <v>0</v>
      </c>
      <c r="AP44" s="32">
        <v>4080</v>
      </c>
      <c r="AQ44" s="29">
        <f t="shared" si="5"/>
        <v>124564.92000000001</v>
      </c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  <c r="GI44" s="33"/>
      <c r="GJ44" s="33"/>
      <c r="GK44" s="33"/>
      <c r="GL44" s="33"/>
      <c r="GM44" s="33"/>
      <c r="GN44" s="33"/>
      <c r="GO44" s="33"/>
      <c r="GP44" s="33"/>
      <c r="GQ44" s="33"/>
      <c r="GR44" s="33"/>
      <c r="GS44" s="33"/>
      <c r="GT44" s="33"/>
      <c r="GU44" s="33"/>
      <c r="GV44" s="33"/>
      <c r="GW44" s="33"/>
      <c r="GX44" s="33"/>
      <c r="GY44" s="33"/>
      <c r="GZ44" s="33"/>
      <c r="HA44" s="33"/>
      <c r="HB44" s="33"/>
      <c r="HC44" s="33"/>
      <c r="HD44" s="33"/>
      <c r="HE44" s="33"/>
      <c r="HF44" s="33"/>
      <c r="HG44" s="33"/>
      <c r="HH44" s="33"/>
      <c r="HI44" s="33"/>
      <c r="HJ44" s="33"/>
      <c r="HK44" s="33"/>
      <c r="HL44" s="33"/>
      <c r="HM44" s="33"/>
      <c r="HN44" s="33"/>
    </row>
    <row r="45" spans="1:222" ht="14.25" x14ac:dyDescent="0.25">
      <c r="A45" s="24">
        <v>41</v>
      </c>
      <c r="B45" s="25">
        <v>10</v>
      </c>
      <c r="C45" s="25">
        <v>1</v>
      </c>
      <c r="D45" s="24">
        <v>20</v>
      </c>
      <c r="E45" s="24">
        <v>41</v>
      </c>
      <c r="F45" s="24">
        <v>270</v>
      </c>
      <c r="G45" s="24"/>
      <c r="H45" s="26" t="s">
        <v>138</v>
      </c>
      <c r="I45" s="25">
        <v>3</v>
      </c>
      <c r="J45" s="25">
        <v>30</v>
      </c>
      <c r="K45" s="25" t="s">
        <v>50</v>
      </c>
      <c r="L45" s="27" t="s">
        <v>51</v>
      </c>
      <c r="M45" s="28" t="s">
        <v>80</v>
      </c>
      <c r="N45" s="28" t="s">
        <v>53</v>
      </c>
      <c r="O45" s="25">
        <v>1</v>
      </c>
      <c r="P45" s="29">
        <v>6252</v>
      </c>
      <c r="Q45" s="29">
        <v>0</v>
      </c>
      <c r="R45" s="29">
        <f t="shared" si="6"/>
        <v>6252</v>
      </c>
      <c r="S45" s="29">
        <v>0</v>
      </c>
      <c r="T45" s="29">
        <v>0</v>
      </c>
      <c r="U45" s="29">
        <f t="shared" si="0"/>
        <v>1042</v>
      </c>
      <c r="V45" s="29">
        <f t="shared" si="1"/>
        <v>10420</v>
      </c>
      <c r="W45" s="29">
        <f t="shared" si="7"/>
        <v>656.45999999999992</v>
      </c>
      <c r="X45" s="29">
        <f t="shared" si="8"/>
        <v>187.56</v>
      </c>
      <c r="Y45" s="30" t="s">
        <v>54</v>
      </c>
      <c r="Z45" s="29">
        <f t="shared" si="2"/>
        <v>125.04</v>
      </c>
      <c r="AA45" s="29">
        <f>539</f>
        <v>539</v>
      </c>
      <c r="AB45" s="29">
        <f>329</f>
        <v>329</v>
      </c>
      <c r="AC45" s="29">
        <f t="shared" si="3"/>
        <v>3560</v>
      </c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>
        <f t="shared" si="9"/>
        <v>0</v>
      </c>
      <c r="AP45" s="32">
        <v>4080</v>
      </c>
      <c r="AQ45" s="29">
        <f t="shared" si="5"/>
        <v>121855.72000000002</v>
      </c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  <c r="GI45" s="33"/>
      <c r="GJ45" s="33"/>
      <c r="GK45" s="33"/>
      <c r="GL45" s="33"/>
      <c r="GM45" s="33"/>
      <c r="GN45" s="33"/>
      <c r="GO45" s="33"/>
      <c r="GP45" s="33"/>
      <c r="GQ45" s="33"/>
      <c r="GR45" s="33"/>
      <c r="GS45" s="33"/>
      <c r="GT45" s="33"/>
      <c r="GU45" s="33"/>
      <c r="GV45" s="33"/>
      <c r="GW45" s="33"/>
      <c r="GX45" s="33"/>
      <c r="GY45" s="33"/>
      <c r="GZ45" s="33"/>
      <c r="HA45" s="33"/>
      <c r="HB45" s="33"/>
      <c r="HC45" s="33"/>
      <c r="HD45" s="33"/>
      <c r="HE45" s="33"/>
      <c r="HF45" s="33"/>
      <c r="HG45" s="33"/>
      <c r="HH45" s="33"/>
      <c r="HI45" s="33"/>
      <c r="HJ45" s="33"/>
      <c r="HK45" s="33"/>
      <c r="HL45" s="33"/>
      <c r="HM45" s="33"/>
      <c r="HN45" s="33"/>
    </row>
    <row r="46" spans="1:222" ht="14.25" x14ac:dyDescent="0.25">
      <c r="A46" s="24">
        <v>42</v>
      </c>
      <c r="B46" s="25">
        <v>10</v>
      </c>
      <c r="C46" s="25">
        <v>1</v>
      </c>
      <c r="D46" s="24">
        <v>20</v>
      </c>
      <c r="E46" s="24">
        <v>42</v>
      </c>
      <c r="F46" s="24">
        <v>270</v>
      </c>
      <c r="G46" s="24"/>
      <c r="H46" s="26" t="s">
        <v>139</v>
      </c>
      <c r="I46" s="25">
        <v>4</v>
      </c>
      <c r="J46" s="25">
        <v>30</v>
      </c>
      <c r="K46" s="25" t="s">
        <v>50</v>
      </c>
      <c r="L46" s="27" t="s">
        <v>61</v>
      </c>
      <c r="M46" s="28" t="s">
        <v>92</v>
      </c>
      <c r="N46" s="28" t="s">
        <v>53</v>
      </c>
      <c r="O46" s="25">
        <v>1</v>
      </c>
      <c r="P46" s="29">
        <v>6516</v>
      </c>
      <c r="Q46" s="29">
        <v>0</v>
      </c>
      <c r="R46" s="29">
        <f t="shared" si="6"/>
        <v>6516</v>
      </c>
      <c r="S46" s="29">
        <f>121.13*2</f>
        <v>242.26</v>
      </c>
      <c r="T46" s="29">
        <v>0</v>
      </c>
      <c r="U46" s="29">
        <f t="shared" si="0"/>
        <v>1086</v>
      </c>
      <c r="V46" s="29">
        <f t="shared" si="1"/>
        <v>10860</v>
      </c>
      <c r="W46" s="29">
        <f t="shared" si="7"/>
        <v>709.6173</v>
      </c>
      <c r="X46" s="29">
        <f t="shared" si="8"/>
        <v>202.74780000000001</v>
      </c>
      <c r="Y46" s="30" t="s">
        <v>62</v>
      </c>
      <c r="Z46" s="29">
        <f t="shared" si="2"/>
        <v>135.1652</v>
      </c>
      <c r="AA46" s="29">
        <f>549</f>
        <v>549</v>
      </c>
      <c r="AB46" s="29">
        <f>339</f>
        <v>339</v>
      </c>
      <c r="AC46" s="29">
        <f t="shared" si="3"/>
        <v>3823.13</v>
      </c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>
        <f t="shared" si="9"/>
        <v>0</v>
      </c>
      <c r="AP46" s="32">
        <v>4080</v>
      </c>
      <c r="AQ46" s="29">
        <f t="shared" si="5"/>
        <v>129638.09359999999</v>
      </c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</row>
    <row r="47" spans="1:222" ht="14.25" x14ac:dyDescent="0.25">
      <c r="A47" s="24">
        <v>43</v>
      </c>
      <c r="B47" s="25">
        <v>10</v>
      </c>
      <c r="C47" s="25">
        <v>1</v>
      </c>
      <c r="D47" s="24">
        <v>20</v>
      </c>
      <c r="E47" s="24">
        <v>43</v>
      </c>
      <c r="F47" s="24">
        <v>270</v>
      </c>
      <c r="G47" s="24"/>
      <c r="H47" s="26" t="s">
        <v>140</v>
      </c>
      <c r="I47" s="25">
        <v>3</v>
      </c>
      <c r="J47" s="25">
        <v>30</v>
      </c>
      <c r="K47" s="25" t="s">
        <v>50</v>
      </c>
      <c r="L47" s="27" t="s">
        <v>51</v>
      </c>
      <c r="M47" s="28" t="s">
        <v>52</v>
      </c>
      <c r="N47" s="28" t="s">
        <v>53</v>
      </c>
      <c r="O47" s="25">
        <v>1</v>
      </c>
      <c r="P47" s="29">
        <v>6252</v>
      </c>
      <c r="Q47" s="29">
        <v>0</v>
      </c>
      <c r="R47" s="29">
        <f t="shared" si="6"/>
        <v>6252</v>
      </c>
      <c r="S47" s="29">
        <f>121.13*2</f>
        <v>242.26</v>
      </c>
      <c r="T47" s="29">
        <v>0</v>
      </c>
      <c r="U47" s="29">
        <f t="shared" si="0"/>
        <v>1042</v>
      </c>
      <c r="V47" s="29">
        <f t="shared" si="1"/>
        <v>10420</v>
      </c>
      <c r="W47" s="29">
        <f t="shared" si="7"/>
        <v>681.89729999999997</v>
      </c>
      <c r="X47" s="29">
        <f t="shared" si="8"/>
        <v>194.8278</v>
      </c>
      <c r="Y47" s="30" t="s">
        <v>54</v>
      </c>
      <c r="Z47" s="29">
        <f t="shared" si="2"/>
        <v>129.8852</v>
      </c>
      <c r="AA47" s="29">
        <f>539</f>
        <v>539</v>
      </c>
      <c r="AB47" s="29">
        <f>329</f>
        <v>329</v>
      </c>
      <c r="AC47" s="29">
        <f t="shared" si="3"/>
        <v>3681.13</v>
      </c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>
        <f t="shared" si="9"/>
        <v>0</v>
      </c>
      <c r="AP47" s="32">
        <v>4080</v>
      </c>
      <c r="AQ47" s="29">
        <f t="shared" si="5"/>
        <v>125334.57359999999</v>
      </c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33"/>
      <c r="GM47" s="33"/>
      <c r="GN47" s="33"/>
      <c r="GO47" s="33"/>
      <c r="GP47" s="33"/>
      <c r="GQ47" s="33"/>
      <c r="GR47" s="33"/>
      <c r="GS47" s="33"/>
      <c r="GT47" s="33"/>
      <c r="GU47" s="33"/>
      <c r="GV47" s="33"/>
      <c r="GW47" s="33"/>
      <c r="GX47" s="33"/>
      <c r="GY47" s="33"/>
      <c r="GZ47" s="33"/>
      <c r="HA47" s="33"/>
      <c r="HB47" s="33"/>
      <c r="HC47" s="33"/>
      <c r="HD47" s="33"/>
      <c r="HE47" s="33"/>
      <c r="HF47" s="33"/>
      <c r="HG47" s="33"/>
      <c r="HH47" s="33"/>
      <c r="HI47" s="33"/>
      <c r="HJ47" s="33"/>
      <c r="HK47" s="33"/>
      <c r="HL47" s="33"/>
      <c r="HM47" s="33"/>
      <c r="HN47" s="33"/>
    </row>
    <row r="48" spans="1:222" ht="14.25" x14ac:dyDescent="0.25">
      <c r="A48" s="24">
        <v>44</v>
      </c>
      <c r="B48" s="25">
        <v>10</v>
      </c>
      <c r="C48" s="25">
        <v>1</v>
      </c>
      <c r="D48" s="24">
        <v>20</v>
      </c>
      <c r="E48" s="24">
        <v>44</v>
      </c>
      <c r="F48" s="24">
        <v>270</v>
      </c>
      <c r="G48" s="24"/>
      <c r="H48" s="26" t="s">
        <v>141</v>
      </c>
      <c r="I48" s="25">
        <v>6</v>
      </c>
      <c r="J48" s="25">
        <v>30</v>
      </c>
      <c r="K48" s="25" t="s">
        <v>50</v>
      </c>
      <c r="L48" s="27" t="s">
        <v>56</v>
      </c>
      <c r="M48" s="28" t="s">
        <v>104</v>
      </c>
      <c r="N48" s="28" t="s">
        <v>66</v>
      </c>
      <c r="O48" s="25">
        <v>1</v>
      </c>
      <c r="P48" s="29">
        <v>7213</v>
      </c>
      <c r="Q48" s="29">
        <v>0</v>
      </c>
      <c r="R48" s="29">
        <f t="shared" si="6"/>
        <v>7213</v>
      </c>
      <c r="S48" s="29">
        <f>121.13*2</f>
        <v>242.26</v>
      </c>
      <c r="T48" s="29">
        <v>0</v>
      </c>
      <c r="U48" s="29">
        <f t="shared" si="0"/>
        <v>1202.1666666666667</v>
      </c>
      <c r="V48" s="29">
        <f t="shared" si="1"/>
        <v>12021.666666666666</v>
      </c>
      <c r="W48" s="29">
        <f t="shared" si="7"/>
        <v>782.80229999999995</v>
      </c>
      <c r="X48" s="29">
        <f t="shared" si="8"/>
        <v>223.65780000000001</v>
      </c>
      <c r="Y48" s="30" t="s">
        <v>58</v>
      </c>
      <c r="Z48" s="29">
        <f t="shared" si="2"/>
        <v>149.1052</v>
      </c>
      <c r="AA48" s="29">
        <f>634</f>
        <v>634</v>
      </c>
      <c r="AB48" s="29">
        <f>440</f>
        <v>440</v>
      </c>
      <c r="AC48" s="29">
        <f t="shared" si="3"/>
        <v>4264.63</v>
      </c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>
        <f t="shared" si="9"/>
        <v>0</v>
      </c>
      <c r="AP48" s="32">
        <v>4080</v>
      </c>
      <c r="AQ48" s="29">
        <f t="shared" si="5"/>
        <v>143775.32693333336</v>
      </c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</row>
    <row r="49" spans="1:222" ht="14.25" x14ac:dyDescent="0.25">
      <c r="A49" s="24">
        <v>45</v>
      </c>
      <c r="B49" s="25">
        <v>10</v>
      </c>
      <c r="C49" s="25">
        <v>1</v>
      </c>
      <c r="D49" s="24">
        <v>20</v>
      </c>
      <c r="E49" s="24">
        <v>45</v>
      </c>
      <c r="F49" s="24">
        <v>270</v>
      </c>
      <c r="G49" s="24"/>
      <c r="H49" s="26" t="s">
        <v>142</v>
      </c>
      <c r="I49" s="25">
        <v>3</v>
      </c>
      <c r="J49" s="25">
        <v>30</v>
      </c>
      <c r="K49" s="25" t="s">
        <v>50</v>
      </c>
      <c r="L49" s="27" t="s">
        <v>51</v>
      </c>
      <c r="M49" s="28" t="s">
        <v>52</v>
      </c>
      <c r="N49" s="28" t="s">
        <v>53</v>
      </c>
      <c r="O49" s="25">
        <v>1</v>
      </c>
      <c r="P49" s="29">
        <v>6252</v>
      </c>
      <c r="Q49" s="29">
        <v>0</v>
      </c>
      <c r="R49" s="29">
        <f t="shared" si="6"/>
        <v>6252</v>
      </c>
      <c r="S49" s="29">
        <f>242.21*2</f>
        <v>484.42</v>
      </c>
      <c r="T49" s="29">
        <v>0</v>
      </c>
      <c r="U49" s="29">
        <f t="shared" si="0"/>
        <v>1042</v>
      </c>
      <c r="V49" s="29">
        <f t="shared" si="1"/>
        <v>10420</v>
      </c>
      <c r="W49" s="29">
        <f t="shared" si="7"/>
        <v>707.32409999999993</v>
      </c>
      <c r="X49" s="29">
        <f t="shared" si="8"/>
        <v>202.0926</v>
      </c>
      <c r="Y49" s="30" t="s">
        <v>54</v>
      </c>
      <c r="Z49" s="29">
        <f t="shared" si="2"/>
        <v>134.72839999999999</v>
      </c>
      <c r="AA49" s="29">
        <f>539</f>
        <v>539</v>
      </c>
      <c r="AB49" s="29">
        <f>329</f>
        <v>329</v>
      </c>
      <c r="AC49" s="29">
        <f t="shared" si="3"/>
        <v>3802.21</v>
      </c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>
        <f t="shared" si="9"/>
        <v>0</v>
      </c>
      <c r="AP49" s="32">
        <v>4080</v>
      </c>
      <c r="AQ49" s="29">
        <f t="shared" si="5"/>
        <v>128811.99119999999</v>
      </c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</row>
    <row r="50" spans="1:222" ht="14.25" x14ac:dyDescent="0.25">
      <c r="A50" s="24">
        <v>46</v>
      </c>
      <c r="B50" s="25">
        <v>10</v>
      </c>
      <c r="C50" s="25">
        <v>1</v>
      </c>
      <c r="D50" s="24">
        <v>20</v>
      </c>
      <c r="E50" s="24">
        <v>46</v>
      </c>
      <c r="F50" s="24">
        <v>270</v>
      </c>
      <c r="G50" s="24"/>
      <c r="H50" s="26" t="s">
        <v>143</v>
      </c>
      <c r="I50" s="25">
        <v>6</v>
      </c>
      <c r="J50" s="25">
        <v>30</v>
      </c>
      <c r="K50" s="25" t="s">
        <v>50</v>
      </c>
      <c r="L50" s="27" t="s">
        <v>144</v>
      </c>
      <c r="M50" s="28" t="s">
        <v>145</v>
      </c>
      <c r="N50" s="28" t="s">
        <v>66</v>
      </c>
      <c r="O50" s="25">
        <v>1</v>
      </c>
      <c r="P50" s="29">
        <v>7213</v>
      </c>
      <c r="Q50" s="29">
        <v>0</v>
      </c>
      <c r="R50" s="29">
        <f t="shared" si="6"/>
        <v>7213</v>
      </c>
      <c r="S50" s="29">
        <f>211.94*2</f>
        <v>423.88</v>
      </c>
      <c r="T50" s="29">
        <v>0</v>
      </c>
      <c r="U50" s="29">
        <f t="shared" si="0"/>
        <v>1202.1666666666667</v>
      </c>
      <c r="V50" s="29">
        <f t="shared" si="1"/>
        <v>12021.666666666666</v>
      </c>
      <c r="W50" s="29">
        <f t="shared" si="7"/>
        <v>801.87239999999997</v>
      </c>
      <c r="X50" s="29">
        <f t="shared" si="8"/>
        <v>229.10640000000001</v>
      </c>
      <c r="Y50" s="30" t="s">
        <v>58</v>
      </c>
      <c r="Z50" s="29">
        <f t="shared" si="2"/>
        <v>152.73760000000001</v>
      </c>
      <c r="AA50" s="29">
        <f>634</f>
        <v>634</v>
      </c>
      <c r="AB50" s="29">
        <f>440</f>
        <v>440</v>
      </c>
      <c r="AC50" s="29">
        <f t="shared" si="3"/>
        <v>4355.4400000000005</v>
      </c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>
        <f t="shared" si="9"/>
        <v>0</v>
      </c>
      <c r="AP50" s="32">
        <v>4080</v>
      </c>
      <c r="AQ50" s="29">
        <f t="shared" si="5"/>
        <v>146383.39013333333</v>
      </c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</row>
    <row r="51" spans="1:222" ht="14.25" x14ac:dyDescent="0.25">
      <c r="A51" s="24">
        <v>47</v>
      </c>
      <c r="B51" s="25">
        <v>10</v>
      </c>
      <c r="C51" s="25">
        <v>1</v>
      </c>
      <c r="D51" s="24">
        <v>20</v>
      </c>
      <c r="E51" s="24">
        <v>47</v>
      </c>
      <c r="F51" s="24">
        <v>270</v>
      </c>
      <c r="G51" s="24"/>
      <c r="H51" s="26" t="s">
        <v>146</v>
      </c>
      <c r="I51" s="25">
        <v>5</v>
      </c>
      <c r="J51" s="25">
        <v>30</v>
      </c>
      <c r="K51" s="25" t="s">
        <v>50</v>
      </c>
      <c r="L51" s="27" t="s">
        <v>147</v>
      </c>
      <c r="M51" s="28" t="s">
        <v>80</v>
      </c>
      <c r="N51" s="28" t="s">
        <v>53</v>
      </c>
      <c r="O51" s="25">
        <v>1</v>
      </c>
      <c r="P51" s="29">
        <v>7590</v>
      </c>
      <c r="Q51" s="29">
        <v>799</v>
      </c>
      <c r="R51" s="29">
        <f t="shared" si="6"/>
        <v>8389</v>
      </c>
      <c r="S51" s="29">
        <f>211.94*2</f>
        <v>423.88</v>
      </c>
      <c r="T51" s="29">
        <v>0</v>
      </c>
      <c r="U51" s="29">
        <f t="shared" si="0"/>
        <v>1398.1666666666665</v>
      </c>
      <c r="V51" s="29">
        <f t="shared" si="1"/>
        <v>13981.666666666666</v>
      </c>
      <c r="W51" s="29">
        <f t="shared" si="7"/>
        <v>925.35239999999988</v>
      </c>
      <c r="X51" s="29">
        <f t="shared" si="8"/>
        <v>264.38639999999998</v>
      </c>
      <c r="Y51" s="30" t="s">
        <v>148</v>
      </c>
      <c r="Z51" s="29">
        <f t="shared" si="2"/>
        <v>176.2576</v>
      </c>
      <c r="AA51" s="29">
        <f>559</f>
        <v>559</v>
      </c>
      <c r="AB51" s="29">
        <f>350</f>
        <v>350</v>
      </c>
      <c r="AC51" s="29">
        <f t="shared" si="3"/>
        <v>4860.9399999999996</v>
      </c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>
        <f t="shared" si="9"/>
        <v>0</v>
      </c>
      <c r="AP51" s="32">
        <v>4080</v>
      </c>
      <c r="AQ51" s="29">
        <f t="shared" si="5"/>
        <v>163294.05013333331</v>
      </c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</row>
    <row r="52" spans="1:222" ht="14.25" x14ac:dyDescent="0.25">
      <c r="A52" s="24">
        <v>48</v>
      </c>
      <c r="B52" s="25">
        <v>10</v>
      </c>
      <c r="C52" s="25">
        <v>1</v>
      </c>
      <c r="D52" s="24">
        <v>20</v>
      </c>
      <c r="E52" s="24">
        <v>48</v>
      </c>
      <c r="F52" s="24">
        <v>270</v>
      </c>
      <c r="G52" s="24"/>
      <c r="H52" s="26" t="s">
        <v>149</v>
      </c>
      <c r="I52" s="25">
        <v>5</v>
      </c>
      <c r="J52" s="25">
        <v>30</v>
      </c>
      <c r="K52" s="25" t="s">
        <v>50</v>
      </c>
      <c r="L52" s="27" t="s">
        <v>147</v>
      </c>
      <c r="M52" s="28" t="s">
        <v>80</v>
      </c>
      <c r="N52" s="28" t="s">
        <v>53</v>
      </c>
      <c r="O52" s="25">
        <v>1</v>
      </c>
      <c r="P52" s="29">
        <v>6792</v>
      </c>
      <c r="Q52" s="29">
        <v>0</v>
      </c>
      <c r="R52" s="29">
        <f t="shared" si="6"/>
        <v>6792</v>
      </c>
      <c r="S52" s="29">
        <f>181.67*2</f>
        <v>363.34</v>
      </c>
      <c r="T52" s="29">
        <v>0</v>
      </c>
      <c r="U52" s="29">
        <f t="shared" si="0"/>
        <v>1132</v>
      </c>
      <c r="V52" s="29">
        <f t="shared" si="1"/>
        <v>11320</v>
      </c>
      <c r="W52" s="29">
        <f t="shared" si="7"/>
        <v>751.3107</v>
      </c>
      <c r="X52" s="29">
        <f t="shared" si="8"/>
        <v>214.6602</v>
      </c>
      <c r="Y52" s="30" t="s">
        <v>150</v>
      </c>
      <c r="Z52" s="29">
        <f t="shared" si="2"/>
        <v>143.10679999999999</v>
      </c>
      <c r="AA52" s="29">
        <f>559</f>
        <v>559</v>
      </c>
      <c r="AB52" s="29">
        <f>350</f>
        <v>350</v>
      </c>
      <c r="AC52" s="29">
        <f t="shared" si="3"/>
        <v>4032.17</v>
      </c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>
        <f t="shared" si="9"/>
        <v>0</v>
      </c>
      <c r="AP52" s="32">
        <v>4080</v>
      </c>
      <c r="AQ52" s="29">
        <f t="shared" si="5"/>
        <v>136316.5024</v>
      </c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</row>
    <row r="53" spans="1:222" ht="14.25" x14ac:dyDescent="0.25">
      <c r="A53" s="24">
        <v>49</v>
      </c>
      <c r="B53" s="25">
        <v>10</v>
      </c>
      <c r="C53" s="25">
        <v>1</v>
      </c>
      <c r="D53" s="24">
        <v>20</v>
      </c>
      <c r="E53" s="24">
        <v>49</v>
      </c>
      <c r="F53" s="24">
        <v>270</v>
      </c>
      <c r="G53" s="24"/>
      <c r="H53" s="26" t="s">
        <v>151</v>
      </c>
      <c r="I53" s="25">
        <v>3</v>
      </c>
      <c r="J53" s="25">
        <v>30</v>
      </c>
      <c r="K53" s="25" t="s">
        <v>50</v>
      </c>
      <c r="L53" s="27" t="s">
        <v>51</v>
      </c>
      <c r="M53" s="28" t="s">
        <v>52</v>
      </c>
      <c r="N53" s="28" t="s">
        <v>53</v>
      </c>
      <c r="O53" s="25">
        <v>1</v>
      </c>
      <c r="P53" s="29">
        <v>6252</v>
      </c>
      <c r="Q53" s="29">
        <v>0</v>
      </c>
      <c r="R53" s="29">
        <f t="shared" si="6"/>
        <v>6252</v>
      </c>
      <c r="S53" s="29">
        <f>151.43*2</f>
        <v>302.86</v>
      </c>
      <c r="T53" s="29">
        <v>0</v>
      </c>
      <c r="U53" s="29">
        <f t="shared" si="0"/>
        <v>1042</v>
      </c>
      <c r="V53" s="29">
        <f t="shared" si="1"/>
        <v>10420</v>
      </c>
      <c r="W53" s="29">
        <f t="shared" si="7"/>
        <v>688.26029999999992</v>
      </c>
      <c r="X53" s="29">
        <f t="shared" si="8"/>
        <v>196.64579999999998</v>
      </c>
      <c r="Y53" s="30" t="s">
        <v>54</v>
      </c>
      <c r="Z53" s="29">
        <f t="shared" si="2"/>
        <v>131.09719999999999</v>
      </c>
      <c r="AA53" s="29">
        <f>539</f>
        <v>539</v>
      </c>
      <c r="AB53" s="29">
        <f>329</f>
        <v>329</v>
      </c>
      <c r="AC53" s="29">
        <f t="shared" si="3"/>
        <v>3711.43</v>
      </c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>
        <f t="shared" si="9"/>
        <v>0</v>
      </c>
      <c r="AP53" s="32">
        <v>4080</v>
      </c>
      <c r="AQ53" s="29">
        <f t="shared" si="5"/>
        <v>126204.78960000002</v>
      </c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</row>
    <row r="54" spans="1:222" ht="14.25" x14ac:dyDescent="0.25">
      <c r="A54" s="24">
        <v>50</v>
      </c>
      <c r="B54" s="25">
        <v>10</v>
      </c>
      <c r="C54" s="25">
        <v>1</v>
      </c>
      <c r="D54" s="24">
        <v>20</v>
      </c>
      <c r="E54" s="24">
        <v>51</v>
      </c>
      <c r="F54" s="24">
        <v>270</v>
      </c>
      <c r="G54" s="24"/>
      <c r="H54" s="26" t="s">
        <v>152</v>
      </c>
      <c r="I54" s="25">
        <v>13</v>
      </c>
      <c r="J54" s="25">
        <v>30</v>
      </c>
      <c r="K54" s="25" t="s">
        <v>50</v>
      </c>
      <c r="L54" s="27" t="s">
        <v>112</v>
      </c>
      <c r="M54" s="28" t="s">
        <v>97</v>
      </c>
      <c r="N54" s="28" t="s">
        <v>53</v>
      </c>
      <c r="O54" s="25">
        <v>1</v>
      </c>
      <c r="P54" s="29">
        <v>9961</v>
      </c>
      <c r="Q54" s="29">
        <v>596.29999999999995</v>
      </c>
      <c r="R54" s="29">
        <f t="shared" si="6"/>
        <v>10557.3</v>
      </c>
      <c r="S54" s="29">
        <f>211.94*2</f>
        <v>423.88</v>
      </c>
      <c r="T54" s="29">
        <v>0</v>
      </c>
      <c r="U54" s="29">
        <f t="shared" si="0"/>
        <v>1759.5499999999997</v>
      </c>
      <c r="V54" s="29">
        <f t="shared" si="1"/>
        <v>17595.5</v>
      </c>
      <c r="W54" s="29">
        <f t="shared" si="7"/>
        <v>1153.0238999999997</v>
      </c>
      <c r="X54" s="29">
        <f t="shared" si="8"/>
        <v>329.43539999999996</v>
      </c>
      <c r="Y54" s="30" t="s">
        <v>113</v>
      </c>
      <c r="Z54" s="29">
        <f t="shared" si="2"/>
        <v>219.62359999999998</v>
      </c>
      <c r="AA54" s="29">
        <f>846</f>
        <v>846</v>
      </c>
      <c r="AB54" s="29">
        <f>528</f>
        <v>528</v>
      </c>
      <c r="AC54" s="29">
        <f t="shared" si="3"/>
        <v>6177.5899999999992</v>
      </c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>
        <f t="shared" si="9"/>
        <v>0</v>
      </c>
      <c r="AP54" s="32">
        <v>4080</v>
      </c>
      <c r="AQ54" s="29">
        <f t="shared" si="5"/>
        <v>205158.15480000002</v>
      </c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</row>
    <row r="55" spans="1:222" ht="14.25" x14ac:dyDescent="0.25">
      <c r="A55" s="24">
        <v>51</v>
      </c>
      <c r="B55" s="25">
        <v>10</v>
      </c>
      <c r="C55" s="25">
        <v>1</v>
      </c>
      <c r="D55" s="24">
        <v>20</v>
      </c>
      <c r="E55" s="24">
        <v>52</v>
      </c>
      <c r="F55" s="24">
        <v>270</v>
      </c>
      <c r="G55" s="24"/>
      <c r="H55" s="26" t="s">
        <v>153</v>
      </c>
      <c r="I55" s="25">
        <v>4</v>
      </c>
      <c r="J55" s="25">
        <v>30</v>
      </c>
      <c r="K55" s="25" t="s">
        <v>50</v>
      </c>
      <c r="L55" s="27" t="s">
        <v>61</v>
      </c>
      <c r="M55" s="28" t="s">
        <v>57</v>
      </c>
      <c r="N55" s="28" t="s">
        <v>53</v>
      </c>
      <c r="O55" s="25">
        <v>1</v>
      </c>
      <c r="P55" s="29">
        <v>6516</v>
      </c>
      <c r="Q55" s="29">
        <v>0</v>
      </c>
      <c r="R55" s="29">
        <f t="shared" si="6"/>
        <v>6516</v>
      </c>
      <c r="S55" s="29">
        <f>121.13*2</f>
        <v>242.26</v>
      </c>
      <c r="T55" s="29">
        <v>0</v>
      </c>
      <c r="U55" s="29">
        <f t="shared" si="0"/>
        <v>1086</v>
      </c>
      <c r="V55" s="29">
        <f t="shared" si="1"/>
        <v>10860</v>
      </c>
      <c r="W55" s="29">
        <f t="shared" si="7"/>
        <v>709.6173</v>
      </c>
      <c r="X55" s="29">
        <f t="shared" si="8"/>
        <v>202.74780000000001</v>
      </c>
      <c r="Y55" s="30" t="s">
        <v>62</v>
      </c>
      <c r="Z55" s="29">
        <f t="shared" si="2"/>
        <v>135.1652</v>
      </c>
      <c r="AA55" s="29">
        <f>549</f>
        <v>549</v>
      </c>
      <c r="AB55" s="29">
        <f>339</f>
        <v>339</v>
      </c>
      <c r="AC55" s="29">
        <f t="shared" si="3"/>
        <v>3823.13</v>
      </c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>
        <f t="shared" si="9"/>
        <v>0</v>
      </c>
      <c r="AP55" s="32">
        <v>4080</v>
      </c>
      <c r="AQ55" s="29">
        <f t="shared" si="5"/>
        <v>129638.09359999999</v>
      </c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</row>
    <row r="56" spans="1:222" ht="14.25" x14ac:dyDescent="0.25">
      <c r="A56" s="24">
        <v>52</v>
      </c>
      <c r="B56" s="25">
        <v>10</v>
      </c>
      <c r="C56" s="25">
        <v>1</v>
      </c>
      <c r="D56" s="24">
        <v>20</v>
      </c>
      <c r="E56" s="24">
        <v>53</v>
      </c>
      <c r="F56" s="24">
        <v>270</v>
      </c>
      <c r="G56" s="24"/>
      <c r="H56" s="26" t="s">
        <v>154</v>
      </c>
      <c r="I56" s="25">
        <v>4</v>
      </c>
      <c r="J56" s="25">
        <v>30</v>
      </c>
      <c r="K56" s="25" t="s">
        <v>50</v>
      </c>
      <c r="L56" s="27" t="s">
        <v>61</v>
      </c>
      <c r="M56" s="28" t="s">
        <v>57</v>
      </c>
      <c r="N56" s="28" t="s">
        <v>53</v>
      </c>
      <c r="O56" s="25">
        <v>1</v>
      </c>
      <c r="P56" s="29">
        <v>6516</v>
      </c>
      <c r="Q56" s="29">
        <v>0</v>
      </c>
      <c r="R56" s="29">
        <f t="shared" si="6"/>
        <v>6516</v>
      </c>
      <c r="S56" s="29">
        <f>181.67*2</f>
        <v>363.34</v>
      </c>
      <c r="T56" s="29">
        <v>0</v>
      </c>
      <c r="U56" s="29">
        <f t="shared" si="0"/>
        <v>1086</v>
      </c>
      <c r="V56" s="29">
        <f t="shared" si="1"/>
        <v>10860</v>
      </c>
      <c r="W56" s="29">
        <f t="shared" si="7"/>
        <v>722.33069999999998</v>
      </c>
      <c r="X56" s="29">
        <f t="shared" si="8"/>
        <v>206.3802</v>
      </c>
      <c r="Y56" s="30" t="s">
        <v>62</v>
      </c>
      <c r="Z56" s="29">
        <f t="shared" si="2"/>
        <v>137.58680000000001</v>
      </c>
      <c r="AA56" s="29">
        <f>549</f>
        <v>549</v>
      </c>
      <c r="AB56" s="29">
        <f>339</f>
        <v>339</v>
      </c>
      <c r="AC56" s="29">
        <f t="shared" si="3"/>
        <v>3883.67</v>
      </c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>
        <f t="shared" si="9"/>
        <v>0</v>
      </c>
      <c r="AP56" s="32">
        <v>4080</v>
      </c>
      <c r="AQ56" s="29">
        <f t="shared" si="5"/>
        <v>131376.80239999999</v>
      </c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</row>
    <row r="57" spans="1:222" ht="14.25" x14ac:dyDescent="0.25">
      <c r="A57" s="24">
        <v>53</v>
      </c>
      <c r="B57" s="25">
        <v>10</v>
      </c>
      <c r="C57" s="25">
        <v>1</v>
      </c>
      <c r="D57" s="24">
        <v>20</v>
      </c>
      <c r="E57" s="24">
        <v>54</v>
      </c>
      <c r="F57" s="24">
        <v>270</v>
      </c>
      <c r="G57" s="24"/>
      <c r="H57" s="36" t="s">
        <v>155</v>
      </c>
      <c r="I57" s="25">
        <v>3</v>
      </c>
      <c r="J57" s="25">
        <v>30</v>
      </c>
      <c r="K57" s="25" t="s">
        <v>50</v>
      </c>
      <c r="L57" s="27" t="s">
        <v>51</v>
      </c>
      <c r="M57" s="28" t="s">
        <v>82</v>
      </c>
      <c r="N57" s="28" t="s">
        <v>53</v>
      </c>
      <c r="O57" s="25">
        <v>1</v>
      </c>
      <c r="P57" s="29">
        <v>6252</v>
      </c>
      <c r="Q57" s="29">
        <v>0</v>
      </c>
      <c r="R57" s="29">
        <f t="shared" si="6"/>
        <v>6252</v>
      </c>
      <c r="S57" s="29">
        <v>0</v>
      </c>
      <c r="T57" s="29">
        <f>R57/30*25%*52</f>
        <v>2709.2000000000003</v>
      </c>
      <c r="U57" s="29">
        <f t="shared" si="0"/>
        <v>1042</v>
      </c>
      <c r="V57" s="29">
        <f t="shared" si="1"/>
        <v>10420</v>
      </c>
      <c r="W57" s="29">
        <f t="shared" si="7"/>
        <v>656.45999999999992</v>
      </c>
      <c r="X57" s="29">
        <f t="shared" si="8"/>
        <v>187.56</v>
      </c>
      <c r="Y57" s="30" t="s">
        <v>54</v>
      </c>
      <c r="Z57" s="29">
        <f t="shared" si="2"/>
        <v>125.04</v>
      </c>
      <c r="AA57" s="29">
        <f>539</f>
        <v>539</v>
      </c>
      <c r="AB57" s="29">
        <f>329</f>
        <v>329</v>
      </c>
      <c r="AC57" s="29">
        <f t="shared" si="3"/>
        <v>3560</v>
      </c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>
        <f t="shared" si="9"/>
        <v>0</v>
      </c>
      <c r="AP57" s="32">
        <v>4080</v>
      </c>
      <c r="AQ57" s="29">
        <f t="shared" si="5"/>
        <v>124564.92000000001</v>
      </c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/>
      <c r="DB57" s="33"/>
      <c r="DC57" s="33"/>
      <c r="DD57" s="33"/>
      <c r="DE57" s="33"/>
      <c r="DF57" s="33"/>
      <c r="DG57" s="33"/>
      <c r="DH57" s="33"/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  <c r="DU57" s="33"/>
      <c r="DV57" s="33"/>
      <c r="DW57" s="33"/>
      <c r="DX57" s="33"/>
      <c r="DY57" s="33"/>
      <c r="DZ57" s="33"/>
      <c r="EA57" s="33"/>
      <c r="EB57" s="33"/>
      <c r="EC57" s="33"/>
      <c r="ED57" s="33"/>
      <c r="EE57" s="33"/>
      <c r="EF57" s="33"/>
      <c r="EG57" s="33"/>
      <c r="EH57" s="33"/>
      <c r="EI57" s="33"/>
      <c r="EJ57" s="33"/>
      <c r="EK57" s="33"/>
      <c r="EL57" s="33"/>
      <c r="EM57" s="33"/>
      <c r="EN57" s="33"/>
      <c r="EO57" s="33"/>
      <c r="EP57" s="33"/>
      <c r="EQ57" s="33"/>
      <c r="ER57" s="33"/>
      <c r="ES57" s="33"/>
      <c r="ET57" s="33"/>
      <c r="EU57" s="33"/>
      <c r="EV57" s="33"/>
      <c r="EW57" s="33"/>
      <c r="EX57" s="33"/>
      <c r="EY57" s="33"/>
      <c r="EZ57" s="33"/>
      <c r="FA57" s="33"/>
      <c r="FB57" s="33"/>
      <c r="FC57" s="33"/>
      <c r="FD57" s="33"/>
      <c r="FE57" s="33"/>
      <c r="FF57" s="33"/>
      <c r="FG57" s="33"/>
      <c r="FH57" s="33"/>
      <c r="FI57" s="33"/>
      <c r="FJ57" s="33"/>
      <c r="FK57" s="33"/>
      <c r="FL57" s="33"/>
      <c r="FM57" s="33"/>
      <c r="FN57" s="33"/>
      <c r="FO57" s="33"/>
      <c r="FP57" s="33"/>
      <c r="FQ57" s="33"/>
      <c r="FR57" s="33"/>
      <c r="FS57" s="33"/>
      <c r="FT57" s="33"/>
      <c r="FU57" s="33"/>
      <c r="FV57" s="33"/>
      <c r="FW57" s="33"/>
      <c r="FX57" s="33"/>
      <c r="FY57" s="33"/>
      <c r="FZ57" s="33"/>
      <c r="GA57" s="33"/>
      <c r="GB57" s="33"/>
      <c r="GC57" s="33"/>
      <c r="GD57" s="33"/>
      <c r="GE57" s="33"/>
      <c r="GF57" s="33"/>
      <c r="GG57" s="33"/>
      <c r="GH57" s="33"/>
      <c r="GI57" s="33"/>
      <c r="GJ57" s="33"/>
      <c r="GK57" s="33"/>
      <c r="GL57" s="33"/>
      <c r="GM57" s="33"/>
      <c r="GN57" s="33"/>
      <c r="GO57" s="33"/>
      <c r="GP57" s="33"/>
      <c r="GQ57" s="33"/>
      <c r="GR57" s="33"/>
      <c r="GS57" s="33"/>
      <c r="GT57" s="33"/>
      <c r="GU57" s="33"/>
      <c r="GV57" s="33"/>
      <c r="GW57" s="33"/>
      <c r="GX57" s="33"/>
      <c r="GY57" s="33"/>
      <c r="GZ57" s="33"/>
      <c r="HA57" s="33"/>
      <c r="HB57" s="33"/>
      <c r="HC57" s="33"/>
      <c r="HD57" s="33"/>
      <c r="HE57" s="33"/>
      <c r="HF57" s="33"/>
      <c r="HG57" s="33"/>
      <c r="HH57" s="33"/>
      <c r="HI57" s="33"/>
      <c r="HJ57" s="33"/>
      <c r="HK57" s="33"/>
      <c r="HL57" s="33"/>
      <c r="HM57" s="33"/>
      <c r="HN57" s="33"/>
    </row>
    <row r="58" spans="1:222" ht="14.25" x14ac:dyDescent="0.25">
      <c r="A58" s="24">
        <v>54</v>
      </c>
      <c r="B58" s="25">
        <v>10</v>
      </c>
      <c r="C58" s="25">
        <v>1</v>
      </c>
      <c r="D58" s="24">
        <v>20</v>
      </c>
      <c r="E58" s="24">
        <v>55</v>
      </c>
      <c r="F58" s="24">
        <v>270</v>
      </c>
      <c r="G58" s="24"/>
      <c r="H58" s="26" t="s">
        <v>156</v>
      </c>
      <c r="I58" s="25">
        <v>6</v>
      </c>
      <c r="J58" s="25">
        <v>30</v>
      </c>
      <c r="K58" s="25" t="s">
        <v>50</v>
      </c>
      <c r="L58" s="27" t="s">
        <v>144</v>
      </c>
      <c r="M58" s="28" t="s">
        <v>145</v>
      </c>
      <c r="N58" s="28" t="s">
        <v>66</v>
      </c>
      <c r="O58" s="25">
        <v>1</v>
      </c>
      <c r="P58" s="29">
        <v>7213</v>
      </c>
      <c r="Q58" s="29">
        <v>0</v>
      </c>
      <c r="R58" s="29">
        <f t="shared" si="6"/>
        <v>7213</v>
      </c>
      <c r="S58" s="29">
        <f>151.43*2</f>
        <v>302.86</v>
      </c>
      <c r="T58" s="29">
        <f>R58/30*25%*52</f>
        <v>3125.6333333333332</v>
      </c>
      <c r="U58" s="29">
        <f t="shared" si="0"/>
        <v>1202.1666666666667</v>
      </c>
      <c r="V58" s="29">
        <f t="shared" si="1"/>
        <v>12021.666666666666</v>
      </c>
      <c r="W58" s="29">
        <f t="shared" si="7"/>
        <v>789.16529999999989</v>
      </c>
      <c r="X58" s="29">
        <f t="shared" si="8"/>
        <v>225.47579999999999</v>
      </c>
      <c r="Y58" s="30" t="s">
        <v>58</v>
      </c>
      <c r="Z58" s="29">
        <f t="shared" si="2"/>
        <v>150.31719999999999</v>
      </c>
      <c r="AA58" s="29">
        <f>634</f>
        <v>634</v>
      </c>
      <c r="AB58" s="29">
        <f>440</f>
        <v>440</v>
      </c>
      <c r="AC58" s="29">
        <f t="shared" si="3"/>
        <v>4294.93</v>
      </c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>
        <f t="shared" si="9"/>
        <v>0</v>
      </c>
      <c r="AP58" s="32">
        <v>4080</v>
      </c>
      <c r="AQ58" s="29">
        <f t="shared" si="5"/>
        <v>147771.17626666665</v>
      </c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</row>
    <row r="59" spans="1:222" ht="14.25" x14ac:dyDescent="0.25">
      <c r="A59" s="24">
        <v>55</v>
      </c>
      <c r="B59" s="25">
        <v>10</v>
      </c>
      <c r="C59" s="25">
        <v>1</v>
      </c>
      <c r="D59" s="24">
        <v>20</v>
      </c>
      <c r="E59" s="24">
        <v>56</v>
      </c>
      <c r="F59" s="24">
        <v>270</v>
      </c>
      <c r="G59" s="24"/>
      <c r="H59" s="26" t="s">
        <v>157</v>
      </c>
      <c r="I59" s="25">
        <v>6</v>
      </c>
      <c r="J59" s="25">
        <v>30</v>
      </c>
      <c r="K59" s="25" t="s">
        <v>50</v>
      </c>
      <c r="L59" s="27" t="s">
        <v>56</v>
      </c>
      <c r="M59" s="28" t="s">
        <v>57</v>
      </c>
      <c r="N59" s="28" t="s">
        <v>53</v>
      </c>
      <c r="O59" s="25">
        <v>1</v>
      </c>
      <c r="P59" s="29">
        <v>7213</v>
      </c>
      <c r="Q59" s="29">
        <v>0</v>
      </c>
      <c r="R59" s="29">
        <f t="shared" si="6"/>
        <v>7213</v>
      </c>
      <c r="S59" s="29">
        <f>121.13*2</f>
        <v>242.26</v>
      </c>
      <c r="T59" s="29">
        <f>R59/30*25%*52</f>
        <v>3125.6333333333332</v>
      </c>
      <c r="U59" s="29">
        <f t="shared" si="0"/>
        <v>1202.1666666666667</v>
      </c>
      <c r="V59" s="29">
        <f t="shared" si="1"/>
        <v>12021.666666666666</v>
      </c>
      <c r="W59" s="29">
        <f t="shared" si="7"/>
        <v>782.80229999999995</v>
      </c>
      <c r="X59" s="29">
        <f t="shared" si="8"/>
        <v>223.65780000000001</v>
      </c>
      <c r="Y59" s="30" t="s">
        <v>58</v>
      </c>
      <c r="Z59" s="29">
        <f t="shared" si="2"/>
        <v>149.1052</v>
      </c>
      <c r="AA59" s="29">
        <f>634</f>
        <v>634</v>
      </c>
      <c r="AB59" s="29">
        <f>440</f>
        <v>440</v>
      </c>
      <c r="AC59" s="29">
        <f t="shared" si="3"/>
        <v>4264.63</v>
      </c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>
        <f t="shared" si="9"/>
        <v>0</v>
      </c>
      <c r="AP59" s="32">
        <v>4080</v>
      </c>
      <c r="AQ59" s="29">
        <f t="shared" si="5"/>
        <v>146900.96026666669</v>
      </c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/>
      <c r="HL59" s="33"/>
      <c r="HM59" s="33"/>
      <c r="HN59" s="33"/>
    </row>
    <row r="60" spans="1:222" ht="14.25" x14ac:dyDescent="0.25">
      <c r="A60" s="24">
        <v>56</v>
      </c>
      <c r="B60" s="25">
        <v>10</v>
      </c>
      <c r="C60" s="25">
        <v>1</v>
      </c>
      <c r="D60" s="24">
        <v>20</v>
      </c>
      <c r="E60" s="24">
        <v>57</v>
      </c>
      <c r="F60" s="24">
        <v>270</v>
      </c>
      <c r="G60" s="24"/>
      <c r="H60" s="26" t="s">
        <v>158</v>
      </c>
      <c r="I60" s="25">
        <v>7</v>
      </c>
      <c r="J60" s="25">
        <v>40</v>
      </c>
      <c r="K60" s="25" t="s">
        <v>50</v>
      </c>
      <c r="L60" s="27" t="s">
        <v>103</v>
      </c>
      <c r="M60" s="28" t="s">
        <v>104</v>
      </c>
      <c r="N60" s="28" t="s">
        <v>66</v>
      </c>
      <c r="O60" s="25">
        <v>1</v>
      </c>
      <c r="P60" s="29">
        <v>9681</v>
      </c>
      <c r="Q60" s="29">
        <v>0</v>
      </c>
      <c r="R60" s="29">
        <f t="shared" si="6"/>
        <v>9681</v>
      </c>
      <c r="S60" s="29">
        <f>181.67*2</f>
        <v>363.34</v>
      </c>
      <c r="T60" s="29">
        <v>0</v>
      </c>
      <c r="U60" s="29">
        <f t="shared" si="0"/>
        <v>1613.5</v>
      </c>
      <c r="V60" s="29">
        <f t="shared" si="1"/>
        <v>16135</v>
      </c>
      <c r="W60" s="29">
        <f t="shared" si="7"/>
        <v>1054.6557</v>
      </c>
      <c r="X60" s="29">
        <f t="shared" si="8"/>
        <v>301.33019999999999</v>
      </c>
      <c r="Y60" s="30" t="s">
        <v>105</v>
      </c>
      <c r="Z60" s="29">
        <f t="shared" si="2"/>
        <v>200.88679999999999</v>
      </c>
      <c r="AA60" s="29">
        <f>856</f>
        <v>856</v>
      </c>
      <c r="AB60" s="29">
        <f>600</f>
        <v>600</v>
      </c>
      <c r="AC60" s="29">
        <f t="shared" si="3"/>
        <v>5750.17</v>
      </c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>
        <f t="shared" si="9"/>
        <v>0</v>
      </c>
      <c r="AP60" s="32">
        <v>4080</v>
      </c>
      <c r="AQ60" s="29">
        <f t="shared" si="5"/>
        <v>191035.14240000001</v>
      </c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/>
      <c r="DB60" s="33"/>
      <c r="DC60" s="33"/>
      <c r="DD60" s="33"/>
      <c r="DE60" s="33"/>
      <c r="DF60" s="33"/>
      <c r="DG60" s="33"/>
      <c r="DH60" s="33"/>
      <c r="DI60" s="33"/>
      <c r="DJ60" s="33"/>
      <c r="DK60" s="33"/>
      <c r="DL60" s="33"/>
      <c r="DM60" s="33"/>
      <c r="DN60" s="33"/>
      <c r="DO60" s="33"/>
      <c r="DP60" s="33"/>
      <c r="DQ60" s="33"/>
      <c r="DR60" s="33"/>
      <c r="DS60" s="33"/>
      <c r="DT60" s="33"/>
      <c r="DU60" s="33"/>
      <c r="DV60" s="33"/>
      <c r="DW60" s="33"/>
      <c r="DX60" s="33"/>
      <c r="DY60" s="33"/>
      <c r="DZ60" s="33"/>
      <c r="EA60" s="33"/>
      <c r="EB60" s="33"/>
      <c r="EC60" s="33"/>
      <c r="ED60" s="33"/>
      <c r="EE60" s="33"/>
      <c r="EF60" s="33"/>
      <c r="EG60" s="33"/>
      <c r="EH60" s="33"/>
      <c r="EI60" s="33"/>
      <c r="EJ60" s="33"/>
      <c r="EK60" s="33"/>
      <c r="EL60" s="33"/>
      <c r="EM60" s="33"/>
      <c r="EN60" s="33"/>
      <c r="EO60" s="33"/>
      <c r="EP60" s="33"/>
      <c r="EQ60" s="33"/>
      <c r="ER60" s="33"/>
      <c r="ES60" s="33"/>
      <c r="ET60" s="33"/>
      <c r="EU60" s="33"/>
      <c r="EV60" s="33"/>
      <c r="EW60" s="33"/>
      <c r="EX60" s="33"/>
      <c r="EY60" s="33"/>
      <c r="EZ60" s="33"/>
      <c r="FA60" s="33"/>
      <c r="FB60" s="33"/>
      <c r="FC60" s="33"/>
      <c r="FD60" s="33"/>
      <c r="FE60" s="33"/>
      <c r="FF60" s="33"/>
      <c r="FG60" s="33"/>
      <c r="FH60" s="33"/>
      <c r="FI60" s="33"/>
      <c r="FJ60" s="33"/>
      <c r="FK60" s="33"/>
      <c r="FL60" s="33"/>
      <c r="FM60" s="33"/>
      <c r="FN60" s="33"/>
      <c r="FO60" s="33"/>
      <c r="FP60" s="33"/>
      <c r="FQ60" s="33"/>
      <c r="FR60" s="33"/>
      <c r="FS60" s="33"/>
      <c r="FT60" s="33"/>
      <c r="FU60" s="33"/>
      <c r="FV60" s="33"/>
      <c r="FW60" s="33"/>
      <c r="FX60" s="33"/>
      <c r="FY60" s="33"/>
      <c r="FZ60" s="33"/>
      <c r="GA60" s="33"/>
      <c r="GB60" s="33"/>
      <c r="GC60" s="33"/>
      <c r="GD60" s="33"/>
      <c r="GE60" s="33"/>
      <c r="GF60" s="33"/>
      <c r="GG60" s="33"/>
      <c r="GH60" s="33"/>
      <c r="GI60" s="33"/>
      <c r="GJ60" s="33"/>
      <c r="GK60" s="33"/>
      <c r="GL60" s="33"/>
      <c r="GM60" s="33"/>
      <c r="GN60" s="33"/>
      <c r="GO60" s="33"/>
      <c r="GP60" s="33"/>
      <c r="GQ60" s="33"/>
      <c r="GR60" s="33"/>
      <c r="GS60" s="33"/>
      <c r="GT60" s="33"/>
      <c r="GU60" s="33"/>
      <c r="GV60" s="33"/>
      <c r="GW60" s="33"/>
      <c r="GX60" s="33"/>
      <c r="GY60" s="33"/>
      <c r="GZ60" s="33"/>
      <c r="HA60" s="33"/>
      <c r="HB60" s="33"/>
      <c r="HC60" s="33"/>
      <c r="HD60" s="33"/>
      <c r="HE60" s="33"/>
      <c r="HF60" s="33"/>
      <c r="HG60" s="33"/>
      <c r="HH60" s="33"/>
      <c r="HI60" s="33"/>
      <c r="HJ60" s="33"/>
      <c r="HK60" s="33"/>
      <c r="HL60" s="33"/>
      <c r="HM60" s="33"/>
      <c r="HN60" s="33"/>
    </row>
    <row r="61" spans="1:222" ht="14.25" x14ac:dyDescent="0.25">
      <c r="A61" s="24">
        <v>57</v>
      </c>
      <c r="B61" s="25">
        <v>10</v>
      </c>
      <c r="C61" s="25">
        <v>1</v>
      </c>
      <c r="D61" s="24">
        <v>20</v>
      </c>
      <c r="E61" s="24">
        <v>58</v>
      </c>
      <c r="F61" s="24">
        <v>270</v>
      </c>
      <c r="G61" s="24"/>
      <c r="H61" s="26" t="s">
        <v>159</v>
      </c>
      <c r="I61" s="25">
        <v>4</v>
      </c>
      <c r="J61" s="25">
        <v>30</v>
      </c>
      <c r="K61" s="25" t="s">
        <v>50</v>
      </c>
      <c r="L61" s="27" t="s">
        <v>61</v>
      </c>
      <c r="M61" s="28" t="s">
        <v>57</v>
      </c>
      <c r="N61" s="28" t="s">
        <v>53</v>
      </c>
      <c r="O61" s="25">
        <v>1</v>
      </c>
      <c r="P61" s="29">
        <v>6516</v>
      </c>
      <c r="Q61" s="29">
        <v>0</v>
      </c>
      <c r="R61" s="29">
        <f t="shared" si="6"/>
        <v>6516</v>
      </c>
      <c r="S61" s="29">
        <f>181.67*2</f>
        <v>363.34</v>
      </c>
      <c r="T61" s="29">
        <v>0</v>
      </c>
      <c r="U61" s="29">
        <f t="shared" si="0"/>
        <v>1086</v>
      </c>
      <c r="V61" s="29">
        <f t="shared" si="1"/>
        <v>10860</v>
      </c>
      <c r="W61" s="29">
        <f t="shared" si="7"/>
        <v>722.33069999999998</v>
      </c>
      <c r="X61" s="29">
        <f t="shared" si="8"/>
        <v>206.3802</v>
      </c>
      <c r="Y61" s="30" t="s">
        <v>62</v>
      </c>
      <c r="Z61" s="29">
        <f t="shared" si="2"/>
        <v>137.58680000000001</v>
      </c>
      <c r="AA61" s="29">
        <f>549</f>
        <v>549</v>
      </c>
      <c r="AB61" s="29">
        <f>339</f>
        <v>339</v>
      </c>
      <c r="AC61" s="29">
        <f t="shared" si="3"/>
        <v>3883.67</v>
      </c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>
        <f t="shared" si="9"/>
        <v>0</v>
      </c>
      <c r="AP61" s="32">
        <v>4080</v>
      </c>
      <c r="AQ61" s="29">
        <f t="shared" si="5"/>
        <v>131376.80239999999</v>
      </c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  <c r="CX61" s="33"/>
      <c r="CY61" s="33"/>
      <c r="CZ61" s="33"/>
      <c r="DA61" s="33"/>
      <c r="DB61" s="33"/>
      <c r="DC61" s="33"/>
      <c r="DD61" s="33"/>
      <c r="DE61" s="33"/>
      <c r="DF61" s="33"/>
      <c r="DG61" s="33"/>
      <c r="DH61" s="33"/>
      <c r="DI61" s="33"/>
      <c r="DJ61" s="33"/>
      <c r="DK61" s="33"/>
      <c r="DL61" s="33"/>
      <c r="DM61" s="33"/>
      <c r="DN61" s="33"/>
      <c r="DO61" s="33"/>
      <c r="DP61" s="33"/>
      <c r="DQ61" s="33"/>
      <c r="DR61" s="33"/>
      <c r="DS61" s="33"/>
      <c r="DT61" s="33"/>
      <c r="DU61" s="33"/>
      <c r="DV61" s="33"/>
      <c r="DW61" s="33"/>
      <c r="DX61" s="33"/>
      <c r="DY61" s="33"/>
      <c r="DZ61" s="33"/>
      <c r="EA61" s="33"/>
      <c r="EB61" s="33"/>
      <c r="EC61" s="33"/>
      <c r="ED61" s="33"/>
      <c r="EE61" s="33"/>
      <c r="EF61" s="33"/>
      <c r="EG61" s="33"/>
      <c r="EH61" s="33"/>
      <c r="EI61" s="33"/>
      <c r="EJ61" s="33"/>
      <c r="EK61" s="33"/>
      <c r="EL61" s="33"/>
      <c r="EM61" s="33"/>
      <c r="EN61" s="33"/>
      <c r="EO61" s="33"/>
      <c r="EP61" s="33"/>
      <c r="EQ61" s="33"/>
      <c r="ER61" s="33"/>
      <c r="ES61" s="33"/>
      <c r="ET61" s="33"/>
      <c r="EU61" s="33"/>
      <c r="EV61" s="33"/>
      <c r="EW61" s="33"/>
      <c r="EX61" s="33"/>
      <c r="EY61" s="33"/>
      <c r="EZ61" s="33"/>
      <c r="FA61" s="33"/>
      <c r="FB61" s="33"/>
      <c r="FC61" s="33"/>
      <c r="FD61" s="33"/>
      <c r="FE61" s="33"/>
      <c r="FF61" s="33"/>
      <c r="FG61" s="33"/>
      <c r="FH61" s="33"/>
      <c r="FI61" s="33"/>
      <c r="FJ61" s="33"/>
      <c r="FK61" s="33"/>
      <c r="FL61" s="33"/>
      <c r="FM61" s="33"/>
      <c r="FN61" s="33"/>
      <c r="FO61" s="33"/>
      <c r="FP61" s="33"/>
      <c r="FQ61" s="33"/>
      <c r="FR61" s="33"/>
      <c r="FS61" s="33"/>
      <c r="FT61" s="33"/>
      <c r="FU61" s="33"/>
      <c r="FV61" s="33"/>
      <c r="FW61" s="33"/>
      <c r="FX61" s="33"/>
      <c r="FY61" s="33"/>
      <c r="FZ61" s="33"/>
      <c r="GA61" s="33"/>
      <c r="GB61" s="33"/>
      <c r="GC61" s="33"/>
      <c r="GD61" s="33"/>
      <c r="GE61" s="33"/>
      <c r="GF61" s="33"/>
      <c r="GG61" s="33"/>
      <c r="GH61" s="33"/>
      <c r="GI61" s="33"/>
      <c r="GJ61" s="33"/>
      <c r="GK61" s="33"/>
      <c r="GL61" s="33"/>
      <c r="GM61" s="33"/>
      <c r="GN61" s="33"/>
      <c r="GO61" s="33"/>
      <c r="GP61" s="33"/>
      <c r="GQ61" s="33"/>
      <c r="GR61" s="33"/>
      <c r="GS61" s="33"/>
      <c r="GT61" s="33"/>
      <c r="GU61" s="33"/>
      <c r="GV61" s="33"/>
      <c r="GW61" s="33"/>
      <c r="GX61" s="33"/>
      <c r="GY61" s="33"/>
      <c r="GZ61" s="33"/>
      <c r="HA61" s="33"/>
      <c r="HB61" s="33"/>
      <c r="HC61" s="33"/>
      <c r="HD61" s="33"/>
      <c r="HE61" s="33"/>
      <c r="HF61" s="33"/>
      <c r="HG61" s="33"/>
      <c r="HH61" s="33"/>
      <c r="HI61" s="33"/>
      <c r="HJ61" s="33"/>
      <c r="HK61" s="33"/>
      <c r="HL61" s="33"/>
      <c r="HM61" s="33"/>
      <c r="HN61" s="33"/>
    </row>
    <row r="62" spans="1:222" ht="14.25" x14ac:dyDescent="0.25">
      <c r="A62" s="24">
        <v>58</v>
      </c>
      <c r="B62" s="25">
        <v>10</v>
      </c>
      <c r="C62" s="25">
        <v>1</v>
      </c>
      <c r="D62" s="24">
        <v>20</v>
      </c>
      <c r="E62" s="24">
        <v>59</v>
      </c>
      <c r="F62" s="24">
        <v>270</v>
      </c>
      <c r="G62" s="24"/>
      <c r="H62" s="26" t="s">
        <v>160</v>
      </c>
      <c r="I62" s="25">
        <v>8</v>
      </c>
      <c r="J62" s="25">
        <v>40</v>
      </c>
      <c r="K62" s="25" t="s">
        <v>50</v>
      </c>
      <c r="L62" s="27" t="s">
        <v>161</v>
      </c>
      <c r="M62" s="28" t="s">
        <v>57</v>
      </c>
      <c r="N62" s="28" t="s">
        <v>53</v>
      </c>
      <c r="O62" s="25">
        <v>1</v>
      </c>
      <c r="P62" s="29">
        <v>10156</v>
      </c>
      <c r="Q62" s="29">
        <v>0</v>
      </c>
      <c r="R62" s="29">
        <f t="shared" si="6"/>
        <v>10156</v>
      </c>
      <c r="S62" s="29">
        <f>151.43*2</f>
        <v>302.86</v>
      </c>
      <c r="T62" s="29">
        <v>0</v>
      </c>
      <c r="U62" s="29">
        <f t="shared" si="0"/>
        <v>1692.6666666666667</v>
      </c>
      <c r="V62" s="29">
        <f t="shared" si="1"/>
        <v>16926.666666666668</v>
      </c>
      <c r="W62" s="29">
        <f t="shared" si="7"/>
        <v>1098.1803</v>
      </c>
      <c r="X62" s="29">
        <f t="shared" si="8"/>
        <v>313.76580000000001</v>
      </c>
      <c r="Y62" s="30" t="s">
        <v>109</v>
      </c>
      <c r="Z62" s="29">
        <f t="shared" si="2"/>
        <v>209.17720000000003</v>
      </c>
      <c r="AA62" s="29">
        <f>871</f>
        <v>871</v>
      </c>
      <c r="AB62" s="29">
        <f>615</f>
        <v>615</v>
      </c>
      <c r="AC62" s="29">
        <f t="shared" si="3"/>
        <v>5972.43</v>
      </c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>
        <f t="shared" si="9"/>
        <v>0</v>
      </c>
      <c r="AP62" s="32">
        <v>4080</v>
      </c>
      <c r="AQ62" s="29">
        <f t="shared" si="5"/>
        <v>198383.72293333334</v>
      </c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33"/>
      <c r="GA62" s="33"/>
      <c r="GB62" s="33"/>
      <c r="GC62" s="33"/>
      <c r="GD62" s="33"/>
      <c r="GE62" s="33"/>
      <c r="GF62" s="33"/>
      <c r="GG62" s="33"/>
      <c r="GH62" s="33"/>
      <c r="GI62" s="33"/>
      <c r="GJ62" s="33"/>
      <c r="GK62" s="33"/>
      <c r="GL62" s="33"/>
      <c r="GM62" s="33"/>
      <c r="GN62" s="33"/>
      <c r="GO62" s="33"/>
      <c r="GP62" s="33"/>
      <c r="GQ62" s="33"/>
      <c r="GR62" s="33"/>
      <c r="GS62" s="33"/>
      <c r="GT62" s="33"/>
      <c r="GU62" s="33"/>
      <c r="GV62" s="33"/>
      <c r="GW62" s="33"/>
      <c r="GX62" s="33"/>
      <c r="GY62" s="33"/>
      <c r="GZ62" s="33"/>
      <c r="HA62" s="33"/>
      <c r="HB62" s="33"/>
      <c r="HC62" s="33"/>
      <c r="HD62" s="33"/>
      <c r="HE62" s="33"/>
      <c r="HF62" s="33"/>
      <c r="HG62" s="33"/>
      <c r="HH62" s="33"/>
      <c r="HI62" s="33"/>
      <c r="HJ62" s="33"/>
      <c r="HK62" s="33"/>
      <c r="HL62" s="33"/>
      <c r="HM62" s="33"/>
      <c r="HN62" s="33"/>
    </row>
    <row r="63" spans="1:222" ht="14.25" x14ac:dyDescent="0.25">
      <c r="A63" s="24">
        <v>59</v>
      </c>
      <c r="B63" s="25">
        <v>10</v>
      </c>
      <c r="C63" s="25">
        <v>1</v>
      </c>
      <c r="D63" s="24">
        <v>20</v>
      </c>
      <c r="E63" s="24">
        <v>60</v>
      </c>
      <c r="F63" s="24">
        <v>270</v>
      </c>
      <c r="G63" s="24"/>
      <c r="H63" s="26" t="s">
        <v>162</v>
      </c>
      <c r="I63" s="25">
        <v>3</v>
      </c>
      <c r="J63" s="25">
        <v>30</v>
      </c>
      <c r="K63" s="25" t="s">
        <v>50</v>
      </c>
      <c r="L63" s="27" t="s">
        <v>51</v>
      </c>
      <c r="M63" s="28" t="s">
        <v>52</v>
      </c>
      <c r="N63" s="28" t="s">
        <v>53</v>
      </c>
      <c r="O63" s="25">
        <v>1</v>
      </c>
      <c r="P63" s="29">
        <v>6252</v>
      </c>
      <c r="Q63" s="29">
        <v>0</v>
      </c>
      <c r="R63" s="29">
        <f t="shared" si="6"/>
        <v>6252</v>
      </c>
      <c r="S63" s="29">
        <v>0</v>
      </c>
      <c r="T63" s="29">
        <v>0</v>
      </c>
      <c r="U63" s="29">
        <f t="shared" si="0"/>
        <v>1042</v>
      </c>
      <c r="V63" s="29">
        <f t="shared" si="1"/>
        <v>10420</v>
      </c>
      <c r="W63" s="29">
        <f t="shared" si="7"/>
        <v>656.45999999999992</v>
      </c>
      <c r="X63" s="29">
        <f t="shared" si="8"/>
        <v>187.56</v>
      </c>
      <c r="Y63" s="30" t="s">
        <v>54</v>
      </c>
      <c r="Z63" s="29">
        <f t="shared" si="2"/>
        <v>125.04</v>
      </c>
      <c r="AA63" s="29">
        <f>539</f>
        <v>539</v>
      </c>
      <c r="AB63" s="29">
        <f>329</f>
        <v>329</v>
      </c>
      <c r="AC63" s="29">
        <f t="shared" si="3"/>
        <v>3560</v>
      </c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>
        <f t="shared" si="9"/>
        <v>0</v>
      </c>
      <c r="AP63" s="32">
        <v>4080</v>
      </c>
      <c r="AQ63" s="29">
        <f t="shared" si="5"/>
        <v>121855.72000000002</v>
      </c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/>
      <c r="FV63" s="33"/>
      <c r="FW63" s="33"/>
      <c r="FX63" s="33"/>
      <c r="FY63" s="33"/>
      <c r="FZ63" s="33"/>
      <c r="GA63" s="33"/>
      <c r="GB63" s="33"/>
      <c r="GC63" s="33"/>
      <c r="GD63" s="33"/>
      <c r="GE63" s="33"/>
      <c r="GF63" s="33"/>
      <c r="GG63" s="33"/>
      <c r="GH63" s="33"/>
      <c r="GI63" s="33"/>
      <c r="GJ63" s="33"/>
      <c r="GK63" s="33"/>
      <c r="GL63" s="33"/>
      <c r="GM63" s="33"/>
      <c r="GN63" s="33"/>
      <c r="GO63" s="33"/>
      <c r="GP63" s="33"/>
      <c r="GQ63" s="33"/>
      <c r="GR63" s="33"/>
      <c r="GS63" s="33"/>
      <c r="GT63" s="33"/>
      <c r="GU63" s="33"/>
      <c r="GV63" s="33"/>
      <c r="GW63" s="33"/>
      <c r="GX63" s="33"/>
      <c r="GY63" s="33"/>
      <c r="GZ63" s="33"/>
      <c r="HA63" s="33"/>
      <c r="HB63" s="33"/>
      <c r="HC63" s="33"/>
      <c r="HD63" s="33"/>
      <c r="HE63" s="33"/>
      <c r="HF63" s="33"/>
      <c r="HG63" s="33"/>
      <c r="HH63" s="33"/>
      <c r="HI63" s="33"/>
      <c r="HJ63" s="33"/>
      <c r="HK63" s="33"/>
      <c r="HL63" s="33"/>
      <c r="HM63" s="33"/>
      <c r="HN63" s="33"/>
    </row>
    <row r="64" spans="1:222" ht="14.25" x14ac:dyDescent="0.25">
      <c r="A64" s="24">
        <v>60</v>
      </c>
      <c r="B64" s="25">
        <v>10</v>
      </c>
      <c r="C64" s="25">
        <v>1</v>
      </c>
      <c r="D64" s="24">
        <v>20</v>
      </c>
      <c r="E64" s="24">
        <v>61</v>
      </c>
      <c r="F64" s="24">
        <v>270</v>
      </c>
      <c r="G64" s="24"/>
      <c r="H64" s="26" t="s">
        <v>163</v>
      </c>
      <c r="I64" s="25">
        <v>3</v>
      </c>
      <c r="J64" s="25">
        <v>30</v>
      </c>
      <c r="K64" s="25" t="s">
        <v>50</v>
      </c>
      <c r="L64" s="27" t="s">
        <v>51</v>
      </c>
      <c r="M64" s="28" t="s">
        <v>52</v>
      </c>
      <c r="N64" s="28" t="s">
        <v>53</v>
      </c>
      <c r="O64" s="25">
        <v>1</v>
      </c>
      <c r="P64" s="29">
        <v>6252</v>
      </c>
      <c r="Q64" s="29">
        <v>0</v>
      </c>
      <c r="R64" s="29">
        <f t="shared" si="6"/>
        <v>6252</v>
      </c>
      <c r="S64" s="29">
        <f>211.94*2</f>
        <v>423.88</v>
      </c>
      <c r="T64" s="29">
        <v>0</v>
      </c>
      <c r="U64" s="29">
        <f t="shared" si="0"/>
        <v>1042</v>
      </c>
      <c r="V64" s="29">
        <f t="shared" si="1"/>
        <v>10420</v>
      </c>
      <c r="W64" s="29">
        <f t="shared" si="7"/>
        <v>700.9674</v>
      </c>
      <c r="X64" s="29">
        <f t="shared" si="8"/>
        <v>200.2764</v>
      </c>
      <c r="Y64" s="30" t="s">
        <v>54</v>
      </c>
      <c r="Z64" s="29">
        <f t="shared" si="2"/>
        <v>133.51760000000002</v>
      </c>
      <c r="AA64" s="29">
        <f>539</f>
        <v>539</v>
      </c>
      <c r="AB64" s="29">
        <f>329</f>
        <v>329</v>
      </c>
      <c r="AC64" s="29">
        <f t="shared" si="3"/>
        <v>3771.94</v>
      </c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>
        <f t="shared" si="9"/>
        <v>0</v>
      </c>
      <c r="AP64" s="32">
        <v>4080</v>
      </c>
      <c r="AQ64" s="29">
        <f t="shared" si="5"/>
        <v>127942.63680000001</v>
      </c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/>
      <c r="FV64" s="33"/>
      <c r="FW64" s="33"/>
      <c r="FX64" s="33"/>
      <c r="FY64" s="33"/>
      <c r="FZ64" s="33"/>
      <c r="GA64" s="33"/>
      <c r="GB64" s="33"/>
      <c r="GC64" s="33"/>
      <c r="GD64" s="33"/>
      <c r="GE64" s="33"/>
      <c r="GF64" s="33"/>
      <c r="GG64" s="33"/>
      <c r="GH64" s="33"/>
      <c r="GI64" s="33"/>
      <c r="GJ64" s="33"/>
      <c r="GK64" s="33"/>
      <c r="GL64" s="33"/>
      <c r="GM64" s="33"/>
      <c r="GN64" s="33"/>
      <c r="GO64" s="33"/>
      <c r="GP64" s="33"/>
      <c r="GQ64" s="33"/>
      <c r="GR64" s="33"/>
      <c r="GS64" s="33"/>
      <c r="GT64" s="33"/>
      <c r="GU64" s="33"/>
      <c r="GV64" s="33"/>
      <c r="GW64" s="33"/>
      <c r="GX64" s="33"/>
      <c r="GY64" s="33"/>
      <c r="GZ64" s="33"/>
      <c r="HA64" s="33"/>
      <c r="HB64" s="33"/>
      <c r="HC64" s="33"/>
      <c r="HD64" s="33"/>
      <c r="HE64" s="33"/>
      <c r="HF64" s="33"/>
      <c r="HG64" s="33"/>
      <c r="HH64" s="33"/>
      <c r="HI64" s="33"/>
      <c r="HJ64" s="33"/>
      <c r="HK64" s="33"/>
      <c r="HL64" s="33"/>
      <c r="HM64" s="33"/>
      <c r="HN64" s="33"/>
    </row>
    <row r="65" spans="1:222" ht="14.25" x14ac:dyDescent="0.25">
      <c r="A65" s="24">
        <v>61</v>
      </c>
      <c r="B65" s="25">
        <v>10</v>
      </c>
      <c r="C65" s="25">
        <v>1</v>
      </c>
      <c r="D65" s="24">
        <v>20</v>
      </c>
      <c r="E65" s="24">
        <v>62</v>
      </c>
      <c r="F65" s="24">
        <v>270</v>
      </c>
      <c r="G65" s="24"/>
      <c r="H65" s="26" t="s">
        <v>164</v>
      </c>
      <c r="I65" s="25">
        <v>4</v>
      </c>
      <c r="J65" s="25">
        <v>30</v>
      </c>
      <c r="K65" s="25" t="s">
        <v>50</v>
      </c>
      <c r="L65" s="27" t="s">
        <v>61</v>
      </c>
      <c r="M65" s="28" t="s">
        <v>57</v>
      </c>
      <c r="N65" s="28" t="s">
        <v>53</v>
      </c>
      <c r="O65" s="25">
        <v>1</v>
      </c>
      <c r="P65" s="29">
        <v>6516</v>
      </c>
      <c r="Q65" s="29">
        <v>0</v>
      </c>
      <c r="R65" s="29">
        <f t="shared" si="6"/>
        <v>6516</v>
      </c>
      <c r="S65" s="29">
        <f>121.13*2</f>
        <v>242.26</v>
      </c>
      <c r="T65" s="29">
        <v>0</v>
      </c>
      <c r="U65" s="29">
        <f t="shared" si="0"/>
        <v>1086</v>
      </c>
      <c r="V65" s="29">
        <f t="shared" si="1"/>
        <v>10860</v>
      </c>
      <c r="W65" s="29">
        <f t="shared" si="7"/>
        <v>709.6173</v>
      </c>
      <c r="X65" s="29">
        <f t="shared" si="8"/>
        <v>202.74780000000001</v>
      </c>
      <c r="Y65" s="30" t="s">
        <v>62</v>
      </c>
      <c r="Z65" s="29">
        <f t="shared" si="2"/>
        <v>135.1652</v>
      </c>
      <c r="AA65" s="29">
        <f>549</f>
        <v>549</v>
      </c>
      <c r="AB65" s="29">
        <f>339</f>
        <v>339</v>
      </c>
      <c r="AC65" s="29">
        <f t="shared" si="3"/>
        <v>3823.13</v>
      </c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>
        <f t="shared" si="9"/>
        <v>0</v>
      </c>
      <c r="AP65" s="32">
        <v>4080</v>
      </c>
      <c r="AQ65" s="29">
        <f t="shared" si="5"/>
        <v>129638.09359999999</v>
      </c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/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/>
      <c r="FV65" s="33"/>
      <c r="FW65" s="33"/>
      <c r="FX65" s="33"/>
      <c r="FY65" s="33"/>
      <c r="FZ65" s="33"/>
      <c r="GA65" s="33"/>
      <c r="GB65" s="33"/>
      <c r="GC65" s="33"/>
      <c r="GD65" s="33"/>
      <c r="GE65" s="33"/>
      <c r="GF65" s="33"/>
      <c r="GG65" s="33"/>
      <c r="GH65" s="33"/>
      <c r="GI65" s="33"/>
      <c r="GJ65" s="33"/>
      <c r="GK65" s="33"/>
      <c r="GL65" s="33"/>
      <c r="GM65" s="33"/>
      <c r="GN65" s="33"/>
      <c r="GO65" s="33"/>
      <c r="GP65" s="33"/>
      <c r="GQ65" s="33"/>
      <c r="GR65" s="33"/>
      <c r="GS65" s="33"/>
      <c r="GT65" s="33"/>
      <c r="GU65" s="33"/>
      <c r="GV65" s="33"/>
      <c r="GW65" s="33"/>
      <c r="GX65" s="33"/>
      <c r="GY65" s="33"/>
      <c r="GZ65" s="33"/>
      <c r="HA65" s="33"/>
      <c r="HB65" s="33"/>
      <c r="HC65" s="33"/>
      <c r="HD65" s="33"/>
      <c r="HE65" s="33"/>
      <c r="HF65" s="33"/>
      <c r="HG65" s="33"/>
      <c r="HH65" s="33"/>
      <c r="HI65" s="33"/>
      <c r="HJ65" s="33"/>
      <c r="HK65" s="33"/>
      <c r="HL65" s="33"/>
      <c r="HM65" s="33"/>
      <c r="HN65" s="33"/>
    </row>
    <row r="66" spans="1:222" ht="14.25" x14ac:dyDescent="0.25">
      <c r="A66" s="24">
        <v>62</v>
      </c>
      <c r="B66" s="25">
        <v>10</v>
      </c>
      <c r="C66" s="25">
        <v>1</v>
      </c>
      <c r="D66" s="24">
        <v>20</v>
      </c>
      <c r="E66" s="24">
        <v>63</v>
      </c>
      <c r="F66" s="24">
        <v>270</v>
      </c>
      <c r="G66" s="24"/>
      <c r="H66" s="26" t="s">
        <v>165</v>
      </c>
      <c r="I66" s="25">
        <v>13</v>
      </c>
      <c r="J66" s="25">
        <v>30</v>
      </c>
      <c r="K66" s="25" t="s">
        <v>50</v>
      </c>
      <c r="L66" s="27" t="s">
        <v>112</v>
      </c>
      <c r="M66" s="28" t="s">
        <v>65</v>
      </c>
      <c r="N66" s="28" t="s">
        <v>66</v>
      </c>
      <c r="O66" s="25">
        <v>1</v>
      </c>
      <c r="P66" s="29">
        <v>9961</v>
      </c>
      <c r="Q66" s="29">
        <v>0</v>
      </c>
      <c r="R66" s="29">
        <f t="shared" si="6"/>
        <v>9961</v>
      </c>
      <c r="S66" s="29">
        <f>90.86*2</f>
        <v>181.72</v>
      </c>
      <c r="T66" s="29">
        <v>0</v>
      </c>
      <c r="U66" s="29">
        <f t="shared" si="0"/>
        <v>1660.1666666666667</v>
      </c>
      <c r="V66" s="29">
        <f t="shared" si="1"/>
        <v>16601.666666666668</v>
      </c>
      <c r="W66" s="29">
        <f t="shared" si="7"/>
        <v>1064.9856</v>
      </c>
      <c r="X66" s="29">
        <f t="shared" si="8"/>
        <v>304.28159999999997</v>
      </c>
      <c r="Y66" s="30" t="s">
        <v>113</v>
      </c>
      <c r="Z66" s="29">
        <f t="shared" si="2"/>
        <v>202.8544</v>
      </c>
      <c r="AA66" s="29">
        <f>846</f>
        <v>846</v>
      </c>
      <c r="AB66" s="29">
        <f>528</f>
        <v>528</v>
      </c>
      <c r="AC66" s="29">
        <f t="shared" si="3"/>
        <v>5758.36</v>
      </c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>
        <f t="shared" si="9"/>
        <v>0</v>
      </c>
      <c r="AP66" s="32">
        <v>4080</v>
      </c>
      <c r="AQ66" s="29">
        <f t="shared" si="5"/>
        <v>192024.65253333334</v>
      </c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/>
      <c r="FV66" s="33"/>
      <c r="FW66" s="33"/>
      <c r="FX66" s="33"/>
      <c r="FY66" s="33"/>
      <c r="FZ66" s="33"/>
      <c r="GA66" s="33"/>
      <c r="GB66" s="33"/>
      <c r="GC66" s="33"/>
      <c r="GD66" s="33"/>
      <c r="GE66" s="33"/>
      <c r="GF66" s="33"/>
      <c r="GG66" s="33"/>
      <c r="GH66" s="33"/>
      <c r="GI66" s="33"/>
      <c r="GJ66" s="33"/>
      <c r="GK66" s="33"/>
      <c r="GL66" s="33"/>
      <c r="GM66" s="33"/>
      <c r="GN66" s="33"/>
      <c r="GO66" s="33"/>
      <c r="GP66" s="33"/>
      <c r="GQ66" s="33"/>
      <c r="GR66" s="33"/>
      <c r="GS66" s="33"/>
      <c r="GT66" s="33"/>
      <c r="GU66" s="33"/>
      <c r="GV66" s="33"/>
      <c r="GW66" s="33"/>
      <c r="GX66" s="33"/>
      <c r="GY66" s="33"/>
      <c r="GZ66" s="33"/>
      <c r="HA66" s="33"/>
      <c r="HB66" s="33"/>
      <c r="HC66" s="33"/>
      <c r="HD66" s="33"/>
      <c r="HE66" s="33"/>
      <c r="HF66" s="33"/>
      <c r="HG66" s="33"/>
      <c r="HH66" s="33"/>
      <c r="HI66" s="33"/>
      <c r="HJ66" s="33"/>
      <c r="HK66" s="33"/>
      <c r="HL66" s="33"/>
      <c r="HM66" s="33"/>
      <c r="HN66" s="33"/>
    </row>
    <row r="67" spans="1:222" ht="14.25" x14ac:dyDescent="0.25">
      <c r="A67" s="24">
        <v>63</v>
      </c>
      <c r="B67" s="25">
        <v>10</v>
      </c>
      <c r="C67" s="25">
        <v>1</v>
      </c>
      <c r="D67" s="24">
        <v>20</v>
      </c>
      <c r="E67" s="24">
        <v>64</v>
      </c>
      <c r="F67" s="24">
        <v>270</v>
      </c>
      <c r="G67" s="24"/>
      <c r="H67" s="26" t="s">
        <v>166</v>
      </c>
      <c r="I67" s="25">
        <v>3</v>
      </c>
      <c r="J67" s="25">
        <v>30</v>
      </c>
      <c r="K67" s="25" t="s">
        <v>50</v>
      </c>
      <c r="L67" s="27" t="s">
        <v>51</v>
      </c>
      <c r="M67" s="28" t="s">
        <v>52</v>
      </c>
      <c r="N67" s="28" t="s">
        <v>53</v>
      </c>
      <c r="O67" s="25">
        <v>1</v>
      </c>
      <c r="P67" s="29">
        <v>6252</v>
      </c>
      <c r="Q67" s="29">
        <v>0</v>
      </c>
      <c r="R67" s="29">
        <f t="shared" si="6"/>
        <v>6252</v>
      </c>
      <c r="S67" s="29">
        <f>90.86*2</f>
        <v>181.72</v>
      </c>
      <c r="T67" s="29">
        <v>0</v>
      </c>
      <c r="U67" s="29">
        <f t="shared" si="0"/>
        <v>1042</v>
      </c>
      <c r="V67" s="29">
        <f t="shared" si="1"/>
        <v>10420</v>
      </c>
      <c r="W67" s="29">
        <f t="shared" si="7"/>
        <v>675.54060000000004</v>
      </c>
      <c r="X67" s="29">
        <f t="shared" si="8"/>
        <v>193.01159999999999</v>
      </c>
      <c r="Y67" s="30" t="s">
        <v>54</v>
      </c>
      <c r="Z67" s="29">
        <f t="shared" si="2"/>
        <v>128.67440000000002</v>
      </c>
      <c r="AA67" s="29">
        <f>539</f>
        <v>539</v>
      </c>
      <c r="AB67" s="29">
        <f>329</f>
        <v>329</v>
      </c>
      <c r="AC67" s="29">
        <f t="shared" si="3"/>
        <v>3650.86</v>
      </c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>
        <f t="shared" si="9"/>
        <v>0</v>
      </c>
      <c r="AP67" s="32">
        <v>4080</v>
      </c>
      <c r="AQ67" s="29">
        <f t="shared" si="5"/>
        <v>124465.21919999999</v>
      </c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/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  <c r="GB67" s="33"/>
      <c r="GC67" s="33"/>
      <c r="GD67" s="33"/>
      <c r="GE67" s="33"/>
      <c r="GF67" s="33"/>
      <c r="GG67" s="33"/>
      <c r="GH67" s="33"/>
      <c r="GI67" s="33"/>
      <c r="GJ67" s="33"/>
      <c r="GK67" s="33"/>
      <c r="GL67" s="33"/>
      <c r="GM67" s="33"/>
      <c r="GN67" s="33"/>
      <c r="GO67" s="33"/>
      <c r="GP67" s="33"/>
      <c r="GQ67" s="33"/>
      <c r="GR67" s="33"/>
      <c r="GS67" s="33"/>
      <c r="GT67" s="33"/>
      <c r="GU67" s="33"/>
      <c r="GV67" s="33"/>
      <c r="GW67" s="33"/>
      <c r="GX67" s="33"/>
      <c r="GY67" s="33"/>
      <c r="GZ67" s="33"/>
      <c r="HA67" s="33"/>
      <c r="HB67" s="33"/>
      <c r="HC67" s="33"/>
      <c r="HD67" s="33"/>
      <c r="HE67" s="33"/>
      <c r="HF67" s="33"/>
      <c r="HG67" s="33"/>
      <c r="HH67" s="33"/>
      <c r="HI67" s="33"/>
      <c r="HJ67" s="33"/>
      <c r="HK67" s="33"/>
      <c r="HL67" s="33"/>
      <c r="HM67" s="33"/>
      <c r="HN67" s="33"/>
    </row>
    <row r="68" spans="1:222" ht="14.25" x14ac:dyDescent="0.25">
      <c r="A68" s="24">
        <v>64</v>
      </c>
      <c r="B68" s="25">
        <v>10</v>
      </c>
      <c r="C68" s="25">
        <v>1</v>
      </c>
      <c r="D68" s="24">
        <v>20</v>
      </c>
      <c r="E68" s="24">
        <v>65</v>
      </c>
      <c r="F68" s="24">
        <v>270</v>
      </c>
      <c r="G68" s="24"/>
      <c r="H68" s="26" t="s">
        <v>167</v>
      </c>
      <c r="I68" s="25">
        <v>4</v>
      </c>
      <c r="J68" s="25">
        <v>30</v>
      </c>
      <c r="K68" s="25" t="s">
        <v>50</v>
      </c>
      <c r="L68" s="27" t="s">
        <v>61</v>
      </c>
      <c r="M68" s="28" t="s">
        <v>57</v>
      </c>
      <c r="N68" s="28" t="s">
        <v>53</v>
      </c>
      <c r="O68" s="25">
        <v>1</v>
      </c>
      <c r="P68" s="29">
        <v>6516</v>
      </c>
      <c r="Q68" s="29">
        <v>0</v>
      </c>
      <c r="R68" s="29">
        <f t="shared" si="6"/>
        <v>6516</v>
      </c>
      <c r="S68" s="29">
        <f>121.13*2</f>
        <v>242.26</v>
      </c>
      <c r="T68" s="29">
        <v>0</v>
      </c>
      <c r="U68" s="29">
        <f t="shared" si="0"/>
        <v>1086</v>
      </c>
      <c r="V68" s="29">
        <f t="shared" si="1"/>
        <v>10860</v>
      </c>
      <c r="W68" s="29">
        <f t="shared" si="7"/>
        <v>709.6173</v>
      </c>
      <c r="X68" s="29">
        <f t="shared" si="8"/>
        <v>202.74780000000001</v>
      </c>
      <c r="Y68" s="30" t="s">
        <v>62</v>
      </c>
      <c r="Z68" s="29">
        <f t="shared" si="2"/>
        <v>135.1652</v>
      </c>
      <c r="AA68" s="29">
        <f>549</f>
        <v>549</v>
      </c>
      <c r="AB68" s="29">
        <f>339</f>
        <v>339</v>
      </c>
      <c r="AC68" s="29">
        <f t="shared" si="3"/>
        <v>3823.13</v>
      </c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>
        <f t="shared" si="9"/>
        <v>0</v>
      </c>
      <c r="AP68" s="32">
        <v>4080</v>
      </c>
      <c r="AQ68" s="29">
        <f t="shared" si="5"/>
        <v>129638.09359999999</v>
      </c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  <c r="GB68" s="33"/>
      <c r="GC68" s="33"/>
      <c r="GD68" s="33"/>
      <c r="GE68" s="33"/>
      <c r="GF68" s="33"/>
      <c r="GG68" s="33"/>
      <c r="GH68" s="33"/>
      <c r="GI68" s="33"/>
      <c r="GJ68" s="33"/>
      <c r="GK68" s="33"/>
      <c r="GL68" s="33"/>
      <c r="GM68" s="33"/>
      <c r="GN68" s="33"/>
      <c r="GO68" s="33"/>
      <c r="GP68" s="33"/>
      <c r="GQ68" s="33"/>
      <c r="GR68" s="33"/>
      <c r="GS68" s="33"/>
      <c r="GT68" s="33"/>
      <c r="GU68" s="33"/>
      <c r="GV68" s="33"/>
      <c r="GW68" s="33"/>
      <c r="GX68" s="33"/>
      <c r="GY68" s="33"/>
      <c r="GZ68" s="33"/>
      <c r="HA68" s="33"/>
      <c r="HB68" s="33"/>
      <c r="HC68" s="33"/>
      <c r="HD68" s="33"/>
      <c r="HE68" s="33"/>
      <c r="HF68" s="33"/>
      <c r="HG68" s="33"/>
      <c r="HH68" s="33"/>
      <c r="HI68" s="33"/>
      <c r="HJ68" s="33"/>
      <c r="HK68" s="33"/>
      <c r="HL68" s="33"/>
      <c r="HM68" s="33"/>
      <c r="HN68" s="33"/>
    </row>
    <row r="69" spans="1:222" ht="14.25" x14ac:dyDescent="0.25">
      <c r="A69" s="24">
        <v>65</v>
      </c>
      <c r="B69" s="25">
        <v>10</v>
      </c>
      <c r="C69" s="25">
        <v>1</v>
      </c>
      <c r="D69" s="24">
        <v>20</v>
      </c>
      <c r="E69" s="24">
        <v>66</v>
      </c>
      <c r="F69" s="24">
        <v>270</v>
      </c>
      <c r="G69" s="24"/>
      <c r="H69" s="26" t="s">
        <v>168</v>
      </c>
      <c r="I69" s="25">
        <v>6</v>
      </c>
      <c r="J69" s="25">
        <v>30</v>
      </c>
      <c r="K69" s="25" t="s">
        <v>50</v>
      </c>
      <c r="L69" s="27" t="s">
        <v>169</v>
      </c>
      <c r="M69" s="28" t="s">
        <v>57</v>
      </c>
      <c r="N69" s="28" t="s">
        <v>53</v>
      </c>
      <c r="O69" s="25">
        <v>1</v>
      </c>
      <c r="P69" s="29">
        <v>7213</v>
      </c>
      <c r="Q69" s="29">
        <v>0</v>
      </c>
      <c r="R69" s="29">
        <f t="shared" si="6"/>
        <v>7213</v>
      </c>
      <c r="S69" s="29">
        <f>211.94*2</f>
        <v>423.88</v>
      </c>
      <c r="T69" s="29">
        <v>0</v>
      </c>
      <c r="U69" s="29">
        <f t="shared" ref="U69:U106" si="10">+R69/30*5</f>
        <v>1202.1666666666667</v>
      </c>
      <c r="V69" s="29">
        <f t="shared" ref="V69:V106" si="11">+R69/30*50</f>
        <v>12021.666666666666</v>
      </c>
      <c r="W69" s="29">
        <f t="shared" si="7"/>
        <v>801.87239999999997</v>
      </c>
      <c r="X69" s="29">
        <f t="shared" si="8"/>
        <v>229.10640000000001</v>
      </c>
      <c r="Y69" s="30" t="s">
        <v>58</v>
      </c>
      <c r="Z69" s="29">
        <f t="shared" ref="Z69:Z106" si="12">(R69+S69)*2%</f>
        <v>152.73760000000001</v>
      </c>
      <c r="AA69" s="29">
        <f>634</f>
        <v>634</v>
      </c>
      <c r="AB69" s="29">
        <f>440</f>
        <v>440</v>
      </c>
      <c r="AC69" s="29">
        <f t="shared" ref="AC69:AC106" si="13">(R69+S69+AA69+AB69)/30*15</f>
        <v>4355.4400000000005</v>
      </c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>
        <f t="shared" si="9"/>
        <v>0</v>
      </c>
      <c r="AP69" s="32">
        <v>4080</v>
      </c>
      <c r="AQ69" s="29">
        <f t="shared" ref="AQ69:AQ108" si="14">(R69+S69+W69+X69+Y69+Z69+AA69+AB69)*12+(T69+U69+V69+AC69+AO69++AP69+AR69)</f>
        <v>146383.39013333333</v>
      </c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  <c r="GB69" s="33"/>
      <c r="GC69" s="33"/>
      <c r="GD69" s="33"/>
      <c r="GE69" s="33"/>
      <c r="GF69" s="33"/>
      <c r="GG69" s="33"/>
      <c r="GH69" s="33"/>
      <c r="GI69" s="33"/>
      <c r="GJ69" s="33"/>
      <c r="GK69" s="33"/>
      <c r="GL69" s="33"/>
      <c r="GM69" s="33"/>
      <c r="GN69" s="33"/>
      <c r="GO69" s="33"/>
      <c r="GP69" s="33"/>
      <c r="GQ69" s="33"/>
      <c r="GR69" s="33"/>
      <c r="GS69" s="33"/>
      <c r="GT69" s="33"/>
      <c r="GU69" s="33"/>
      <c r="GV69" s="33"/>
      <c r="GW69" s="33"/>
      <c r="GX69" s="33"/>
      <c r="GY69" s="33"/>
      <c r="GZ69" s="33"/>
      <c r="HA69" s="33"/>
      <c r="HB69" s="33"/>
      <c r="HC69" s="33"/>
      <c r="HD69" s="33"/>
      <c r="HE69" s="33"/>
      <c r="HF69" s="33"/>
      <c r="HG69" s="33"/>
      <c r="HH69" s="33"/>
      <c r="HI69" s="33"/>
      <c r="HJ69" s="33"/>
      <c r="HK69" s="33"/>
      <c r="HL69" s="33"/>
      <c r="HM69" s="33"/>
      <c r="HN69" s="33"/>
    </row>
    <row r="70" spans="1:222" ht="14.25" x14ac:dyDescent="0.25">
      <c r="A70" s="24">
        <v>66</v>
      </c>
      <c r="B70" s="25">
        <v>10</v>
      </c>
      <c r="C70" s="25">
        <v>1</v>
      </c>
      <c r="D70" s="24">
        <v>20</v>
      </c>
      <c r="E70" s="24">
        <v>67</v>
      </c>
      <c r="F70" s="24">
        <v>270</v>
      </c>
      <c r="G70" s="24"/>
      <c r="H70" s="26" t="s">
        <v>170</v>
      </c>
      <c r="I70" s="25">
        <v>10</v>
      </c>
      <c r="J70" s="25">
        <v>30</v>
      </c>
      <c r="K70" s="25" t="s">
        <v>50</v>
      </c>
      <c r="L70" s="27" t="s">
        <v>171</v>
      </c>
      <c r="M70" s="28" t="s">
        <v>57</v>
      </c>
      <c r="N70" s="28" t="s">
        <v>53</v>
      </c>
      <c r="O70" s="25">
        <v>1</v>
      </c>
      <c r="P70" s="29">
        <v>8917</v>
      </c>
      <c r="Q70" s="29">
        <v>0</v>
      </c>
      <c r="R70" s="29">
        <f t="shared" ref="R70:R106" si="15">+P70+Q70</f>
        <v>8917</v>
      </c>
      <c r="S70" s="29">
        <v>90.86</v>
      </c>
      <c r="T70" s="29">
        <v>0</v>
      </c>
      <c r="U70" s="29">
        <f t="shared" si="10"/>
        <v>1486.1666666666667</v>
      </c>
      <c r="V70" s="29">
        <f t="shared" si="11"/>
        <v>14861.666666666668</v>
      </c>
      <c r="W70" s="29">
        <f t="shared" ref="W70:W106" si="16">(R70+S70)*10.5%</f>
        <v>945.82529999999997</v>
      </c>
      <c r="X70" s="29">
        <f t="shared" ref="X70:X106" si="17">(R70+S70)*3%</f>
        <v>270.23579999999998</v>
      </c>
      <c r="Y70" s="30" t="s">
        <v>172</v>
      </c>
      <c r="Z70" s="29">
        <f t="shared" si="12"/>
        <v>180.15720000000002</v>
      </c>
      <c r="AA70" s="29">
        <f>766</f>
        <v>766</v>
      </c>
      <c r="AB70" s="29">
        <f>500</f>
        <v>500</v>
      </c>
      <c r="AC70" s="29">
        <f t="shared" si="13"/>
        <v>5136.93</v>
      </c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>
        <f t="shared" si="9"/>
        <v>0</v>
      </c>
      <c r="AP70" s="32">
        <v>4080</v>
      </c>
      <c r="AQ70" s="29">
        <f t="shared" si="14"/>
        <v>172133.82293333334</v>
      </c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  <c r="GB70" s="33"/>
      <c r="GC70" s="33"/>
      <c r="GD70" s="33"/>
      <c r="GE70" s="33"/>
      <c r="GF70" s="33"/>
      <c r="GG70" s="33"/>
      <c r="GH70" s="33"/>
      <c r="GI70" s="33"/>
      <c r="GJ70" s="33"/>
      <c r="GK70" s="33"/>
      <c r="GL70" s="33"/>
      <c r="GM70" s="33"/>
      <c r="GN70" s="33"/>
      <c r="GO70" s="33"/>
      <c r="GP70" s="33"/>
      <c r="GQ70" s="33"/>
      <c r="GR70" s="33"/>
      <c r="GS70" s="33"/>
      <c r="GT70" s="33"/>
      <c r="GU70" s="33"/>
      <c r="GV70" s="33"/>
      <c r="GW70" s="33"/>
      <c r="GX70" s="33"/>
      <c r="GY70" s="33"/>
      <c r="GZ70" s="33"/>
      <c r="HA70" s="33"/>
      <c r="HB70" s="33"/>
      <c r="HC70" s="33"/>
      <c r="HD70" s="33"/>
      <c r="HE70" s="33"/>
      <c r="HF70" s="33"/>
      <c r="HG70" s="33"/>
      <c r="HH70" s="33"/>
      <c r="HI70" s="33"/>
      <c r="HJ70" s="33"/>
      <c r="HK70" s="33"/>
      <c r="HL70" s="33"/>
      <c r="HM70" s="33"/>
      <c r="HN70" s="33"/>
    </row>
    <row r="71" spans="1:222" ht="14.25" x14ac:dyDescent="0.25">
      <c r="A71" s="24">
        <v>67</v>
      </c>
      <c r="B71" s="25">
        <v>10</v>
      </c>
      <c r="C71" s="25">
        <v>1</v>
      </c>
      <c r="D71" s="24">
        <v>20</v>
      </c>
      <c r="E71" s="24">
        <v>68</v>
      </c>
      <c r="F71" s="24">
        <v>270</v>
      </c>
      <c r="G71" s="24"/>
      <c r="H71" s="26" t="s">
        <v>173</v>
      </c>
      <c r="I71" s="25">
        <v>6</v>
      </c>
      <c r="J71" s="25">
        <v>30</v>
      </c>
      <c r="K71" s="25" t="s">
        <v>50</v>
      </c>
      <c r="L71" s="27" t="s">
        <v>56</v>
      </c>
      <c r="M71" s="28" t="s">
        <v>174</v>
      </c>
      <c r="N71" s="28" t="s">
        <v>53</v>
      </c>
      <c r="O71" s="25">
        <v>1</v>
      </c>
      <c r="P71" s="29">
        <v>7213</v>
      </c>
      <c r="Q71" s="29">
        <v>0</v>
      </c>
      <c r="R71" s="29">
        <f t="shared" si="15"/>
        <v>7213</v>
      </c>
      <c r="S71" s="29">
        <f>121.13*2</f>
        <v>242.26</v>
      </c>
      <c r="T71" s="29">
        <v>0</v>
      </c>
      <c r="U71" s="29">
        <f t="shared" si="10"/>
        <v>1202.1666666666667</v>
      </c>
      <c r="V71" s="29">
        <f t="shared" si="11"/>
        <v>12021.666666666666</v>
      </c>
      <c r="W71" s="29">
        <f t="shared" si="16"/>
        <v>782.80229999999995</v>
      </c>
      <c r="X71" s="29">
        <f t="shared" si="17"/>
        <v>223.65780000000001</v>
      </c>
      <c r="Y71" s="30" t="s">
        <v>58</v>
      </c>
      <c r="Z71" s="29">
        <f t="shared" si="12"/>
        <v>149.1052</v>
      </c>
      <c r="AA71" s="29">
        <f>634</f>
        <v>634</v>
      </c>
      <c r="AB71" s="29">
        <f>440</f>
        <v>440</v>
      </c>
      <c r="AC71" s="29">
        <f t="shared" si="13"/>
        <v>4264.63</v>
      </c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>
        <f t="shared" si="9"/>
        <v>0</v>
      </c>
      <c r="AP71" s="32">
        <v>4080</v>
      </c>
      <c r="AQ71" s="29">
        <f t="shared" si="14"/>
        <v>143775.32693333336</v>
      </c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  <c r="GB71" s="33"/>
      <c r="GC71" s="33"/>
      <c r="GD71" s="33"/>
      <c r="GE71" s="33"/>
      <c r="GF71" s="33"/>
      <c r="GG71" s="33"/>
      <c r="GH71" s="33"/>
      <c r="GI71" s="33"/>
      <c r="GJ71" s="33"/>
      <c r="GK71" s="33"/>
      <c r="GL71" s="33"/>
      <c r="GM71" s="33"/>
      <c r="GN71" s="33"/>
      <c r="GO71" s="33"/>
      <c r="GP71" s="33"/>
      <c r="GQ71" s="33"/>
      <c r="GR71" s="33"/>
      <c r="GS71" s="33"/>
      <c r="GT71" s="33"/>
      <c r="GU71" s="33"/>
      <c r="GV71" s="33"/>
      <c r="GW71" s="33"/>
      <c r="GX71" s="33"/>
      <c r="GY71" s="33"/>
      <c r="GZ71" s="33"/>
      <c r="HA71" s="33"/>
      <c r="HB71" s="33"/>
      <c r="HC71" s="33"/>
      <c r="HD71" s="33"/>
      <c r="HE71" s="33"/>
      <c r="HF71" s="33"/>
      <c r="HG71" s="33"/>
      <c r="HH71" s="33"/>
      <c r="HI71" s="33"/>
      <c r="HJ71" s="33"/>
      <c r="HK71" s="33"/>
      <c r="HL71" s="33"/>
      <c r="HM71" s="33"/>
      <c r="HN71" s="33"/>
    </row>
    <row r="72" spans="1:222" ht="14.25" x14ac:dyDescent="0.25">
      <c r="A72" s="24">
        <v>68</v>
      </c>
      <c r="B72" s="25">
        <v>10</v>
      </c>
      <c r="C72" s="25">
        <v>1</v>
      </c>
      <c r="D72" s="24">
        <v>20</v>
      </c>
      <c r="E72" s="24">
        <v>69</v>
      </c>
      <c r="F72" s="24">
        <v>270</v>
      </c>
      <c r="G72" s="24"/>
      <c r="H72" s="26" t="s">
        <v>175</v>
      </c>
      <c r="I72" s="25">
        <v>8</v>
      </c>
      <c r="J72" s="25">
        <v>40</v>
      </c>
      <c r="K72" s="25" t="s">
        <v>50</v>
      </c>
      <c r="L72" s="27" t="s">
        <v>176</v>
      </c>
      <c r="M72" s="28" t="s">
        <v>52</v>
      </c>
      <c r="N72" s="28" t="s">
        <v>53</v>
      </c>
      <c r="O72" s="25">
        <v>1</v>
      </c>
      <c r="P72" s="29">
        <v>10156</v>
      </c>
      <c r="Q72" s="29">
        <v>0</v>
      </c>
      <c r="R72" s="29">
        <f t="shared" si="15"/>
        <v>10156</v>
      </c>
      <c r="S72" s="29">
        <v>0</v>
      </c>
      <c r="T72" s="29">
        <f>R72/30*25%*52</f>
        <v>4400.9333333333334</v>
      </c>
      <c r="U72" s="29">
        <f t="shared" si="10"/>
        <v>1692.6666666666667</v>
      </c>
      <c r="V72" s="29">
        <f t="shared" si="11"/>
        <v>16926.666666666668</v>
      </c>
      <c r="W72" s="29">
        <f t="shared" si="16"/>
        <v>1066.3799999999999</v>
      </c>
      <c r="X72" s="29">
        <f t="shared" si="17"/>
        <v>304.68</v>
      </c>
      <c r="Y72" s="30" t="s">
        <v>109</v>
      </c>
      <c r="Z72" s="29">
        <f t="shared" si="12"/>
        <v>203.12</v>
      </c>
      <c r="AA72" s="29">
        <f>871</f>
        <v>871</v>
      </c>
      <c r="AB72" s="29">
        <f>615</f>
        <v>615</v>
      </c>
      <c r="AC72" s="29">
        <f t="shared" si="13"/>
        <v>5821</v>
      </c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>
        <f t="shared" si="9"/>
        <v>0</v>
      </c>
      <c r="AP72" s="32">
        <v>4080</v>
      </c>
      <c r="AQ72" s="29">
        <f t="shared" si="14"/>
        <v>198435.58666666667</v>
      </c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</row>
    <row r="73" spans="1:222" ht="14.25" x14ac:dyDescent="0.25">
      <c r="A73" s="24">
        <v>69</v>
      </c>
      <c r="B73" s="25">
        <v>10</v>
      </c>
      <c r="C73" s="25">
        <v>1</v>
      </c>
      <c r="D73" s="24">
        <v>20</v>
      </c>
      <c r="E73" s="24">
        <v>70</v>
      </c>
      <c r="F73" s="24">
        <v>270</v>
      </c>
      <c r="G73" s="24"/>
      <c r="H73" s="26" t="s">
        <v>177</v>
      </c>
      <c r="I73" s="25">
        <v>4</v>
      </c>
      <c r="J73" s="25">
        <v>30</v>
      </c>
      <c r="K73" s="25" t="s">
        <v>50</v>
      </c>
      <c r="L73" s="27" t="s">
        <v>61</v>
      </c>
      <c r="M73" s="28" t="s">
        <v>57</v>
      </c>
      <c r="N73" s="28" t="s">
        <v>178</v>
      </c>
      <c r="O73" s="25">
        <v>1</v>
      </c>
      <c r="P73" s="29">
        <v>6516</v>
      </c>
      <c r="Q73" s="29">
        <v>0</v>
      </c>
      <c r="R73" s="29">
        <f t="shared" si="15"/>
        <v>6516</v>
      </c>
      <c r="S73" s="29">
        <f>121.13*2</f>
        <v>242.26</v>
      </c>
      <c r="T73" s="29">
        <f>R73/30*25%*52</f>
        <v>2823.6</v>
      </c>
      <c r="U73" s="29">
        <f t="shared" si="10"/>
        <v>1086</v>
      </c>
      <c r="V73" s="29">
        <f t="shared" si="11"/>
        <v>10860</v>
      </c>
      <c r="W73" s="29">
        <f t="shared" si="16"/>
        <v>709.6173</v>
      </c>
      <c r="X73" s="29">
        <f t="shared" si="17"/>
        <v>202.74780000000001</v>
      </c>
      <c r="Y73" s="30" t="s">
        <v>62</v>
      </c>
      <c r="Z73" s="29">
        <f t="shared" si="12"/>
        <v>135.1652</v>
      </c>
      <c r="AA73" s="29">
        <f>549</f>
        <v>549</v>
      </c>
      <c r="AB73" s="29">
        <f>339</f>
        <v>339</v>
      </c>
      <c r="AC73" s="29">
        <f t="shared" si="13"/>
        <v>3823.13</v>
      </c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>
        <f t="shared" si="9"/>
        <v>0</v>
      </c>
      <c r="AP73" s="32">
        <v>4080</v>
      </c>
      <c r="AQ73" s="29">
        <f t="shared" si="14"/>
        <v>132461.6936</v>
      </c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  <c r="CX73" s="33"/>
      <c r="CY73" s="33"/>
      <c r="CZ73" s="33"/>
      <c r="DA73" s="33"/>
      <c r="DB73" s="33"/>
      <c r="DC73" s="33"/>
      <c r="DD73" s="33"/>
      <c r="DE73" s="33"/>
      <c r="DF73" s="33"/>
      <c r="DG73" s="33"/>
      <c r="DH73" s="33"/>
      <c r="DI73" s="33"/>
      <c r="DJ73" s="33"/>
      <c r="DK73" s="33"/>
      <c r="DL73" s="33"/>
      <c r="DM73" s="33"/>
      <c r="DN73" s="33"/>
      <c r="DO73" s="33"/>
      <c r="DP73" s="33"/>
      <c r="DQ73" s="33"/>
      <c r="DR73" s="33"/>
      <c r="DS73" s="33"/>
      <c r="DT73" s="33"/>
      <c r="DU73" s="33"/>
      <c r="DV73" s="33"/>
      <c r="DW73" s="33"/>
      <c r="DX73" s="33"/>
      <c r="DY73" s="33"/>
      <c r="DZ73" s="33"/>
      <c r="EA73" s="33"/>
      <c r="EB73" s="33"/>
      <c r="EC73" s="33"/>
      <c r="ED73" s="33"/>
      <c r="EE73" s="33"/>
      <c r="EF73" s="33"/>
      <c r="EG73" s="33"/>
      <c r="EH73" s="33"/>
      <c r="EI73" s="33"/>
      <c r="EJ73" s="33"/>
      <c r="EK73" s="33"/>
      <c r="EL73" s="33"/>
      <c r="EM73" s="33"/>
      <c r="EN73" s="33"/>
      <c r="EO73" s="33"/>
      <c r="EP73" s="33"/>
      <c r="EQ73" s="33"/>
      <c r="ER73" s="33"/>
      <c r="ES73" s="33"/>
      <c r="ET73" s="33"/>
      <c r="EU73" s="33"/>
      <c r="EV73" s="33"/>
      <c r="EW73" s="33"/>
      <c r="EX73" s="33"/>
      <c r="EY73" s="33"/>
      <c r="EZ73" s="33"/>
      <c r="FA73" s="33"/>
      <c r="FB73" s="33"/>
      <c r="FC73" s="33"/>
      <c r="FD73" s="33"/>
      <c r="FE73" s="33"/>
      <c r="FF73" s="33"/>
      <c r="FG73" s="33"/>
      <c r="FH73" s="33"/>
      <c r="FI73" s="33"/>
      <c r="FJ73" s="33"/>
      <c r="FK73" s="33"/>
      <c r="FL73" s="33"/>
      <c r="FM73" s="33"/>
      <c r="FN73" s="33"/>
      <c r="FO73" s="33"/>
      <c r="FP73" s="33"/>
      <c r="FQ73" s="33"/>
      <c r="FR73" s="33"/>
      <c r="FS73" s="33"/>
      <c r="FT73" s="33"/>
      <c r="FU73" s="33"/>
      <c r="FV73" s="33"/>
      <c r="FW73" s="33"/>
      <c r="FX73" s="33"/>
      <c r="FY73" s="33"/>
      <c r="FZ73" s="33"/>
      <c r="GA73" s="33"/>
      <c r="GB73" s="33"/>
      <c r="GC73" s="33"/>
      <c r="GD73" s="33"/>
      <c r="GE73" s="33"/>
      <c r="GF73" s="33"/>
      <c r="GG73" s="33"/>
      <c r="GH73" s="33"/>
      <c r="GI73" s="33"/>
      <c r="GJ73" s="33"/>
      <c r="GK73" s="33"/>
      <c r="GL73" s="33"/>
      <c r="GM73" s="33"/>
      <c r="GN73" s="33"/>
      <c r="GO73" s="33"/>
      <c r="GP73" s="33"/>
      <c r="GQ73" s="33"/>
      <c r="GR73" s="33"/>
      <c r="GS73" s="33"/>
      <c r="GT73" s="33"/>
      <c r="GU73" s="33"/>
      <c r="GV73" s="33"/>
      <c r="GW73" s="33"/>
      <c r="GX73" s="33"/>
      <c r="GY73" s="33"/>
      <c r="GZ73" s="33"/>
      <c r="HA73" s="33"/>
      <c r="HB73" s="33"/>
      <c r="HC73" s="33"/>
      <c r="HD73" s="33"/>
      <c r="HE73" s="33"/>
      <c r="HF73" s="33"/>
      <c r="HG73" s="33"/>
      <c r="HH73" s="33"/>
      <c r="HI73" s="33"/>
      <c r="HJ73" s="33"/>
      <c r="HK73" s="33"/>
      <c r="HL73" s="33"/>
      <c r="HM73" s="33"/>
      <c r="HN73" s="33"/>
    </row>
    <row r="74" spans="1:222" ht="14.25" x14ac:dyDescent="0.25">
      <c r="A74" s="24">
        <v>70</v>
      </c>
      <c r="B74" s="25">
        <v>10</v>
      </c>
      <c r="C74" s="25">
        <v>1</v>
      </c>
      <c r="D74" s="24">
        <v>20</v>
      </c>
      <c r="E74" s="24">
        <v>71</v>
      </c>
      <c r="F74" s="24">
        <v>270</v>
      </c>
      <c r="G74" s="24"/>
      <c r="H74" s="26" t="s">
        <v>179</v>
      </c>
      <c r="I74" s="25">
        <v>6</v>
      </c>
      <c r="J74" s="25">
        <v>30</v>
      </c>
      <c r="K74" s="25" t="s">
        <v>50</v>
      </c>
      <c r="L74" s="27" t="s">
        <v>56</v>
      </c>
      <c r="M74" s="28" t="s">
        <v>174</v>
      </c>
      <c r="N74" s="28" t="s">
        <v>53</v>
      </c>
      <c r="O74" s="25">
        <v>1</v>
      </c>
      <c r="P74" s="29">
        <v>7213</v>
      </c>
      <c r="Q74" s="29">
        <v>0</v>
      </c>
      <c r="R74" s="29">
        <f t="shared" si="15"/>
        <v>7213</v>
      </c>
      <c r="S74" s="29">
        <f>121.13*2</f>
        <v>242.26</v>
      </c>
      <c r="T74" s="29">
        <v>0</v>
      </c>
      <c r="U74" s="29">
        <f t="shared" si="10"/>
        <v>1202.1666666666667</v>
      </c>
      <c r="V74" s="29">
        <f t="shared" si="11"/>
        <v>12021.666666666666</v>
      </c>
      <c r="W74" s="29">
        <f t="shared" si="16"/>
        <v>782.80229999999995</v>
      </c>
      <c r="X74" s="29">
        <f t="shared" si="17"/>
        <v>223.65780000000001</v>
      </c>
      <c r="Y74" s="30" t="s">
        <v>58</v>
      </c>
      <c r="Z74" s="29">
        <f t="shared" si="12"/>
        <v>149.1052</v>
      </c>
      <c r="AA74" s="29">
        <f>634</f>
        <v>634</v>
      </c>
      <c r="AB74" s="29">
        <f>440</f>
        <v>440</v>
      </c>
      <c r="AC74" s="29">
        <f t="shared" si="13"/>
        <v>4264.63</v>
      </c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>
        <f t="shared" si="9"/>
        <v>0</v>
      </c>
      <c r="AP74" s="32">
        <v>4080</v>
      </c>
      <c r="AQ74" s="29">
        <f t="shared" si="14"/>
        <v>143775.32693333336</v>
      </c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  <c r="FU74" s="33"/>
      <c r="FV74" s="33"/>
      <c r="FW74" s="33"/>
      <c r="FX74" s="33"/>
      <c r="FY74" s="33"/>
      <c r="FZ74" s="33"/>
      <c r="GA74" s="33"/>
      <c r="GB74" s="33"/>
      <c r="GC74" s="33"/>
      <c r="GD74" s="33"/>
      <c r="GE74" s="33"/>
      <c r="GF74" s="33"/>
      <c r="GG74" s="33"/>
      <c r="GH74" s="33"/>
      <c r="GI74" s="33"/>
      <c r="GJ74" s="33"/>
      <c r="GK74" s="33"/>
      <c r="GL74" s="33"/>
      <c r="GM74" s="33"/>
      <c r="GN74" s="33"/>
      <c r="GO74" s="33"/>
      <c r="GP74" s="33"/>
      <c r="GQ74" s="33"/>
      <c r="GR74" s="33"/>
      <c r="GS74" s="33"/>
      <c r="GT74" s="33"/>
      <c r="GU74" s="33"/>
      <c r="GV74" s="33"/>
      <c r="GW74" s="33"/>
      <c r="GX74" s="33"/>
      <c r="GY74" s="33"/>
      <c r="GZ74" s="33"/>
      <c r="HA74" s="33"/>
      <c r="HB74" s="33"/>
      <c r="HC74" s="33"/>
      <c r="HD74" s="33"/>
      <c r="HE74" s="33"/>
      <c r="HF74" s="33"/>
      <c r="HG74" s="33"/>
      <c r="HH74" s="33"/>
      <c r="HI74" s="33"/>
      <c r="HJ74" s="33"/>
      <c r="HK74" s="33"/>
      <c r="HL74" s="33"/>
      <c r="HM74" s="33"/>
      <c r="HN74" s="33"/>
    </row>
    <row r="75" spans="1:222" ht="14.25" x14ac:dyDescent="0.25">
      <c r="A75" s="24">
        <v>71</v>
      </c>
      <c r="B75" s="25">
        <v>10</v>
      </c>
      <c r="C75" s="25">
        <v>1</v>
      </c>
      <c r="D75" s="24">
        <v>20</v>
      </c>
      <c r="E75" s="24">
        <v>72</v>
      </c>
      <c r="F75" s="24">
        <v>270</v>
      </c>
      <c r="G75" s="24"/>
      <c r="H75" s="26" t="s">
        <v>180</v>
      </c>
      <c r="I75" s="25">
        <v>4</v>
      </c>
      <c r="J75" s="25">
        <v>30</v>
      </c>
      <c r="K75" s="25" t="s">
        <v>50</v>
      </c>
      <c r="L75" s="27" t="s">
        <v>61</v>
      </c>
      <c r="M75" s="28" t="s">
        <v>57</v>
      </c>
      <c r="N75" s="28" t="s">
        <v>53</v>
      </c>
      <c r="O75" s="25">
        <v>1</v>
      </c>
      <c r="P75" s="29">
        <v>6516</v>
      </c>
      <c r="Q75" s="29">
        <v>0</v>
      </c>
      <c r="R75" s="29">
        <f t="shared" si="15"/>
        <v>6516</v>
      </c>
      <c r="S75" s="29">
        <f>121.13*2</f>
        <v>242.26</v>
      </c>
      <c r="T75" s="29">
        <v>0</v>
      </c>
      <c r="U75" s="29">
        <f t="shared" si="10"/>
        <v>1086</v>
      </c>
      <c r="V75" s="29">
        <f t="shared" si="11"/>
        <v>10860</v>
      </c>
      <c r="W75" s="29">
        <f t="shared" si="16"/>
        <v>709.6173</v>
      </c>
      <c r="X75" s="29">
        <f t="shared" si="17"/>
        <v>202.74780000000001</v>
      </c>
      <c r="Y75" s="30" t="s">
        <v>62</v>
      </c>
      <c r="Z75" s="29">
        <f t="shared" si="12"/>
        <v>135.1652</v>
      </c>
      <c r="AA75" s="29">
        <f>549</f>
        <v>549</v>
      </c>
      <c r="AB75" s="29">
        <f>339</f>
        <v>339</v>
      </c>
      <c r="AC75" s="29">
        <f t="shared" si="13"/>
        <v>3823.13</v>
      </c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>
        <f t="shared" si="9"/>
        <v>0</v>
      </c>
      <c r="AP75" s="32">
        <v>4080</v>
      </c>
      <c r="AQ75" s="29">
        <f t="shared" si="14"/>
        <v>129638.09359999999</v>
      </c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/>
      <c r="DB75" s="33"/>
      <c r="DC75" s="33"/>
      <c r="DD75" s="33"/>
      <c r="DE75" s="33"/>
      <c r="DF75" s="33"/>
      <c r="DG75" s="33"/>
      <c r="DH75" s="33"/>
      <c r="DI75" s="33"/>
      <c r="DJ75" s="33"/>
      <c r="DK75" s="33"/>
      <c r="DL75" s="33"/>
      <c r="DM75" s="33"/>
      <c r="DN75" s="33"/>
      <c r="DO75" s="33"/>
      <c r="DP75" s="33"/>
      <c r="DQ75" s="33"/>
      <c r="DR75" s="33"/>
      <c r="DS75" s="33"/>
      <c r="DT75" s="33"/>
      <c r="DU75" s="33"/>
      <c r="DV75" s="33"/>
      <c r="DW75" s="33"/>
      <c r="DX75" s="33"/>
      <c r="DY75" s="33"/>
      <c r="DZ75" s="33"/>
      <c r="EA75" s="33"/>
      <c r="EB75" s="33"/>
      <c r="EC75" s="33"/>
      <c r="ED75" s="33"/>
      <c r="EE75" s="33"/>
      <c r="EF75" s="33"/>
      <c r="EG75" s="33"/>
      <c r="EH75" s="33"/>
      <c r="EI75" s="33"/>
      <c r="EJ75" s="33"/>
      <c r="EK75" s="33"/>
      <c r="EL75" s="33"/>
      <c r="EM75" s="33"/>
      <c r="EN75" s="33"/>
      <c r="EO75" s="33"/>
      <c r="EP75" s="33"/>
      <c r="EQ75" s="33"/>
      <c r="ER75" s="33"/>
      <c r="ES75" s="33"/>
      <c r="ET75" s="33"/>
      <c r="EU75" s="33"/>
      <c r="EV75" s="33"/>
      <c r="EW75" s="33"/>
      <c r="EX75" s="33"/>
      <c r="EY75" s="33"/>
      <c r="EZ75" s="33"/>
      <c r="FA75" s="33"/>
      <c r="FB75" s="33"/>
      <c r="FC75" s="33"/>
      <c r="FD75" s="33"/>
      <c r="FE75" s="33"/>
      <c r="FF75" s="33"/>
      <c r="FG75" s="33"/>
      <c r="FH75" s="33"/>
      <c r="FI75" s="33"/>
      <c r="FJ75" s="33"/>
      <c r="FK75" s="33"/>
      <c r="FL75" s="33"/>
      <c r="FM75" s="33"/>
      <c r="FN75" s="33"/>
      <c r="FO75" s="33"/>
      <c r="FP75" s="33"/>
      <c r="FQ75" s="33"/>
      <c r="FR75" s="33"/>
      <c r="FS75" s="33"/>
      <c r="FT75" s="33"/>
      <c r="FU75" s="33"/>
      <c r="FV75" s="33"/>
      <c r="FW75" s="33"/>
      <c r="FX75" s="33"/>
      <c r="FY75" s="33"/>
      <c r="FZ75" s="33"/>
      <c r="GA75" s="33"/>
      <c r="GB75" s="33"/>
      <c r="GC75" s="33"/>
      <c r="GD75" s="33"/>
      <c r="GE75" s="33"/>
      <c r="GF75" s="33"/>
      <c r="GG75" s="33"/>
      <c r="GH75" s="33"/>
      <c r="GI75" s="33"/>
      <c r="GJ75" s="33"/>
      <c r="GK75" s="33"/>
      <c r="GL75" s="33"/>
      <c r="GM75" s="33"/>
      <c r="GN75" s="33"/>
      <c r="GO75" s="33"/>
      <c r="GP75" s="33"/>
      <c r="GQ75" s="33"/>
      <c r="GR75" s="33"/>
      <c r="GS75" s="33"/>
      <c r="GT75" s="33"/>
      <c r="GU75" s="33"/>
      <c r="GV75" s="33"/>
      <c r="GW75" s="33"/>
      <c r="GX75" s="33"/>
      <c r="GY75" s="33"/>
      <c r="GZ75" s="33"/>
      <c r="HA75" s="33"/>
      <c r="HB75" s="33"/>
      <c r="HC75" s="33"/>
      <c r="HD75" s="33"/>
      <c r="HE75" s="33"/>
      <c r="HF75" s="33"/>
      <c r="HG75" s="33"/>
      <c r="HH75" s="33"/>
      <c r="HI75" s="33"/>
      <c r="HJ75" s="33"/>
      <c r="HK75" s="33"/>
      <c r="HL75" s="33"/>
      <c r="HM75" s="33"/>
      <c r="HN75" s="33"/>
    </row>
    <row r="76" spans="1:222" ht="14.25" x14ac:dyDescent="0.25">
      <c r="A76" s="24">
        <v>72</v>
      </c>
      <c r="B76" s="25">
        <v>10</v>
      </c>
      <c r="C76" s="25">
        <v>1</v>
      </c>
      <c r="D76" s="24">
        <v>20</v>
      </c>
      <c r="E76" s="24">
        <v>73</v>
      </c>
      <c r="F76" s="24">
        <v>270</v>
      </c>
      <c r="G76" s="24"/>
      <c r="H76" s="26" t="s">
        <v>181</v>
      </c>
      <c r="I76" s="25">
        <v>4</v>
      </c>
      <c r="J76" s="25">
        <v>30</v>
      </c>
      <c r="K76" s="25" t="s">
        <v>50</v>
      </c>
      <c r="L76" s="27" t="s">
        <v>61</v>
      </c>
      <c r="M76" s="28" t="s">
        <v>57</v>
      </c>
      <c r="N76" s="28" t="s">
        <v>53</v>
      </c>
      <c r="O76" s="25">
        <v>1</v>
      </c>
      <c r="P76" s="29">
        <v>6516</v>
      </c>
      <c r="Q76" s="29">
        <v>0</v>
      </c>
      <c r="R76" s="29">
        <f t="shared" si="15"/>
        <v>6516</v>
      </c>
      <c r="S76" s="29">
        <f>181.67*2</f>
        <v>363.34</v>
      </c>
      <c r="T76" s="29">
        <v>0</v>
      </c>
      <c r="U76" s="29">
        <f t="shared" si="10"/>
        <v>1086</v>
      </c>
      <c r="V76" s="29">
        <f t="shared" si="11"/>
        <v>10860</v>
      </c>
      <c r="W76" s="29">
        <f t="shared" si="16"/>
        <v>722.33069999999998</v>
      </c>
      <c r="X76" s="29">
        <f t="shared" si="17"/>
        <v>206.3802</v>
      </c>
      <c r="Y76" s="30" t="s">
        <v>62</v>
      </c>
      <c r="Z76" s="29">
        <f t="shared" si="12"/>
        <v>137.58680000000001</v>
      </c>
      <c r="AA76" s="29">
        <f>549</f>
        <v>549</v>
      </c>
      <c r="AB76" s="29">
        <f>339</f>
        <v>339</v>
      </c>
      <c r="AC76" s="29">
        <f t="shared" si="13"/>
        <v>3883.67</v>
      </c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>
        <f t="shared" si="9"/>
        <v>0</v>
      </c>
      <c r="AP76" s="32">
        <v>4080</v>
      </c>
      <c r="AQ76" s="29">
        <f t="shared" si="14"/>
        <v>131376.80239999999</v>
      </c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  <c r="CX76" s="33"/>
      <c r="CY76" s="33"/>
      <c r="CZ76" s="33"/>
      <c r="DA76" s="33"/>
      <c r="DB76" s="33"/>
      <c r="DC76" s="33"/>
      <c r="DD76" s="33"/>
      <c r="DE76" s="33"/>
      <c r="DF76" s="33"/>
      <c r="DG76" s="33"/>
      <c r="DH76" s="33"/>
      <c r="DI76" s="33"/>
      <c r="DJ76" s="33"/>
      <c r="DK76" s="33"/>
      <c r="DL76" s="33"/>
      <c r="DM76" s="33"/>
      <c r="DN76" s="33"/>
      <c r="DO76" s="33"/>
      <c r="DP76" s="33"/>
      <c r="DQ76" s="33"/>
      <c r="DR76" s="33"/>
      <c r="DS76" s="33"/>
      <c r="DT76" s="33"/>
      <c r="DU76" s="33"/>
      <c r="DV76" s="33"/>
      <c r="DW76" s="33"/>
      <c r="DX76" s="33"/>
      <c r="DY76" s="33"/>
      <c r="DZ76" s="33"/>
      <c r="EA76" s="33"/>
      <c r="EB76" s="33"/>
      <c r="EC76" s="33"/>
      <c r="ED76" s="33"/>
      <c r="EE76" s="33"/>
      <c r="EF76" s="33"/>
      <c r="EG76" s="33"/>
      <c r="EH76" s="33"/>
      <c r="EI76" s="33"/>
      <c r="EJ76" s="33"/>
      <c r="EK76" s="33"/>
      <c r="EL76" s="33"/>
      <c r="EM76" s="33"/>
      <c r="EN76" s="33"/>
      <c r="EO76" s="33"/>
      <c r="EP76" s="33"/>
      <c r="EQ76" s="33"/>
      <c r="ER76" s="33"/>
      <c r="ES76" s="33"/>
      <c r="ET76" s="33"/>
      <c r="EU76" s="33"/>
      <c r="EV76" s="33"/>
      <c r="EW76" s="33"/>
      <c r="EX76" s="33"/>
      <c r="EY76" s="33"/>
      <c r="EZ76" s="33"/>
      <c r="FA76" s="33"/>
      <c r="FB76" s="33"/>
      <c r="FC76" s="33"/>
      <c r="FD76" s="33"/>
      <c r="FE76" s="33"/>
      <c r="FF76" s="33"/>
      <c r="FG76" s="33"/>
      <c r="FH76" s="33"/>
      <c r="FI76" s="33"/>
      <c r="FJ76" s="33"/>
      <c r="FK76" s="33"/>
      <c r="FL76" s="33"/>
      <c r="FM76" s="33"/>
      <c r="FN76" s="33"/>
      <c r="FO76" s="33"/>
      <c r="FP76" s="33"/>
      <c r="FQ76" s="33"/>
      <c r="FR76" s="33"/>
      <c r="FS76" s="33"/>
      <c r="FT76" s="33"/>
      <c r="FU76" s="33"/>
      <c r="FV76" s="33"/>
      <c r="FW76" s="33"/>
      <c r="FX76" s="33"/>
      <c r="FY76" s="33"/>
      <c r="FZ76" s="33"/>
      <c r="GA76" s="33"/>
      <c r="GB76" s="33"/>
      <c r="GC76" s="33"/>
      <c r="GD76" s="33"/>
      <c r="GE76" s="33"/>
      <c r="GF76" s="33"/>
      <c r="GG76" s="33"/>
      <c r="GH76" s="33"/>
      <c r="GI76" s="33"/>
      <c r="GJ76" s="33"/>
      <c r="GK76" s="33"/>
      <c r="GL76" s="33"/>
      <c r="GM76" s="33"/>
      <c r="GN76" s="33"/>
      <c r="GO76" s="33"/>
      <c r="GP76" s="33"/>
      <c r="GQ76" s="33"/>
      <c r="GR76" s="33"/>
      <c r="GS76" s="33"/>
      <c r="GT76" s="33"/>
      <c r="GU76" s="33"/>
      <c r="GV76" s="33"/>
      <c r="GW76" s="33"/>
      <c r="GX76" s="33"/>
      <c r="GY76" s="33"/>
      <c r="GZ76" s="33"/>
      <c r="HA76" s="33"/>
      <c r="HB76" s="33"/>
      <c r="HC76" s="33"/>
      <c r="HD76" s="33"/>
      <c r="HE76" s="33"/>
      <c r="HF76" s="33"/>
      <c r="HG76" s="33"/>
      <c r="HH76" s="33"/>
      <c r="HI76" s="33"/>
      <c r="HJ76" s="33"/>
      <c r="HK76" s="33"/>
      <c r="HL76" s="33"/>
      <c r="HM76" s="33"/>
      <c r="HN76" s="33"/>
    </row>
    <row r="77" spans="1:222" ht="14.25" x14ac:dyDescent="0.25">
      <c r="A77" s="24">
        <v>73</v>
      </c>
      <c r="B77" s="25">
        <v>10</v>
      </c>
      <c r="C77" s="25">
        <v>1</v>
      </c>
      <c r="D77" s="24">
        <v>20</v>
      </c>
      <c r="E77" s="24">
        <v>74</v>
      </c>
      <c r="F77" s="24">
        <v>270</v>
      </c>
      <c r="G77" s="24"/>
      <c r="H77" s="26" t="s">
        <v>182</v>
      </c>
      <c r="I77" s="25">
        <v>7</v>
      </c>
      <c r="J77" s="25">
        <v>40</v>
      </c>
      <c r="K77" s="25" t="s">
        <v>50</v>
      </c>
      <c r="L77" s="27" t="s">
        <v>103</v>
      </c>
      <c r="M77" s="28" t="s">
        <v>104</v>
      </c>
      <c r="N77" s="28" t="s">
        <v>66</v>
      </c>
      <c r="O77" s="25">
        <v>1</v>
      </c>
      <c r="P77" s="29">
        <v>9681</v>
      </c>
      <c r="Q77" s="29">
        <v>0</v>
      </c>
      <c r="R77" s="29">
        <f t="shared" si="15"/>
        <v>9681</v>
      </c>
      <c r="S77" s="29">
        <f>211.94*2</f>
        <v>423.88</v>
      </c>
      <c r="T77" s="29">
        <v>0</v>
      </c>
      <c r="U77" s="29">
        <f t="shared" si="10"/>
        <v>1613.5</v>
      </c>
      <c r="V77" s="29">
        <f t="shared" si="11"/>
        <v>16135</v>
      </c>
      <c r="W77" s="29">
        <f t="shared" si="16"/>
        <v>1061.0123999999998</v>
      </c>
      <c r="X77" s="29">
        <f t="shared" si="17"/>
        <v>303.14639999999997</v>
      </c>
      <c r="Y77" s="30" t="s">
        <v>105</v>
      </c>
      <c r="Z77" s="29">
        <f t="shared" si="12"/>
        <v>202.0976</v>
      </c>
      <c r="AA77" s="29">
        <f>856</f>
        <v>856</v>
      </c>
      <c r="AB77" s="29">
        <f>600</f>
        <v>600</v>
      </c>
      <c r="AC77" s="29">
        <f t="shared" si="13"/>
        <v>5780.44</v>
      </c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>
        <f t="shared" si="9"/>
        <v>0</v>
      </c>
      <c r="AP77" s="32">
        <v>4080</v>
      </c>
      <c r="AQ77" s="29">
        <f t="shared" si="14"/>
        <v>191904.49679999996</v>
      </c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/>
      <c r="DB77" s="33"/>
      <c r="DC77" s="33"/>
      <c r="DD77" s="33"/>
      <c r="DE77" s="33"/>
      <c r="DF77" s="33"/>
      <c r="DG77" s="33"/>
      <c r="DH77" s="33"/>
      <c r="DI77" s="33"/>
      <c r="DJ77" s="33"/>
      <c r="DK77" s="33"/>
      <c r="DL77" s="33"/>
      <c r="DM77" s="33"/>
      <c r="DN77" s="33"/>
      <c r="DO77" s="33"/>
      <c r="DP77" s="33"/>
      <c r="DQ77" s="33"/>
      <c r="DR77" s="33"/>
      <c r="DS77" s="33"/>
      <c r="DT77" s="33"/>
      <c r="DU77" s="33"/>
      <c r="DV77" s="33"/>
      <c r="DW77" s="33"/>
      <c r="DX77" s="33"/>
      <c r="DY77" s="33"/>
      <c r="DZ77" s="33"/>
      <c r="EA77" s="33"/>
      <c r="EB77" s="33"/>
      <c r="EC77" s="33"/>
      <c r="ED77" s="33"/>
      <c r="EE77" s="33"/>
      <c r="EF77" s="33"/>
      <c r="EG77" s="33"/>
      <c r="EH77" s="33"/>
      <c r="EI77" s="33"/>
      <c r="EJ77" s="33"/>
      <c r="EK77" s="33"/>
      <c r="EL77" s="33"/>
      <c r="EM77" s="33"/>
      <c r="EN77" s="33"/>
      <c r="EO77" s="33"/>
      <c r="EP77" s="33"/>
      <c r="EQ77" s="33"/>
      <c r="ER77" s="33"/>
      <c r="ES77" s="33"/>
      <c r="ET77" s="33"/>
      <c r="EU77" s="33"/>
      <c r="EV77" s="33"/>
      <c r="EW77" s="33"/>
      <c r="EX77" s="33"/>
      <c r="EY77" s="33"/>
      <c r="EZ77" s="33"/>
      <c r="FA77" s="33"/>
      <c r="FB77" s="33"/>
      <c r="FC77" s="33"/>
      <c r="FD77" s="33"/>
      <c r="FE77" s="33"/>
      <c r="FF77" s="33"/>
      <c r="FG77" s="33"/>
      <c r="FH77" s="33"/>
      <c r="FI77" s="33"/>
      <c r="FJ77" s="33"/>
      <c r="FK77" s="33"/>
      <c r="FL77" s="33"/>
      <c r="FM77" s="33"/>
      <c r="FN77" s="33"/>
      <c r="FO77" s="33"/>
      <c r="FP77" s="33"/>
      <c r="FQ77" s="33"/>
      <c r="FR77" s="33"/>
      <c r="FS77" s="33"/>
      <c r="FT77" s="33"/>
      <c r="FU77" s="33"/>
      <c r="FV77" s="33"/>
      <c r="FW77" s="33"/>
      <c r="FX77" s="33"/>
      <c r="FY77" s="33"/>
      <c r="FZ77" s="33"/>
      <c r="GA77" s="33"/>
      <c r="GB77" s="33"/>
      <c r="GC77" s="33"/>
      <c r="GD77" s="33"/>
      <c r="GE77" s="33"/>
      <c r="GF77" s="33"/>
      <c r="GG77" s="33"/>
      <c r="GH77" s="33"/>
      <c r="GI77" s="33"/>
      <c r="GJ77" s="33"/>
      <c r="GK77" s="33"/>
      <c r="GL77" s="33"/>
      <c r="GM77" s="33"/>
      <c r="GN77" s="33"/>
      <c r="GO77" s="33"/>
      <c r="GP77" s="33"/>
      <c r="GQ77" s="33"/>
      <c r="GR77" s="33"/>
      <c r="GS77" s="33"/>
      <c r="GT77" s="33"/>
      <c r="GU77" s="33"/>
      <c r="GV77" s="33"/>
      <c r="GW77" s="33"/>
      <c r="GX77" s="33"/>
      <c r="GY77" s="33"/>
      <c r="GZ77" s="33"/>
      <c r="HA77" s="33"/>
      <c r="HB77" s="33"/>
      <c r="HC77" s="33"/>
      <c r="HD77" s="33"/>
      <c r="HE77" s="33"/>
      <c r="HF77" s="33"/>
      <c r="HG77" s="33"/>
      <c r="HH77" s="33"/>
      <c r="HI77" s="33"/>
      <c r="HJ77" s="33"/>
      <c r="HK77" s="33"/>
      <c r="HL77" s="33"/>
      <c r="HM77" s="33"/>
      <c r="HN77" s="33"/>
    </row>
    <row r="78" spans="1:222" ht="14.25" x14ac:dyDescent="0.25">
      <c r="A78" s="24">
        <v>74</v>
      </c>
      <c r="B78" s="25">
        <v>10</v>
      </c>
      <c r="C78" s="25">
        <v>1</v>
      </c>
      <c r="D78" s="24">
        <v>20</v>
      </c>
      <c r="E78" s="24">
        <v>75</v>
      </c>
      <c r="F78" s="24">
        <v>270</v>
      </c>
      <c r="G78" s="24"/>
      <c r="H78" s="26" t="s">
        <v>183</v>
      </c>
      <c r="I78" s="25">
        <v>3</v>
      </c>
      <c r="J78" s="25">
        <v>30</v>
      </c>
      <c r="K78" s="25" t="s">
        <v>50</v>
      </c>
      <c r="L78" s="27" t="s">
        <v>51</v>
      </c>
      <c r="M78" s="28" t="s">
        <v>52</v>
      </c>
      <c r="N78" s="28" t="s">
        <v>53</v>
      </c>
      <c r="O78" s="25">
        <v>1</v>
      </c>
      <c r="P78" s="29">
        <v>6252</v>
      </c>
      <c r="Q78" s="29">
        <v>0</v>
      </c>
      <c r="R78" s="29">
        <f t="shared" si="15"/>
        <v>6252</v>
      </c>
      <c r="S78" s="29">
        <f>181.67*2</f>
        <v>363.34</v>
      </c>
      <c r="T78" s="29">
        <v>0</v>
      </c>
      <c r="U78" s="29">
        <f t="shared" si="10"/>
        <v>1042</v>
      </c>
      <c r="V78" s="29">
        <f t="shared" si="11"/>
        <v>10420</v>
      </c>
      <c r="W78" s="29">
        <f t="shared" si="16"/>
        <v>694.61069999999995</v>
      </c>
      <c r="X78" s="29">
        <f t="shared" si="17"/>
        <v>198.46019999999999</v>
      </c>
      <c r="Y78" s="30" t="s">
        <v>54</v>
      </c>
      <c r="Z78" s="29">
        <f t="shared" si="12"/>
        <v>132.30680000000001</v>
      </c>
      <c r="AA78" s="29">
        <f>539</f>
        <v>539</v>
      </c>
      <c r="AB78" s="29">
        <f>329</f>
        <v>329</v>
      </c>
      <c r="AC78" s="29">
        <f t="shared" si="13"/>
        <v>3741.67</v>
      </c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>
        <f t="shared" si="9"/>
        <v>0</v>
      </c>
      <c r="AP78" s="32">
        <v>4080</v>
      </c>
      <c r="AQ78" s="29">
        <f t="shared" si="14"/>
        <v>127073.28240000001</v>
      </c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/>
      <c r="DB78" s="33"/>
      <c r="DC78" s="33"/>
      <c r="DD78" s="33"/>
      <c r="DE78" s="33"/>
      <c r="DF78" s="33"/>
      <c r="DG78" s="33"/>
      <c r="DH78" s="33"/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  <c r="DT78" s="33"/>
      <c r="DU78" s="33"/>
      <c r="DV78" s="33"/>
      <c r="DW78" s="33"/>
      <c r="DX78" s="33"/>
      <c r="DY78" s="33"/>
      <c r="DZ78" s="33"/>
      <c r="EA78" s="33"/>
      <c r="EB78" s="33"/>
      <c r="EC78" s="33"/>
      <c r="ED78" s="33"/>
      <c r="EE78" s="33"/>
      <c r="EF78" s="33"/>
      <c r="EG78" s="33"/>
      <c r="EH78" s="33"/>
      <c r="EI78" s="33"/>
      <c r="EJ78" s="33"/>
      <c r="EK78" s="33"/>
      <c r="EL78" s="33"/>
      <c r="EM78" s="33"/>
      <c r="EN78" s="33"/>
      <c r="EO78" s="33"/>
      <c r="EP78" s="33"/>
      <c r="EQ78" s="33"/>
      <c r="ER78" s="33"/>
      <c r="ES78" s="33"/>
      <c r="ET78" s="33"/>
      <c r="EU78" s="33"/>
      <c r="EV78" s="33"/>
      <c r="EW78" s="33"/>
      <c r="EX78" s="33"/>
      <c r="EY78" s="33"/>
      <c r="EZ78" s="33"/>
      <c r="FA78" s="33"/>
      <c r="FB78" s="33"/>
      <c r="FC78" s="33"/>
      <c r="FD78" s="33"/>
      <c r="FE78" s="33"/>
      <c r="FF78" s="33"/>
      <c r="FG78" s="33"/>
      <c r="FH78" s="33"/>
      <c r="FI78" s="33"/>
      <c r="FJ78" s="33"/>
      <c r="FK78" s="33"/>
      <c r="FL78" s="33"/>
      <c r="FM78" s="33"/>
      <c r="FN78" s="33"/>
      <c r="FO78" s="33"/>
      <c r="FP78" s="33"/>
      <c r="FQ78" s="33"/>
      <c r="FR78" s="33"/>
      <c r="FS78" s="33"/>
      <c r="FT78" s="33"/>
      <c r="FU78" s="33"/>
      <c r="FV78" s="33"/>
      <c r="FW78" s="33"/>
      <c r="FX78" s="33"/>
      <c r="FY78" s="33"/>
      <c r="FZ78" s="33"/>
      <c r="GA78" s="33"/>
      <c r="GB78" s="33"/>
      <c r="GC78" s="33"/>
      <c r="GD78" s="33"/>
      <c r="GE78" s="33"/>
      <c r="GF78" s="33"/>
      <c r="GG78" s="33"/>
      <c r="GH78" s="33"/>
      <c r="GI78" s="33"/>
      <c r="GJ78" s="33"/>
      <c r="GK78" s="33"/>
      <c r="GL78" s="33"/>
      <c r="GM78" s="33"/>
      <c r="GN78" s="33"/>
      <c r="GO78" s="33"/>
      <c r="GP78" s="33"/>
      <c r="GQ78" s="33"/>
      <c r="GR78" s="33"/>
      <c r="GS78" s="33"/>
      <c r="GT78" s="33"/>
      <c r="GU78" s="33"/>
      <c r="GV78" s="33"/>
      <c r="GW78" s="33"/>
      <c r="GX78" s="33"/>
      <c r="GY78" s="33"/>
      <c r="GZ78" s="33"/>
      <c r="HA78" s="33"/>
      <c r="HB78" s="33"/>
      <c r="HC78" s="33"/>
      <c r="HD78" s="33"/>
      <c r="HE78" s="33"/>
      <c r="HF78" s="33"/>
      <c r="HG78" s="33"/>
      <c r="HH78" s="33"/>
      <c r="HI78" s="33"/>
      <c r="HJ78" s="33"/>
      <c r="HK78" s="33"/>
      <c r="HL78" s="33"/>
      <c r="HM78" s="33"/>
      <c r="HN78" s="33"/>
    </row>
    <row r="79" spans="1:222" ht="14.25" x14ac:dyDescent="0.25">
      <c r="A79" s="24">
        <v>75</v>
      </c>
      <c r="B79" s="25">
        <v>10</v>
      </c>
      <c r="C79" s="25">
        <v>1</v>
      </c>
      <c r="D79" s="24">
        <v>20</v>
      </c>
      <c r="E79" s="24">
        <v>76</v>
      </c>
      <c r="F79" s="24">
        <v>270</v>
      </c>
      <c r="G79" s="24"/>
      <c r="H79" s="26" t="s">
        <v>184</v>
      </c>
      <c r="I79" s="25">
        <v>4</v>
      </c>
      <c r="J79" s="25">
        <v>30</v>
      </c>
      <c r="K79" s="25" t="s">
        <v>50</v>
      </c>
      <c r="L79" s="27" t="s">
        <v>61</v>
      </c>
      <c r="M79" s="28" t="s">
        <v>57</v>
      </c>
      <c r="N79" s="28" t="s">
        <v>53</v>
      </c>
      <c r="O79" s="25">
        <v>1</v>
      </c>
      <c r="P79" s="29">
        <v>6516</v>
      </c>
      <c r="Q79" s="29">
        <v>0</v>
      </c>
      <c r="R79" s="29">
        <f t="shared" si="15"/>
        <v>6516</v>
      </c>
      <c r="S79" s="29">
        <f>121.13*2</f>
        <v>242.26</v>
      </c>
      <c r="T79" s="29">
        <v>0</v>
      </c>
      <c r="U79" s="29">
        <f t="shared" si="10"/>
        <v>1086</v>
      </c>
      <c r="V79" s="29">
        <f t="shared" si="11"/>
        <v>10860</v>
      </c>
      <c r="W79" s="29">
        <f t="shared" si="16"/>
        <v>709.6173</v>
      </c>
      <c r="X79" s="29">
        <f t="shared" si="17"/>
        <v>202.74780000000001</v>
      </c>
      <c r="Y79" s="30" t="s">
        <v>62</v>
      </c>
      <c r="Z79" s="29">
        <f t="shared" si="12"/>
        <v>135.1652</v>
      </c>
      <c r="AA79" s="29">
        <f>549</f>
        <v>549</v>
      </c>
      <c r="AB79" s="29">
        <f>339</f>
        <v>339</v>
      </c>
      <c r="AC79" s="29">
        <f t="shared" si="13"/>
        <v>3823.13</v>
      </c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>
        <f t="shared" si="9"/>
        <v>0</v>
      </c>
      <c r="AP79" s="32">
        <v>4080</v>
      </c>
      <c r="AQ79" s="29">
        <f t="shared" si="14"/>
        <v>129638.09359999999</v>
      </c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/>
      <c r="DB79" s="33"/>
      <c r="DC79" s="33"/>
      <c r="DD79" s="33"/>
      <c r="DE79" s="33"/>
      <c r="DF79" s="33"/>
      <c r="DG79" s="33"/>
      <c r="DH79" s="33"/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  <c r="DT79" s="33"/>
      <c r="DU79" s="33"/>
      <c r="DV79" s="33"/>
      <c r="DW79" s="33"/>
      <c r="DX79" s="33"/>
      <c r="DY79" s="33"/>
      <c r="DZ79" s="33"/>
      <c r="EA79" s="33"/>
      <c r="EB79" s="33"/>
      <c r="EC79" s="33"/>
      <c r="ED79" s="33"/>
      <c r="EE79" s="33"/>
      <c r="EF79" s="33"/>
      <c r="EG79" s="33"/>
      <c r="EH79" s="33"/>
      <c r="EI79" s="33"/>
      <c r="EJ79" s="33"/>
      <c r="EK79" s="33"/>
      <c r="EL79" s="33"/>
      <c r="EM79" s="33"/>
      <c r="EN79" s="33"/>
      <c r="EO79" s="33"/>
      <c r="EP79" s="33"/>
      <c r="EQ79" s="33"/>
      <c r="ER79" s="33"/>
      <c r="ES79" s="33"/>
      <c r="ET79" s="33"/>
      <c r="EU79" s="33"/>
      <c r="EV79" s="33"/>
      <c r="EW79" s="33"/>
      <c r="EX79" s="33"/>
      <c r="EY79" s="33"/>
      <c r="EZ79" s="33"/>
      <c r="FA79" s="33"/>
      <c r="FB79" s="33"/>
      <c r="FC79" s="33"/>
      <c r="FD79" s="33"/>
      <c r="FE79" s="33"/>
      <c r="FF79" s="33"/>
      <c r="FG79" s="33"/>
      <c r="FH79" s="33"/>
      <c r="FI79" s="33"/>
      <c r="FJ79" s="33"/>
      <c r="FK79" s="33"/>
      <c r="FL79" s="33"/>
      <c r="FM79" s="33"/>
      <c r="FN79" s="33"/>
      <c r="FO79" s="33"/>
      <c r="FP79" s="33"/>
      <c r="FQ79" s="33"/>
      <c r="FR79" s="33"/>
      <c r="FS79" s="33"/>
      <c r="FT79" s="33"/>
      <c r="FU79" s="33"/>
      <c r="FV79" s="33"/>
      <c r="FW79" s="33"/>
      <c r="FX79" s="33"/>
      <c r="FY79" s="33"/>
      <c r="FZ79" s="33"/>
      <c r="GA79" s="33"/>
      <c r="GB79" s="33"/>
      <c r="GC79" s="33"/>
      <c r="GD79" s="33"/>
      <c r="GE79" s="33"/>
      <c r="GF79" s="33"/>
      <c r="GG79" s="33"/>
      <c r="GH79" s="33"/>
      <c r="GI79" s="33"/>
      <c r="GJ79" s="33"/>
      <c r="GK79" s="33"/>
      <c r="GL79" s="33"/>
      <c r="GM79" s="33"/>
      <c r="GN79" s="33"/>
      <c r="GO79" s="33"/>
      <c r="GP79" s="33"/>
      <c r="GQ79" s="33"/>
      <c r="GR79" s="33"/>
      <c r="GS79" s="33"/>
      <c r="GT79" s="33"/>
      <c r="GU79" s="33"/>
      <c r="GV79" s="33"/>
      <c r="GW79" s="33"/>
      <c r="GX79" s="33"/>
      <c r="GY79" s="33"/>
      <c r="GZ79" s="33"/>
      <c r="HA79" s="33"/>
      <c r="HB79" s="33"/>
      <c r="HC79" s="33"/>
      <c r="HD79" s="33"/>
      <c r="HE79" s="33"/>
      <c r="HF79" s="33"/>
      <c r="HG79" s="33"/>
      <c r="HH79" s="33"/>
      <c r="HI79" s="33"/>
      <c r="HJ79" s="33"/>
      <c r="HK79" s="33"/>
      <c r="HL79" s="33"/>
      <c r="HM79" s="33"/>
      <c r="HN79" s="33"/>
    </row>
    <row r="80" spans="1:222" ht="14.25" x14ac:dyDescent="0.25">
      <c r="A80" s="24">
        <v>76</v>
      </c>
      <c r="B80" s="25">
        <v>10</v>
      </c>
      <c r="C80" s="25">
        <v>1</v>
      </c>
      <c r="D80" s="24">
        <v>20</v>
      </c>
      <c r="E80" s="24">
        <v>77</v>
      </c>
      <c r="F80" s="24">
        <v>270</v>
      </c>
      <c r="G80" s="24"/>
      <c r="H80" s="26" t="s">
        <v>185</v>
      </c>
      <c r="I80" s="25">
        <v>4</v>
      </c>
      <c r="J80" s="25">
        <v>30</v>
      </c>
      <c r="K80" s="25" t="s">
        <v>50</v>
      </c>
      <c r="L80" s="27" t="s">
        <v>61</v>
      </c>
      <c r="M80" s="28" t="s">
        <v>57</v>
      </c>
      <c r="N80" s="28" t="s">
        <v>53</v>
      </c>
      <c r="O80" s="25">
        <v>1</v>
      </c>
      <c r="P80" s="29">
        <v>6516</v>
      </c>
      <c r="Q80" s="29">
        <v>0</v>
      </c>
      <c r="R80" s="29">
        <f t="shared" si="15"/>
        <v>6516</v>
      </c>
      <c r="S80" s="29">
        <f>151.43*2</f>
        <v>302.86</v>
      </c>
      <c r="T80" s="29">
        <v>0</v>
      </c>
      <c r="U80" s="29">
        <f t="shared" si="10"/>
        <v>1086</v>
      </c>
      <c r="V80" s="29">
        <f t="shared" si="11"/>
        <v>10860</v>
      </c>
      <c r="W80" s="29">
        <f t="shared" si="16"/>
        <v>715.98029999999994</v>
      </c>
      <c r="X80" s="29">
        <f t="shared" si="17"/>
        <v>204.5658</v>
      </c>
      <c r="Y80" s="30" t="s">
        <v>62</v>
      </c>
      <c r="Z80" s="29">
        <f t="shared" si="12"/>
        <v>136.37719999999999</v>
      </c>
      <c r="AA80" s="29">
        <f>549</f>
        <v>549</v>
      </c>
      <c r="AB80" s="29">
        <f>339</f>
        <v>339</v>
      </c>
      <c r="AC80" s="29">
        <f t="shared" si="13"/>
        <v>3853.43</v>
      </c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>
        <f t="shared" si="9"/>
        <v>0</v>
      </c>
      <c r="AP80" s="32">
        <v>4080</v>
      </c>
      <c r="AQ80" s="29">
        <f t="shared" si="14"/>
        <v>130508.30960000001</v>
      </c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/>
      <c r="DB80" s="33"/>
      <c r="DC80" s="33"/>
      <c r="DD80" s="33"/>
      <c r="DE80" s="33"/>
      <c r="DF80" s="33"/>
      <c r="DG80" s="33"/>
      <c r="DH80" s="33"/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  <c r="DT80" s="33"/>
      <c r="DU80" s="33"/>
      <c r="DV80" s="33"/>
      <c r="DW80" s="33"/>
      <c r="DX80" s="33"/>
      <c r="DY80" s="33"/>
      <c r="DZ80" s="33"/>
      <c r="EA80" s="33"/>
      <c r="EB80" s="33"/>
      <c r="EC80" s="33"/>
      <c r="ED80" s="33"/>
      <c r="EE80" s="33"/>
      <c r="EF80" s="33"/>
      <c r="EG80" s="33"/>
      <c r="EH80" s="33"/>
      <c r="EI80" s="33"/>
      <c r="EJ80" s="33"/>
      <c r="EK80" s="33"/>
      <c r="EL80" s="33"/>
      <c r="EM80" s="33"/>
      <c r="EN80" s="33"/>
      <c r="EO80" s="33"/>
      <c r="EP80" s="33"/>
      <c r="EQ80" s="33"/>
      <c r="ER80" s="33"/>
      <c r="ES80" s="33"/>
      <c r="ET80" s="33"/>
      <c r="EU80" s="33"/>
      <c r="EV80" s="33"/>
      <c r="EW80" s="33"/>
      <c r="EX80" s="33"/>
      <c r="EY80" s="33"/>
      <c r="EZ80" s="33"/>
      <c r="FA80" s="33"/>
      <c r="FB80" s="33"/>
      <c r="FC80" s="33"/>
      <c r="FD80" s="33"/>
      <c r="FE80" s="33"/>
      <c r="FF80" s="33"/>
      <c r="FG80" s="33"/>
      <c r="FH80" s="33"/>
      <c r="FI80" s="33"/>
      <c r="FJ80" s="33"/>
      <c r="FK80" s="33"/>
      <c r="FL80" s="33"/>
      <c r="FM80" s="33"/>
      <c r="FN80" s="33"/>
      <c r="FO80" s="33"/>
      <c r="FP80" s="33"/>
      <c r="FQ80" s="33"/>
      <c r="FR80" s="33"/>
      <c r="FS80" s="33"/>
      <c r="FT80" s="33"/>
      <c r="FU80" s="33"/>
      <c r="FV80" s="33"/>
      <c r="FW80" s="33"/>
      <c r="FX80" s="33"/>
      <c r="FY80" s="33"/>
      <c r="FZ80" s="33"/>
      <c r="GA80" s="33"/>
      <c r="GB80" s="33"/>
      <c r="GC80" s="33"/>
      <c r="GD80" s="33"/>
      <c r="GE80" s="33"/>
      <c r="GF80" s="33"/>
      <c r="GG80" s="33"/>
      <c r="GH80" s="33"/>
      <c r="GI80" s="33"/>
      <c r="GJ80" s="33"/>
      <c r="GK80" s="33"/>
      <c r="GL80" s="33"/>
      <c r="GM80" s="33"/>
      <c r="GN80" s="33"/>
      <c r="GO80" s="33"/>
      <c r="GP80" s="33"/>
      <c r="GQ80" s="33"/>
      <c r="GR80" s="33"/>
      <c r="GS80" s="33"/>
      <c r="GT80" s="33"/>
      <c r="GU80" s="33"/>
      <c r="GV80" s="33"/>
      <c r="GW80" s="33"/>
      <c r="GX80" s="33"/>
      <c r="GY80" s="33"/>
      <c r="GZ80" s="33"/>
      <c r="HA80" s="33"/>
      <c r="HB80" s="33"/>
      <c r="HC80" s="33"/>
      <c r="HD80" s="33"/>
      <c r="HE80" s="33"/>
      <c r="HF80" s="33"/>
      <c r="HG80" s="33"/>
      <c r="HH80" s="33"/>
      <c r="HI80" s="33"/>
      <c r="HJ80" s="33"/>
      <c r="HK80" s="33"/>
      <c r="HL80" s="33"/>
      <c r="HM80" s="33"/>
      <c r="HN80" s="33"/>
    </row>
    <row r="81" spans="1:222" ht="14.25" x14ac:dyDescent="0.25">
      <c r="A81" s="24">
        <v>77</v>
      </c>
      <c r="B81" s="25">
        <v>10</v>
      </c>
      <c r="C81" s="25">
        <v>1</v>
      </c>
      <c r="D81" s="24">
        <v>20</v>
      </c>
      <c r="E81" s="24">
        <v>78</v>
      </c>
      <c r="F81" s="24">
        <v>270</v>
      </c>
      <c r="G81" s="24"/>
      <c r="H81" s="26" t="s">
        <v>186</v>
      </c>
      <c r="I81" s="25">
        <v>3</v>
      </c>
      <c r="J81" s="25">
        <v>30</v>
      </c>
      <c r="K81" s="25" t="s">
        <v>50</v>
      </c>
      <c r="L81" s="27" t="s">
        <v>51</v>
      </c>
      <c r="M81" s="28" t="s">
        <v>52</v>
      </c>
      <c r="N81" s="28" t="s">
        <v>53</v>
      </c>
      <c r="O81" s="25">
        <v>1</v>
      </c>
      <c r="P81" s="29">
        <v>6252</v>
      </c>
      <c r="Q81" s="29">
        <v>0</v>
      </c>
      <c r="R81" s="29">
        <f t="shared" si="15"/>
        <v>6252</v>
      </c>
      <c r="S81" s="29">
        <f>121.13*2</f>
        <v>242.26</v>
      </c>
      <c r="T81" s="29">
        <v>0</v>
      </c>
      <c r="U81" s="29">
        <f t="shared" si="10"/>
        <v>1042</v>
      </c>
      <c r="V81" s="29">
        <f t="shared" si="11"/>
        <v>10420</v>
      </c>
      <c r="W81" s="29">
        <f t="shared" si="16"/>
        <v>681.89729999999997</v>
      </c>
      <c r="X81" s="29">
        <f t="shared" si="17"/>
        <v>194.8278</v>
      </c>
      <c r="Y81" s="30" t="s">
        <v>54</v>
      </c>
      <c r="Z81" s="29">
        <f t="shared" si="12"/>
        <v>129.8852</v>
      </c>
      <c r="AA81" s="29">
        <f>539</f>
        <v>539</v>
      </c>
      <c r="AB81" s="29">
        <f>329</f>
        <v>329</v>
      </c>
      <c r="AC81" s="29">
        <f t="shared" si="13"/>
        <v>3681.13</v>
      </c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>
        <f t="shared" si="9"/>
        <v>0</v>
      </c>
      <c r="AP81" s="32">
        <v>4080</v>
      </c>
      <c r="AQ81" s="29">
        <f t="shared" si="14"/>
        <v>125334.57359999999</v>
      </c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/>
      <c r="FV81" s="33"/>
      <c r="FW81" s="33"/>
      <c r="FX81" s="33"/>
      <c r="FY81" s="33"/>
      <c r="FZ81" s="33"/>
      <c r="GA81" s="33"/>
      <c r="GB81" s="33"/>
      <c r="GC81" s="33"/>
      <c r="GD81" s="33"/>
      <c r="GE81" s="33"/>
      <c r="GF81" s="33"/>
      <c r="GG81" s="33"/>
      <c r="GH81" s="33"/>
      <c r="GI81" s="33"/>
      <c r="GJ81" s="33"/>
      <c r="GK81" s="33"/>
      <c r="GL81" s="33"/>
      <c r="GM81" s="33"/>
      <c r="GN81" s="33"/>
      <c r="GO81" s="33"/>
      <c r="GP81" s="33"/>
      <c r="GQ81" s="33"/>
      <c r="GR81" s="33"/>
      <c r="GS81" s="33"/>
      <c r="GT81" s="33"/>
      <c r="GU81" s="33"/>
      <c r="GV81" s="33"/>
      <c r="GW81" s="33"/>
      <c r="GX81" s="33"/>
      <c r="GY81" s="33"/>
      <c r="GZ81" s="33"/>
      <c r="HA81" s="33"/>
      <c r="HB81" s="33"/>
      <c r="HC81" s="33"/>
      <c r="HD81" s="33"/>
      <c r="HE81" s="33"/>
      <c r="HF81" s="33"/>
      <c r="HG81" s="33"/>
      <c r="HH81" s="33"/>
      <c r="HI81" s="33"/>
      <c r="HJ81" s="33"/>
      <c r="HK81" s="33"/>
      <c r="HL81" s="33"/>
      <c r="HM81" s="33"/>
      <c r="HN81" s="33"/>
    </row>
    <row r="82" spans="1:222" ht="24" x14ac:dyDescent="0.25">
      <c r="A82" s="24">
        <v>78</v>
      </c>
      <c r="B82" s="25">
        <v>10</v>
      </c>
      <c r="C82" s="25">
        <v>1</v>
      </c>
      <c r="D82" s="24">
        <v>20</v>
      </c>
      <c r="E82" s="24">
        <v>79</v>
      </c>
      <c r="F82" s="24">
        <v>270</v>
      </c>
      <c r="G82" s="24"/>
      <c r="H82" s="26" t="s">
        <v>187</v>
      </c>
      <c r="I82" s="25">
        <v>15</v>
      </c>
      <c r="J82" s="25">
        <v>40</v>
      </c>
      <c r="K82" s="25" t="s">
        <v>74</v>
      </c>
      <c r="L82" s="27" t="s">
        <v>126</v>
      </c>
      <c r="M82" s="37" t="s">
        <v>188</v>
      </c>
      <c r="N82" s="28" t="s">
        <v>66</v>
      </c>
      <c r="O82" s="25">
        <v>1</v>
      </c>
      <c r="P82" s="29">
        <v>15125</v>
      </c>
      <c r="Q82" s="29">
        <v>0</v>
      </c>
      <c r="R82" s="29">
        <f t="shared" si="15"/>
        <v>15125</v>
      </c>
      <c r="S82" s="29">
        <v>0</v>
      </c>
      <c r="T82" s="29">
        <v>0</v>
      </c>
      <c r="U82" s="29">
        <f t="shared" si="10"/>
        <v>2520.8333333333335</v>
      </c>
      <c r="V82" s="29">
        <f t="shared" si="11"/>
        <v>25208.333333333336</v>
      </c>
      <c r="W82" s="29">
        <f t="shared" si="16"/>
        <v>1588.125</v>
      </c>
      <c r="X82" s="29">
        <f t="shared" si="17"/>
        <v>453.75</v>
      </c>
      <c r="Y82" s="30" t="s">
        <v>128</v>
      </c>
      <c r="Z82" s="29">
        <f t="shared" si="12"/>
        <v>302.5</v>
      </c>
      <c r="AA82" s="29">
        <v>1206</v>
      </c>
      <c r="AB82" s="29">
        <v>755</v>
      </c>
      <c r="AC82" s="29">
        <f t="shared" si="13"/>
        <v>8543</v>
      </c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>
        <f t="shared" si="9"/>
        <v>0</v>
      </c>
      <c r="AP82" s="32">
        <v>0</v>
      </c>
      <c r="AQ82" s="29">
        <f t="shared" si="14"/>
        <v>277789.7466666667</v>
      </c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  <c r="GB82" s="33"/>
      <c r="GC82" s="33"/>
      <c r="GD82" s="33"/>
      <c r="GE82" s="33"/>
      <c r="GF82" s="33"/>
      <c r="GG82" s="33"/>
      <c r="GH82" s="33"/>
      <c r="GI82" s="33"/>
      <c r="GJ82" s="33"/>
      <c r="GK82" s="33"/>
      <c r="GL82" s="33"/>
      <c r="GM82" s="33"/>
      <c r="GN82" s="33"/>
      <c r="GO82" s="33"/>
      <c r="GP82" s="33"/>
      <c r="GQ82" s="33"/>
      <c r="GR82" s="33"/>
      <c r="GS82" s="33"/>
      <c r="GT82" s="33"/>
      <c r="GU82" s="33"/>
      <c r="GV82" s="33"/>
      <c r="GW82" s="33"/>
      <c r="GX82" s="33"/>
      <c r="GY82" s="33"/>
      <c r="GZ82" s="33"/>
      <c r="HA82" s="33"/>
      <c r="HB82" s="33"/>
      <c r="HC82" s="33"/>
      <c r="HD82" s="33"/>
      <c r="HE82" s="33"/>
      <c r="HF82" s="33"/>
      <c r="HG82" s="33"/>
      <c r="HH82" s="33"/>
      <c r="HI82" s="33"/>
      <c r="HJ82" s="33"/>
      <c r="HK82" s="33"/>
      <c r="HL82" s="33"/>
      <c r="HM82" s="33"/>
      <c r="HN82" s="33"/>
    </row>
    <row r="83" spans="1:222" ht="14.25" x14ac:dyDescent="0.25">
      <c r="A83" s="24">
        <v>79</v>
      </c>
      <c r="B83" s="25">
        <v>10</v>
      </c>
      <c r="C83" s="25">
        <v>1</v>
      </c>
      <c r="D83" s="24">
        <v>20</v>
      </c>
      <c r="E83" s="24">
        <v>80</v>
      </c>
      <c r="F83" s="24">
        <v>270</v>
      </c>
      <c r="G83" s="24"/>
      <c r="H83" s="26" t="s">
        <v>189</v>
      </c>
      <c r="I83" s="25">
        <v>8</v>
      </c>
      <c r="J83" s="25">
        <v>40</v>
      </c>
      <c r="K83" s="25" t="s">
        <v>50</v>
      </c>
      <c r="L83" s="27" t="s">
        <v>176</v>
      </c>
      <c r="M83" s="28" t="s">
        <v>57</v>
      </c>
      <c r="N83" s="28" t="s">
        <v>53</v>
      </c>
      <c r="O83" s="25">
        <v>1</v>
      </c>
      <c r="P83" s="29">
        <v>10156</v>
      </c>
      <c r="Q83" s="29">
        <v>0</v>
      </c>
      <c r="R83" s="29">
        <f t="shared" si="15"/>
        <v>10156</v>
      </c>
      <c r="S83" s="29">
        <f>211.94*2</f>
        <v>423.88</v>
      </c>
      <c r="T83" s="29">
        <v>0</v>
      </c>
      <c r="U83" s="29">
        <f t="shared" si="10"/>
        <v>1692.6666666666667</v>
      </c>
      <c r="V83" s="29">
        <f t="shared" si="11"/>
        <v>16926.666666666668</v>
      </c>
      <c r="W83" s="29">
        <f t="shared" si="16"/>
        <v>1110.8873999999998</v>
      </c>
      <c r="X83" s="29">
        <f t="shared" si="17"/>
        <v>317.39639999999997</v>
      </c>
      <c r="Y83" s="30" t="s">
        <v>109</v>
      </c>
      <c r="Z83" s="29">
        <f t="shared" si="12"/>
        <v>211.5976</v>
      </c>
      <c r="AA83" s="29">
        <f>871</f>
        <v>871</v>
      </c>
      <c r="AB83" s="29">
        <f>615</f>
        <v>615</v>
      </c>
      <c r="AC83" s="29">
        <f t="shared" si="13"/>
        <v>6032.94</v>
      </c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>
        <f t="shared" si="9"/>
        <v>0</v>
      </c>
      <c r="AP83" s="32">
        <v>4080</v>
      </c>
      <c r="AQ83" s="29">
        <f t="shared" si="14"/>
        <v>200121.57013333333</v>
      </c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</row>
    <row r="84" spans="1:222" ht="14.25" x14ac:dyDescent="0.25">
      <c r="A84" s="24">
        <v>80</v>
      </c>
      <c r="B84" s="25">
        <v>10</v>
      </c>
      <c r="C84" s="25">
        <v>1</v>
      </c>
      <c r="D84" s="24">
        <v>20</v>
      </c>
      <c r="E84" s="24">
        <v>81</v>
      </c>
      <c r="F84" s="24">
        <v>270</v>
      </c>
      <c r="G84" s="24"/>
      <c r="H84" s="26" t="s">
        <v>190</v>
      </c>
      <c r="I84" s="25">
        <v>4</v>
      </c>
      <c r="J84" s="25">
        <v>30</v>
      </c>
      <c r="K84" s="25" t="s">
        <v>50</v>
      </c>
      <c r="L84" s="27" t="s">
        <v>61</v>
      </c>
      <c r="M84" s="28" t="s">
        <v>57</v>
      </c>
      <c r="N84" s="28" t="s">
        <v>53</v>
      </c>
      <c r="O84" s="25">
        <v>1</v>
      </c>
      <c r="P84" s="29">
        <v>6516</v>
      </c>
      <c r="Q84" s="29">
        <v>0</v>
      </c>
      <c r="R84" s="29">
        <f t="shared" si="15"/>
        <v>6516</v>
      </c>
      <c r="S84" s="29">
        <f>151.43*2</f>
        <v>302.86</v>
      </c>
      <c r="T84" s="29">
        <v>0</v>
      </c>
      <c r="U84" s="29">
        <f t="shared" si="10"/>
        <v>1086</v>
      </c>
      <c r="V84" s="29">
        <f t="shared" si="11"/>
        <v>10860</v>
      </c>
      <c r="W84" s="29">
        <f t="shared" si="16"/>
        <v>715.98029999999994</v>
      </c>
      <c r="X84" s="29">
        <f t="shared" si="17"/>
        <v>204.5658</v>
      </c>
      <c r="Y84" s="30" t="s">
        <v>62</v>
      </c>
      <c r="Z84" s="29">
        <f t="shared" si="12"/>
        <v>136.37719999999999</v>
      </c>
      <c r="AA84" s="29">
        <f>549</f>
        <v>549</v>
      </c>
      <c r="AB84" s="29">
        <f>339</f>
        <v>339</v>
      </c>
      <c r="AC84" s="29">
        <f t="shared" si="13"/>
        <v>3853.43</v>
      </c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>
        <f t="shared" si="9"/>
        <v>0</v>
      </c>
      <c r="AP84" s="32">
        <v>4080</v>
      </c>
      <c r="AQ84" s="29">
        <f t="shared" si="14"/>
        <v>130508.30960000001</v>
      </c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</row>
    <row r="85" spans="1:222" ht="14.25" x14ac:dyDescent="0.25">
      <c r="A85" s="24">
        <v>81</v>
      </c>
      <c r="B85" s="25">
        <v>10</v>
      </c>
      <c r="C85" s="25">
        <v>1</v>
      </c>
      <c r="D85" s="24">
        <v>20</v>
      </c>
      <c r="E85" s="24">
        <v>82</v>
      </c>
      <c r="F85" s="24">
        <v>270</v>
      </c>
      <c r="G85" s="24"/>
      <c r="H85" s="26" t="s">
        <v>191</v>
      </c>
      <c r="I85" s="25">
        <v>13</v>
      </c>
      <c r="J85" s="25">
        <v>30</v>
      </c>
      <c r="K85" s="25" t="s">
        <v>50</v>
      </c>
      <c r="L85" s="27" t="s">
        <v>112</v>
      </c>
      <c r="M85" s="28" t="s">
        <v>76</v>
      </c>
      <c r="N85" s="28" t="s">
        <v>53</v>
      </c>
      <c r="O85" s="25">
        <v>1</v>
      </c>
      <c r="P85" s="29">
        <v>9961</v>
      </c>
      <c r="Q85" s="29">
        <v>0</v>
      </c>
      <c r="R85" s="29">
        <f t="shared" si="15"/>
        <v>9961</v>
      </c>
      <c r="S85" s="29">
        <f>181.67*2</f>
        <v>363.34</v>
      </c>
      <c r="T85" s="29">
        <v>0</v>
      </c>
      <c r="U85" s="29">
        <f t="shared" si="10"/>
        <v>1660.1666666666667</v>
      </c>
      <c r="V85" s="29">
        <f t="shared" si="11"/>
        <v>16601.666666666668</v>
      </c>
      <c r="W85" s="29">
        <f t="shared" si="16"/>
        <v>1084.0556999999999</v>
      </c>
      <c r="X85" s="29">
        <f t="shared" si="17"/>
        <v>309.73019999999997</v>
      </c>
      <c r="Y85" s="30" t="s">
        <v>113</v>
      </c>
      <c r="Z85" s="29">
        <f t="shared" si="12"/>
        <v>206.48680000000002</v>
      </c>
      <c r="AA85" s="29">
        <f>846</f>
        <v>846</v>
      </c>
      <c r="AB85" s="29">
        <f>528</f>
        <v>528</v>
      </c>
      <c r="AC85" s="29">
        <f t="shared" si="13"/>
        <v>5849.17</v>
      </c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>
        <f t="shared" si="9"/>
        <v>0</v>
      </c>
      <c r="AP85" s="32">
        <v>4080</v>
      </c>
      <c r="AQ85" s="29">
        <f t="shared" si="14"/>
        <v>194632.71573333335</v>
      </c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/>
      <c r="HB85" s="33"/>
      <c r="HC85" s="33"/>
      <c r="HD85" s="33"/>
      <c r="HE85" s="33"/>
      <c r="HF85" s="33"/>
      <c r="HG85" s="33"/>
      <c r="HH85" s="33"/>
      <c r="HI85" s="33"/>
      <c r="HJ85" s="33"/>
      <c r="HK85" s="33"/>
      <c r="HL85" s="33"/>
      <c r="HM85" s="33"/>
      <c r="HN85" s="33"/>
    </row>
    <row r="86" spans="1:222" ht="14.25" x14ac:dyDescent="0.25">
      <c r="A86" s="24">
        <v>82</v>
      </c>
      <c r="B86" s="25">
        <v>10</v>
      </c>
      <c r="C86" s="25">
        <v>1</v>
      </c>
      <c r="D86" s="24">
        <v>20</v>
      </c>
      <c r="E86" s="24">
        <v>83</v>
      </c>
      <c r="F86" s="24">
        <v>270</v>
      </c>
      <c r="G86" s="24"/>
      <c r="H86" s="26" t="s">
        <v>192</v>
      </c>
      <c r="I86" s="25">
        <v>16</v>
      </c>
      <c r="J86" s="25">
        <v>40</v>
      </c>
      <c r="K86" s="25" t="s">
        <v>74</v>
      </c>
      <c r="L86" s="27" t="s">
        <v>126</v>
      </c>
      <c r="M86" s="28" t="s">
        <v>104</v>
      </c>
      <c r="N86" s="28" t="s">
        <v>66</v>
      </c>
      <c r="O86" s="25">
        <v>1</v>
      </c>
      <c r="P86" s="29">
        <v>17213</v>
      </c>
      <c r="Q86" s="29">
        <v>0</v>
      </c>
      <c r="R86" s="29">
        <f t="shared" si="15"/>
        <v>17213</v>
      </c>
      <c r="S86" s="29">
        <f>181.67*2</f>
        <v>363.34</v>
      </c>
      <c r="T86" s="29">
        <v>0</v>
      </c>
      <c r="U86" s="29">
        <f t="shared" si="10"/>
        <v>2868.833333333333</v>
      </c>
      <c r="V86" s="29">
        <f t="shared" si="11"/>
        <v>28688.333333333332</v>
      </c>
      <c r="W86" s="29">
        <f t="shared" si="16"/>
        <v>1845.5156999999999</v>
      </c>
      <c r="X86" s="29">
        <f t="shared" si="17"/>
        <v>527.29020000000003</v>
      </c>
      <c r="Y86" s="30" t="s">
        <v>193</v>
      </c>
      <c r="Z86" s="29">
        <f t="shared" si="12"/>
        <v>351.52680000000004</v>
      </c>
      <c r="AA86" s="29">
        <v>1247</v>
      </c>
      <c r="AB86" s="29">
        <v>779</v>
      </c>
      <c r="AC86" s="29">
        <f t="shared" si="13"/>
        <v>9801.17</v>
      </c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>
        <f t="shared" si="9"/>
        <v>0</v>
      </c>
      <c r="AP86" s="32">
        <v>0</v>
      </c>
      <c r="AQ86" s="29">
        <f t="shared" si="14"/>
        <v>318291.24906666664</v>
      </c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/>
      <c r="FV86" s="33"/>
      <c r="FW86" s="33"/>
      <c r="FX86" s="33"/>
      <c r="FY86" s="33"/>
      <c r="FZ86" s="33"/>
      <c r="GA86" s="33"/>
      <c r="GB86" s="33"/>
      <c r="GC86" s="33"/>
      <c r="GD86" s="33"/>
      <c r="GE86" s="33"/>
      <c r="GF86" s="33"/>
      <c r="GG86" s="33"/>
      <c r="GH86" s="33"/>
      <c r="GI86" s="33"/>
      <c r="GJ86" s="33"/>
      <c r="GK86" s="33"/>
      <c r="GL86" s="33"/>
      <c r="GM86" s="33"/>
      <c r="GN86" s="33"/>
      <c r="GO86" s="33"/>
      <c r="GP86" s="33"/>
      <c r="GQ86" s="33"/>
      <c r="GR86" s="33"/>
      <c r="GS86" s="33"/>
      <c r="GT86" s="33"/>
      <c r="GU86" s="33"/>
      <c r="GV86" s="33"/>
      <c r="GW86" s="33"/>
      <c r="GX86" s="33"/>
      <c r="GY86" s="33"/>
      <c r="GZ86" s="33"/>
      <c r="HA86" s="33"/>
      <c r="HB86" s="33"/>
      <c r="HC86" s="33"/>
      <c r="HD86" s="33"/>
      <c r="HE86" s="33"/>
      <c r="HF86" s="33"/>
      <c r="HG86" s="33"/>
      <c r="HH86" s="33"/>
      <c r="HI86" s="33"/>
      <c r="HJ86" s="33"/>
      <c r="HK86" s="33"/>
      <c r="HL86" s="33"/>
      <c r="HM86" s="33"/>
      <c r="HN86" s="33"/>
    </row>
    <row r="87" spans="1:222" ht="14.25" x14ac:dyDescent="0.25">
      <c r="A87" s="24">
        <v>83</v>
      </c>
      <c r="B87" s="25">
        <v>10</v>
      </c>
      <c r="C87" s="25">
        <v>1</v>
      </c>
      <c r="D87" s="24">
        <v>20</v>
      </c>
      <c r="E87" s="24">
        <v>84</v>
      </c>
      <c r="F87" s="24">
        <v>270</v>
      </c>
      <c r="G87" s="24"/>
      <c r="H87" s="26" t="s">
        <v>194</v>
      </c>
      <c r="I87" s="25">
        <v>4</v>
      </c>
      <c r="J87" s="25">
        <v>30</v>
      </c>
      <c r="K87" s="25" t="s">
        <v>50</v>
      </c>
      <c r="L87" s="27" t="s">
        <v>61</v>
      </c>
      <c r="M87" s="28" t="s">
        <v>195</v>
      </c>
      <c r="N87" s="28" t="s">
        <v>53</v>
      </c>
      <c r="O87" s="25">
        <v>1</v>
      </c>
      <c r="P87" s="29">
        <v>6516</v>
      </c>
      <c r="Q87" s="29">
        <v>0</v>
      </c>
      <c r="R87" s="29">
        <f t="shared" si="15"/>
        <v>6516</v>
      </c>
      <c r="S87" s="29">
        <f>151.43*2</f>
        <v>302.86</v>
      </c>
      <c r="T87" s="29">
        <v>0</v>
      </c>
      <c r="U87" s="29">
        <f t="shared" si="10"/>
        <v>1086</v>
      </c>
      <c r="V87" s="29">
        <f t="shared" si="11"/>
        <v>10860</v>
      </c>
      <c r="W87" s="29">
        <f t="shared" si="16"/>
        <v>715.98029999999994</v>
      </c>
      <c r="X87" s="29">
        <f t="shared" si="17"/>
        <v>204.5658</v>
      </c>
      <c r="Y87" s="30" t="s">
        <v>62</v>
      </c>
      <c r="Z87" s="29">
        <f t="shared" si="12"/>
        <v>136.37719999999999</v>
      </c>
      <c r="AA87" s="29">
        <f>549</f>
        <v>549</v>
      </c>
      <c r="AB87" s="29">
        <f>339</f>
        <v>339</v>
      </c>
      <c r="AC87" s="29">
        <f t="shared" si="13"/>
        <v>3853.43</v>
      </c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>
        <f t="shared" si="9"/>
        <v>0</v>
      </c>
      <c r="AP87" s="32">
        <v>4080</v>
      </c>
      <c r="AQ87" s="29">
        <f t="shared" si="14"/>
        <v>130508.30960000001</v>
      </c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  <c r="CX87" s="33"/>
      <c r="CY87" s="33"/>
      <c r="CZ87" s="33"/>
      <c r="DA87" s="33"/>
      <c r="DB87" s="33"/>
      <c r="DC87" s="33"/>
      <c r="DD87" s="33"/>
      <c r="DE87" s="33"/>
      <c r="DF87" s="33"/>
      <c r="DG87" s="33"/>
      <c r="DH87" s="33"/>
      <c r="DI87" s="33"/>
      <c r="DJ87" s="33"/>
      <c r="DK87" s="33"/>
      <c r="DL87" s="33"/>
      <c r="DM87" s="33"/>
      <c r="DN87" s="33"/>
      <c r="DO87" s="33"/>
      <c r="DP87" s="33"/>
      <c r="DQ87" s="33"/>
      <c r="DR87" s="33"/>
      <c r="DS87" s="33"/>
      <c r="DT87" s="33"/>
      <c r="DU87" s="33"/>
      <c r="DV87" s="33"/>
      <c r="DW87" s="33"/>
      <c r="DX87" s="33"/>
      <c r="DY87" s="33"/>
      <c r="DZ87" s="33"/>
      <c r="EA87" s="33"/>
      <c r="EB87" s="33"/>
      <c r="EC87" s="33"/>
      <c r="ED87" s="33"/>
      <c r="EE87" s="33"/>
      <c r="EF87" s="33"/>
      <c r="EG87" s="33"/>
      <c r="EH87" s="33"/>
      <c r="EI87" s="33"/>
      <c r="EJ87" s="33"/>
      <c r="EK87" s="33"/>
      <c r="EL87" s="33"/>
      <c r="EM87" s="33"/>
      <c r="EN87" s="33"/>
      <c r="EO87" s="33"/>
      <c r="EP87" s="33"/>
      <c r="EQ87" s="33"/>
      <c r="ER87" s="33"/>
      <c r="ES87" s="33"/>
      <c r="ET87" s="33"/>
      <c r="EU87" s="33"/>
      <c r="EV87" s="33"/>
      <c r="EW87" s="33"/>
      <c r="EX87" s="33"/>
      <c r="EY87" s="33"/>
      <c r="EZ87" s="33"/>
      <c r="FA87" s="33"/>
      <c r="FB87" s="33"/>
      <c r="FC87" s="33"/>
      <c r="FD87" s="33"/>
      <c r="FE87" s="33"/>
      <c r="FF87" s="33"/>
      <c r="FG87" s="33"/>
      <c r="FH87" s="33"/>
      <c r="FI87" s="33"/>
      <c r="FJ87" s="33"/>
      <c r="FK87" s="33"/>
      <c r="FL87" s="33"/>
      <c r="FM87" s="33"/>
      <c r="FN87" s="33"/>
      <c r="FO87" s="33"/>
      <c r="FP87" s="33"/>
      <c r="FQ87" s="33"/>
      <c r="FR87" s="33"/>
      <c r="FS87" s="33"/>
      <c r="FT87" s="33"/>
      <c r="FU87" s="33"/>
      <c r="FV87" s="33"/>
      <c r="FW87" s="33"/>
      <c r="FX87" s="33"/>
      <c r="FY87" s="33"/>
      <c r="FZ87" s="33"/>
      <c r="GA87" s="33"/>
      <c r="GB87" s="33"/>
      <c r="GC87" s="33"/>
      <c r="GD87" s="33"/>
      <c r="GE87" s="33"/>
      <c r="GF87" s="33"/>
      <c r="GG87" s="33"/>
      <c r="GH87" s="33"/>
      <c r="GI87" s="33"/>
      <c r="GJ87" s="33"/>
      <c r="GK87" s="33"/>
      <c r="GL87" s="33"/>
      <c r="GM87" s="33"/>
      <c r="GN87" s="33"/>
      <c r="GO87" s="33"/>
      <c r="GP87" s="33"/>
      <c r="GQ87" s="33"/>
      <c r="GR87" s="33"/>
      <c r="GS87" s="33"/>
      <c r="GT87" s="33"/>
      <c r="GU87" s="33"/>
      <c r="GV87" s="33"/>
      <c r="GW87" s="33"/>
      <c r="GX87" s="33"/>
      <c r="GY87" s="33"/>
      <c r="GZ87" s="33"/>
      <c r="HA87" s="33"/>
      <c r="HB87" s="33"/>
      <c r="HC87" s="33"/>
      <c r="HD87" s="33"/>
      <c r="HE87" s="33"/>
      <c r="HF87" s="33"/>
      <c r="HG87" s="33"/>
      <c r="HH87" s="33"/>
      <c r="HI87" s="33"/>
      <c r="HJ87" s="33"/>
      <c r="HK87" s="33"/>
      <c r="HL87" s="33"/>
      <c r="HM87" s="33"/>
      <c r="HN87" s="33"/>
    </row>
    <row r="88" spans="1:222" ht="14.25" x14ac:dyDescent="0.25">
      <c r="A88" s="24">
        <v>84</v>
      </c>
      <c r="B88" s="25">
        <v>10</v>
      </c>
      <c r="C88" s="25">
        <v>1</v>
      </c>
      <c r="D88" s="24">
        <v>20</v>
      </c>
      <c r="E88" s="24">
        <v>85</v>
      </c>
      <c r="F88" s="24">
        <v>270</v>
      </c>
      <c r="G88" s="24"/>
      <c r="H88" s="26" t="s">
        <v>196</v>
      </c>
      <c r="I88" s="25">
        <v>3</v>
      </c>
      <c r="J88" s="25">
        <v>30</v>
      </c>
      <c r="K88" s="25" t="s">
        <v>50</v>
      </c>
      <c r="L88" s="27" t="s">
        <v>51</v>
      </c>
      <c r="M88" s="28" t="s">
        <v>52</v>
      </c>
      <c r="N88" s="28" t="s">
        <v>53</v>
      </c>
      <c r="O88" s="25">
        <v>1</v>
      </c>
      <c r="P88" s="29">
        <v>6252</v>
      </c>
      <c r="Q88" s="29">
        <v>0</v>
      </c>
      <c r="R88" s="29">
        <f t="shared" si="15"/>
        <v>6252</v>
      </c>
      <c r="S88" s="29">
        <f>151.43*2</f>
        <v>302.86</v>
      </c>
      <c r="T88" s="29">
        <v>0</v>
      </c>
      <c r="U88" s="29">
        <f t="shared" si="10"/>
        <v>1042</v>
      </c>
      <c r="V88" s="29">
        <f t="shared" si="11"/>
        <v>10420</v>
      </c>
      <c r="W88" s="29">
        <f t="shared" si="16"/>
        <v>688.26029999999992</v>
      </c>
      <c r="X88" s="29">
        <f t="shared" si="17"/>
        <v>196.64579999999998</v>
      </c>
      <c r="Y88" s="30" t="s">
        <v>54</v>
      </c>
      <c r="Z88" s="29">
        <f t="shared" si="12"/>
        <v>131.09719999999999</v>
      </c>
      <c r="AA88" s="29">
        <f>539</f>
        <v>539</v>
      </c>
      <c r="AB88" s="29">
        <f>329</f>
        <v>329</v>
      </c>
      <c r="AC88" s="29">
        <f t="shared" si="13"/>
        <v>3711.43</v>
      </c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>
        <f t="shared" si="9"/>
        <v>0</v>
      </c>
      <c r="AP88" s="32">
        <v>4080</v>
      </c>
      <c r="AQ88" s="29">
        <f t="shared" si="14"/>
        <v>126204.78960000002</v>
      </c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/>
      <c r="DB88" s="33"/>
      <c r="DC88" s="33"/>
      <c r="DD88" s="33"/>
      <c r="DE88" s="33"/>
      <c r="DF88" s="33"/>
      <c r="DG88" s="33"/>
      <c r="DH88" s="33"/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/>
      <c r="EL88" s="33"/>
      <c r="EM88" s="33"/>
      <c r="EN88" s="33"/>
      <c r="EO88" s="33"/>
      <c r="EP88" s="33"/>
      <c r="EQ88" s="33"/>
      <c r="ER88" s="33"/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FJ88" s="33"/>
      <c r="FK88" s="33"/>
      <c r="FL88" s="33"/>
      <c r="FM88" s="33"/>
      <c r="FN88" s="33"/>
      <c r="FO88" s="33"/>
      <c r="FP88" s="33"/>
      <c r="FQ88" s="33"/>
      <c r="FR88" s="33"/>
      <c r="FS88" s="33"/>
      <c r="FT88" s="33"/>
      <c r="FU88" s="33"/>
      <c r="FV88" s="33"/>
      <c r="FW88" s="33"/>
      <c r="FX88" s="33"/>
      <c r="FY88" s="33"/>
      <c r="FZ88" s="33"/>
      <c r="GA88" s="33"/>
      <c r="GB88" s="33"/>
      <c r="GC88" s="33"/>
      <c r="GD88" s="33"/>
      <c r="GE88" s="33"/>
      <c r="GF88" s="33"/>
      <c r="GG88" s="33"/>
      <c r="GH88" s="33"/>
      <c r="GI88" s="33"/>
      <c r="GJ88" s="33"/>
      <c r="GK88" s="33"/>
      <c r="GL88" s="33"/>
      <c r="GM88" s="33"/>
      <c r="GN88" s="33"/>
      <c r="GO88" s="33"/>
      <c r="GP88" s="33"/>
      <c r="GQ88" s="33"/>
      <c r="GR88" s="33"/>
      <c r="GS88" s="33"/>
      <c r="GT88" s="33"/>
      <c r="GU88" s="33"/>
      <c r="GV88" s="33"/>
      <c r="GW88" s="33"/>
      <c r="GX88" s="33"/>
      <c r="GY88" s="33"/>
      <c r="GZ88" s="33"/>
      <c r="HA88" s="33"/>
      <c r="HB88" s="33"/>
      <c r="HC88" s="33"/>
      <c r="HD88" s="33"/>
      <c r="HE88" s="33"/>
      <c r="HF88" s="33"/>
      <c r="HG88" s="33"/>
      <c r="HH88" s="33"/>
      <c r="HI88" s="33"/>
      <c r="HJ88" s="33"/>
      <c r="HK88" s="33"/>
      <c r="HL88" s="33"/>
      <c r="HM88" s="33"/>
      <c r="HN88" s="33"/>
    </row>
    <row r="89" spans="1:222" ht="14.25" x14ac:dyDescent="0.25">
      <c r="A89" s="24">
        <v>85</v>
      </c>
      <c r="B89" s="25">
        <v>10</v>
      </c>
      <c r="C89" s="25">
        <v>1</v>
      </c>
      <c r="D89" s="24">
        <v>20</v>
      </c>
      <c r="E89" s="24">
        <v>86</v>
      </c>
      <c r="F89" s="24">
        <v>270</v>
      </c>
      <c r="G89" s="24"/>
      <c r="H89" s="26" t="s">
        <v>197</v>
      </c>
      <c r="I89" s="25">
        <v>4</v>
      </c>
      <c r="J89" s="25">
        <v>30</v>
      </c>
      <c r="K89" s="25" t="s">
        <v>50</v>
      </c>
      <c r="L89" s="27" t="s">
        <v>61</v>
      </c>
      <c r="M89" s="38" t="s">
        <v>57</v>
      </c>
      <c r="N89" s="38" t="s">
        <v>53</v>
      </c>
      <c r="O89" s="25">
        <v>1</v>
      </c>
      <c r="P89" s="29">
        <v>6516</v>
      </c>
      <c r="Q89" s="29">
        <v>0</v>
      </c>
      <c r="R89" s="29">
        <f t="shared" si="15"/>
        <v>6516</v>
      </c>
      <c r="S89" s="29">
        <f>90.86*2</f>
        <v>181.72</v>
      </c>
      <c r="T89" s="29">
        <v>0</v>
      </c>
      <c r="U89" s="29">
        <f t="shared" si="10"/>
        <v>1086</v>
      </c>
      <c r="V89" s="29">
        <f t="shared" si="11"/>
        <v>10860</v>
      </c>
      <c r="W89" s="29">
        <f t="shared" si="16"/>
        <v>703.26059999999995</v>
      </c>
      <c r="X89" s="29">
        <f t="shared" si="17"/>
        <v>200.9316</v>
      </c>
      <c r="Y89" s="30" t="s">
        <v>62</v>
      </c>
      <c r="Z89" s="29">
        <f t="shared" si="12"/>
        <v>133.95440000000002</v>
      </c>
      <c r="AA89" s="29">
        <f>549</f>
        <v>549</v>
      </c>
      <c r="AB89" s="29">
        <f>339</f>
        <v>339</v>
      </c>
      <c r="AC89" s="29">
        <f t="shared" si="13"/>
        <v>3792.86</v>
      </c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>
        <f t="shared" si="9"/>
        <v>0</v>
      </c>
      <c r="AP89" s="32">
        <v>4080</v>
      </c>
      <c r="AQ89" s="29">
        <f t="shared" si="14"/>
        <v>128768.73919999998</v>
      </c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  <c r="CT89" s="33"/>
      <c r="CU89" s="33"/>
      <c r="CV89" s="33"/>
      <c r="CW89" s="33"/>
      <c r="CX89" s="33"/>
      <c r="CY89" s="33"/>
      <c r="CZ89" s="33"/>
      <c r="DA89" s="33"/>
      <c r="DB89" s="33"/>
      <c r="DC89" s="33"/>
      <c r="DD89" s="33"/>
      <c r="DE89" s="33"/>
      <c r="DF89" s="33"/>
      <c r="DG89" s="33"/>
      <c r="DH89" s="33"/>
      <c r="DI89" s="33"/>
      <c r="DJ89" s="33"/>
      <c r="DK89" s="33"/>
      <c r="DL89" s="33"/>
      <c r="DM89" s="33"/>
      <c r="DN89" s="33"/>
      <c r="DO89" s="33"/>
      <c r="DP89" s="33"/>
      <c r="DQ89" s="33"/>
      <c r="DR89" s="33"/>
      <c r="DS89" s="33"/>
      <c r="DT89" s="33"/>
      <c r="DU89" s="33"/>
      <c r="DV89" s="33"/>
      <c r="DW89" s="33"/>
      <c r="DX89" s="33"/>
      <c r="DY89" s="33"/>
      <c r="DZ89" s="33"/>
      <c r="EA89" s="33"/>
      <c r="EB89" s="33"/>
      <c r="EC89" s="33"/>
      <c r="ED89" s="33"/>
      <c r="EE89" s="33"/>
      <c r="EF89" s="33"/>
      <c r="EG89" s="33"/>
      <c r="EH89" s="33"/>
      <c r="EI89" s="33"/>
      <c r="EJ89" s="33"/>
      <c r="EK89" s="33"/>
      <c r="EL89" s="33"/>
      <c r="EM89" s="33"/>
      <c r="EN89" s="33"/>
      <c r="EO89" s="33"/>
      <c r="EP89" s="33"/>
      <c r="EQ89" s="33"/>
      <c r="ER89" s="33"/>
      <c r="ES89" s="33"/>
      <c r="ET89" s="33"/>
      <c r="EU89" s="33"/>
      <c r="EV89" s="33"/>
      <c r="EW89" s="33"/>
      <c r="EX89" s="33"/>
      <c r="EY89" s="33"/>
      <c r="EZ89" s="33"/>
      <c r="FA89" s="33"/>
      <c r="FB89" s="33"/>
      <c r="FC89" s="33"/>
      <c r="FD89" s="33"/>
      <c r="FE89" s="33"/>
      <c r="FF89" s="33"/>
      <c r="FG89" s="33"/>
      <c r="FH89" s="33"/>
      <c r="FI89" s="33"/>
      <c r="FJ89" s="33"/>
      <c r="FK89" s="33"/>
      <c r="FL89" s="33"/>
      <c r="FM89" s="33"/>
      <c r="FN89" s="33"/>
      <c r="FO89" s="33"/>
      <c r="FP89" s="33"/>
      <c r="FQ89" s="33"/>
      <c r="FR89" s="33"/>
      <c r="FS89" s="33"/>
      <c r="FT89" s="33"/>
      <c r="FU89" s="33"/>
      <c r="FV89" s="33"/>
      <c r="FW89" s="33"/>
      <c r="FX89" s="33"/>
      <c r="FY89" s="33"/>
      <c r="FZ89" s="33"/>
      <c r="GA89" s="33"/>
      <c r="GB89" s="33"/>
      <c r="GC89" s="33"/>
      <c r="GD89" s="33"/>
      <c r="GE89" s="33"/>
      <c r="GF89" s="33"/>
      <c r="GG89" s="33"/>
      <c r="GH89" s="33"/>
      <c r="GI89" s="33"/>
      <c r="GJ89" s="33"/>
      <c r="GK89" s="33"/>
      <c r="GL89" s="33"/>
      <c r="GM89" s="33"/>
      <c r="GN89" s="33"/>
      <c r="GO89" s="33"/>
      <c r="GP89" s="33"/>
      <c r="GQ89" s="33"/>
      <c r="GR89" s="33"/>
      <c r="GS89" s="33"/>
      <c r="GT89" s="33"/>
      <c r="GU89" s="33"/>
      <c r="GV89" s="33"/>
      <c r="GW89" s="33"/>
      <c r="GX89" s="33"/>
      <c r="GY89" s="33"/>
      <c r="GZ89" s="33"/>
      <c r="HA89" s="33"/>
      <c r="HB89" s="33"/>
      <c r="HC89" s="33"/>
      <c r="HD89" s="33"/>
      <c r="HE89" s="33"/>
      <c r="HF89" s="33"/>
      <c r="HG89" s="33"/>
      <c r="HH89" s="33"/>
      <c r="HI89" s="33"/>
      <c r="HJ89" s="33"/>
      <c r="HK89" s="33"/>
      <c r="HL89" s="33"/>
      <c r="HM89" s="33"/>
      <c r="HN89" s="33"/>
    </row>
    <row r="90" spans="1:222" ht="14.25" x14ac:dyDescent="0.25">
      <c r="A90" s="24">
        <v>86</v>
      </c>
      <c r="B90" s="25">
        <v>10</v>
      </c>
      <c r="C90" s="25">
        <v>1</v>
      </c>
      <c r="D90" s="24">
        <v>20</v>
      </c>
      <c r="E90" s="24">
        <v>87</v>
      </c>
      <c r="F90" s="24">
        <v>270</v>
      </c>
      <c r="G90" s="24"/>
      <c r="H90" s="26" t="s">
        <v>198</v>
      </c>
      <c r="I90" s="25">
        <v>3</v>
      </c>
      <c r="J90" s="25">
        <v>30</v>
      </c>
      <c r="K90" s="25" t="s">
        <v>50</v>
      </c>
      <c r="L90" s="27" t="s">
        <v>51</v>
      </c>
      <c r="M90" s="28" t="s">
        <v>52</v>
      </c>
      <c r="N90" s="28" t="s">
        <v>53</v>
      </c>
      <c r="O90" s="25">
        <v>1</v>
      </c>
      <c r="P90" s="29">
        <v>6252</v>
      </c>
      <c r="Q90" s="29">
        <v>0</v>
      </c>
      <c r="R90" s="29">
        <f t="shared" si="15"/>
        <v>6252</v>
      </c>
      <c r="S90" s="29">
        <f>211.94*2</f>
        <v>423.88</v>
      </c>
      <c r="T90" s="29">
        <v>0</v>
      </c>
      <c r="U90" s="29">
        <f t="shared" si="10"/>
        <v>1042</v>
      </c>
      <c r="V90" s="29">
        <f t="shared" si="11"/>
        <v>10420</v>
      </c>
      <c r="W90" s="29">
        <f t="shared" si="16"/>
        <v>700.9674</v>
      </c>
      <c r="X90" s="29">
        <f t="shared" si="17"/>
        <v>200.2764</v>
      </c>
      <c r="Y90" s="30" t="s">
        <v>54</v>
      </c>
      <c r="Z90" s="29">
        <f t="shared" si="12"/>
        <v>133.51760000000002</v>
      </c>
      <c r="AA90" s="29">
        <f>539</f>
        <v>539</v>
      </c>
      <c r="AB90" s="29">
        <f>329</f>
        <v>329</v>
      </c>
      <c r="AC90" s="29">
        <f t="shared" si="13"/>
        <v>3771.94</v>
      </c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>
        <f t="shared" si="9"/>
        <v>0</v>
      </c>
      <c r="AP90" s="32">
        <v>4080</v>
      </c>
      <c r="AQ90" s="29">
        <f t="shared" si="14"/>
        <v>127942.63680000001</v>
      </c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  <c r="CX90" s="33"/>
      <c r="CY90" s="33"/>
      <c r="CZ90" s="33"/>
      <c r="DA90" s="33"/>
      <c r="DB90" s="33"/>
      <c r="DC90" s="33"/>
      <c r="DD90" s="33"/>
      <c r="DE90" s="33"/>
      <c r="DF90" s="33"/>
      <c r="DG90" s="33"/>
      <c r="DH90" s="33"/>
      <c r="DI90" s="33"/>
      <c r="DJ90" s="33"/>
      <c r="DK90" s="33"/>
      <c r="DL90" s="33"/>
      <c r="DM90" s="33"/>
      <c r="DN90" s="33"/>
      <c r="DO90" s="33"/>
      <c r="DP90" s="33"/>
      <c r="DQ90" s="33"/>
      <c r="DR90" s="33"/>
      <c r="DS90" s="33"/>
      <c r="DT90" s="33"/>
      <c r="DU90" s="33"/>
      <c r="DV90" s="33"/>
      <c r="DW90" s="33"/>
      <c r="DX90" s="33"/>
      <c r="DY90" s="33"/>
      <c r="DZ90" s="33"/>
      <c r="EA90" s="33"/>
      <c r="EB90" s="33"/>
      <c r="EC90" s="33"/>
      <c r="ED90" s="33"/>
      <c r="EE90" s="33"/>
      <c r="EF90" s="33"/>
      <c r="EG90" s="33"/>
      <c r="EH90" s="33"/>
      <c r="EI90" s="33"/>
      <c r="EJ90" s="33"/>
      <c r="EK90" s="33"/>
      <c r="EL90" s="33"/>
      <c r="EM90" s="33"/>
      <c r="EN90" s="33"/>
      <c r="EO90" s="33"/>
      <c r="EP90" s="33"/>
      <c r="EQ90" s="33"/>
      <c r="ER90" s="33"/>
      <c r="ES90" s="33"/>
      <c r="ET90" s="33"/>
      <c r="EU90" s="33"/>
      <c r="EV90" s="33"/>
      <c r="EW90" s="33"/>
      <c r="EX90" s="33"/>
      <c r="EY90" s="33"/>
      <c r="EZ90" s="33"/>
      <c r="FA90" s="33"/>
      <c r="FB90" s="33"/>
      <c r="FC90" s="33"/>
      <c r="FD90" s="33"/>
      <c r="FE90" s="33"/>
      <c r="FF90" s="33"/>
      <c r="FG90" s="33"/>
      <c r="FH90" s="33"/>
      <c r="FI90" s="33"/>
      <c r="FJ90" s="33"/>
      <c r="FK90" s="33"/>
      <c r="FL90" s="33"/>
      <c r="FM90" s="33"/>
      <c r="FN90" s="33"/>
      <c r="FO90" s="33"/>
      <c r="FP90" s="33"/>
      <c r="FQ90" s="33"/>
      <c r="FR90" s="33"/>
      <c r="FS90" s="33"/>
      <c r="FT90" s="33"/>
      <c r="FU90" s="33"/>
      <c r="FV90" s="33"/>
      <c r="FW90" s="33"/>
      <c r="FX90" s="33"/>
      <c r="FY90" s="33"/>
      <c r="FZ90" s="33"/>
      <c r="GA90" s="33"/>
      <c r="GB90" s="33"/>
      <c r="GC90" s="33"/>
      <c r="GD90" s="33"/>
      <c r="GE90" s="33"/>
      <c r="GF90" s="33"/>
      <c r="GG90" s="33"/>
      <c r="GH90" s="33"/>
      <c r="GI90" s="33"/>
      <c r="GJ90" s="33"/>
      <c r="GK90" s="33"/>
      <c r="GL90" s="33"/>
      <c r="GM90" s="33"/>
      <c r="GN90" s="33"/>
      <c r="GO90" s="33"/>
      <c r="GP90" s="33"/>
      <c r="GQ90" s="33"/>
      <c r="GR90" s="33"/>
      <c r="GS90" s="33"/>
      <c r="GT90" s="33"/>
      <c r="GU90" s="33"/>
      <c r="GV90" s="33"/>
      <c r="GW90" s="33"/>
      <c r="GX90" s="33"/>
      <c r="GY90" s="33"/>
      <c r="GZ90" s="33"/>
      <c r="HA90" s="33"/>
      <c r="HB90" s="33"/>
      <c r="HC90" s="33"/>
      <c r="HD90" s="33"/>
      <c r="HE90" s="33"/>
      <c r="HF90" s="33"/>
      <c r="HG90" s="33"/>
      <c r="HH90" s="33"/>
      <c r="HI90" s="33"/>
      <c r="HJ90" s="33"/>
      <c r="HK90" s="33"/>
      <c r="HL90" s="33"/>
      <c r="HM90" s="33"/>
      <c r="HN90" s="33"/>
    </row>
    <row r="91" spans="1:222" ht="14.25" x14ac:dyDescent="0.25">
      <c r="A91" s="24">
        <v>87</v>
      </c>
      <c r="B91" s="25">
        <v>10</v>
      </c>
      <c r="C91" s="25">
        <v>1</v>
      </c>
      <c r="D91" s="24">
        <v>20</v>
      </c>
      <c r="E91" s="24">
        <v>88</v>
      </c>
      <c r="F91" s="24">
        <v>270</v>
      </c>
      <c r="G91" s="24"/>
      <c r="H91" s="26" t="s">
        <v>199</v>
      </c>
      <c r="I91" s="25">
        <v>3</v>
      </c>
      <c r="J91" s="25">
        <v>30</v>
      </c>
      <c r="K91" s="25" t="s">
        <v>50</v>
      </c>
      <c r="L91" s="27" t="s">
        <v>51</v>
      </c>
      <c r="M91" s="28" t="s">
        <v>52</v>
      </c>
      <c r="N91" s="28" t="s">
        <v>53</v>
      </c>
      <c r="O91" s="25">
        <v>1</v>
      </c>
      <c r="P91" s="29">
        <v>6252</v>
      </c>
      <c r="Q91" s="29">
        <v>0</v>
      </c>
      <c r="R91" s="29">
        <f t="shared" si="15"/>
        <v>6252</v>
      </c>
      <c r="S91" s="29">
        <f>121.13*2</f>
        <v>242.26</v>
      </c>
      <c r="T91" s="29">
        <v>0</v>
      </c>
      <c r="U91" s="29">
        <f t="shared" si="10"/>
        <v>1042</v>
      </c>
      <c r="V91" s="29">
        <f t="shared" si="11"/>
        <v>10420</v>
      </c>
      <c r="W91" s="29">
        <f t="shared" si="16"/>
        <v>681.89729999999997</v>
      </c>
      <c r="X91" s="29">
        <f t="shared" si="17"/>
        <v>194.8278</v>
      </c>
      <c r="Y91" s="30" t="s">
        <v>54</v>
      </c>
      <c r="Z91" s="29">
        <f t="shared" si="12"/>
        <v>129.8852</v>
      </c>
      <c r="AA91" s="29">
        <f>539</f>
        <v>539</v>
      </c>
      <c r="AB91" s="29">
        <f>329</f>
        <v>329</v>
      </c>
      <c r="AC91" s="29">
        <f t="shared" si="13"/>
        <v>3681.13</v>
      </c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>
        <f t="shared" si="9"/>
        <v>0</v>
      </c>
      <c r="AP91" s="32">
        <v>4080</v>
      </c>
      <c r="AQ91" s="29">
        <f t="shared" si="14"/>
        <v>125334.57359999999</v>
      </c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  <c r="CX91" s="33"/>
      <c r="CY91" s="33"/>
      <c r="CZ91" s="33"/>
      <c r="DA91" s="33"/>
      <c r="DB91" s="33"/>
      <c r="DC91" s="33"/>
      <c r="DD91" s="33"/>
      <c r="DE91" s="33"/>
      <c r="DF91" s="33"/>
      <c r="DG91" s="33"/>
      <c r="DH91" s="33"/>
      <c r="DI91" s="33"/>
      <c r="DJ91" s="33"/>
      <c r="DK91" s="33"/>
      <c r="DL91" s="33"/>
      <c r="DM91" s="33"/>
      <c r="DN91" s="33"/>
      <c r="DO91" s="33"/>
      <c r="DP91" s="33"/>
      <c r="DQ91" s="33"/>
      <c r="DR91" s="33"/>
      <c r="DS91" s="33"/>
      <c r="DT91" s="33"/>
      <c r="DU91" s="33"/>
      <c r="DV91" s="33"/>
      <c r="DW91" s="33"/>
      <c r="DX91" s="33"/>
      <c r="DY91" s="33"/>
      <c r="DZ91" s="33"/>
      <c r="EA91" s="33"/>
      <c r="EB91" s="33"/>
      <c r="EC91" s="33"/>
      <c r="ED91" s="33"/>
      <c r="EE91" s="33"/>
      <c r="EF91" s="33"/>
      <c r="EG91" s="33"/>
      <c r="EH91" s="33"/>
      <c r="EI91" s="33"/>
      <c r="EJ91" s="33"/>
      <c r="EK91" s="33"/>
      <c r="EL91" s="33"/>
      <c r="EM91" s="33"/>
      <c r="EN91" s="33"/>
      <c r="EO91" s="33"/>
      <c r="EP91" s="33"/>
      <c r="EQ91" s="33"/>
      <c r="ER91" s="33"/>
      <c r="ES91" s="33"/>
      <c r="ET91" s="33"/>
      <c r="EU91" s="33"/>
      <c r="EV91" s="33"/>
      <c r="EW91" s="33"/>
      <c r="EX91" s="33"/>
      <c r="EY91" s="33"/>
      <c r="EZ91" s="33"/>
      <c r="FA91" s="33"/>
      <c r="FB91" s="33"/>
      <c r="FC91" s="33"/>
      <c r="FD91" s="33"/>
      <c r="FE91" s="33"/>
      <c r="FF91" s="33"/>
      <c r="FG91" s="33"/>
      <c r="FH91" s="33"/>
      <c r="FI91" s="33"/>
      <c r="FJ91" s="33"/>
      <c r="FK91" s="33"/>
      <c r="FL91" s="33"/>
      <c r="FM91" s="33"/>
      <c r="FN91" s="33"/>
      <c r="FO91" s="33"/>
      <c r="FP91" s="33"/>
      <c r="FQ91" s="33"/>
      <c r="FR91" s="33"/>
      <c r="FS91" s="33"/>
      <c r="FT91" s="33"/>
      <c r="FU91" s="33"/>
      <c r="FV91" s="33"/>
      <c r="FW91" s="33"/>
      <c r="FX91" s="33"/>
      <c r="FY91" s="33"/>
      <c r="FZ91" s="33"/>
      <c r="GA91" s="33"/>
      <c r="GB91" s="33"/>
      <c r="GC91" s="33"/>
      <c r="GD91" s="33"/>
      <c r="GE91" s="33"/>
      <c r="GF91" s="33"/>
      <c r="GG91" s="33"/>
      <c r="GH91" s="33"/>
      <c r="GI91" s="33"/>
      <c r="GJ91" s="33"/>
      <c r="GK91" s="33"/>
      <c r="GL91" s="33"/>
      <c r="GM91" s="33"/>
      <c r="GN91" s="33"/>
      <c r="GO91" s="33"/>
      <c r="GP91" s="33"/>
      <c r="GQ91" s="33"/>
      <c r="GR91" s="33"/>
      <c r="GS91" s="33"/>
      <c r="GT91" s="33"/>
      <c r="GU91" s="33"/>
      <c r="GV91" s="33"/>
      <c r="GW91" s="33"/>
      <c r="GX91" s="33"/>
      <c r="GY91" s="33"/>
      <c r="GZ91" s="33"/>
      <c r="HA91" s="33"/>
      <c r="HB91" s="33"/>
      <c r="HC91" s="33"/>
      <c r="HD91" s="33"/>
      <c r="HE91" s="33"/>
      <c r="HF91" s="33"/>
      <c r="HG91" s="33"/>
      <c r="HH91" s="33"/>
      <c r="HI91" s="33"/>
      <c r="HJ91" s="33"/>
      <c r="HK91" s="33"/>
      <c r="HL91" s="33"/>
      <c r="HM91" s="33"/>
      <c r="HN91" s="33"/>
    </row>
    <row r="92" spans="1:222" ht="14.25" x14ac:dyDescent="0.25">
      <c r="A92" s="24">
        <v>88</v>
      </c>
      <c r="B92" s="25">
        <v>10</v>
      </c>
      <c r="C92" s="25">
        <v>1</v>
      </c>
      <c r="D92" s="24">
        <v>20</v>
      </c>
      <c r="E92" s="24">
        <v>89</v>
      </c>
      <c r="F92" s="24">
        <v>270</v>
      </c>
      <c r="G92" s="24"/>
      <c r="H92" s="26" t="s">
        <v>200</v>
      </c>
      <c r="I92" s="25">
        <v>3</v>
      </c>
      <c r="J92" s="25">
        <v>30</v>
      </c>
      <c r="K92" s="25" t="s">
        <v>50</v>
      </c>
      <c r="L92" s="27" t="s">
        <v>51</v>
      </c>
      <c r="M92" s="28" t="s">
        <v>52</v>
      </c>
      <c r="N92" s="28" t="s">
        <v>53</v>
      </c>
      <c r="O92" s="25">
        <v>1</v>
      </c>
      <c r="P92" s="29">
        <v>6252</v>
      </c>
      <c r="Q92" s="29">
        <v>0</v>
      </c>
      <c r="R92" s="29">
        <f t="shared" si="15"/>
        <v>6252</v>
      </c>
      <c r="S92" s="29">
        <f>181.67*2</f>
        <v>363.34</v>
      </c>
      <c r="T92" s="29">
        <v>0</v>
      </c>
      <c r="U92" s="29">
        <f t="shared" si="10"/>
        <v>1042</v>
      </c>
      <c r="V92" s="29">
        <f t="shared" si="11"/>
        <v>10420</v>
      </c>
      <c r="W92" s="29">
        <f t="shared" si="16"/>
        <v>694.61069999999995</v>
      </c>
      <c r="X92" s="29">
        <f t="shared" si="17"/>
        <v>198.46019999999999</v>
      </c>
      <c r="Y92" s="30" t="s">
        <v>54</v>
      </c>
      <c r="Z92" s="29">
        <f t="shared" si="12"/>
        <v>132.30680000000001</v>
      </c>
      <c r="AA92" s="29">
        <f>539</f>
        <v>539</v>
      </c>
      <c r="AB92" s="29">
        <f>329</f>
        <v>329</v>
      </c>
      <c r="AC92" s="29">
        <f t="shared" si="13"/>
        <v>3741.67</v>
      </c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>
        <f t="shared" si="9"/>
        <v>0</v>
      </c>
      <c r="AP92" s="32">
        <v>4080</v>
      </c>
      <c r="AQ92" s="29">
        <f t="shared" si="14"/>
        <v>127073.28240000001</v>
      </c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  <c r="CX92" s="33"/>
      <c r="CY92" s="33"/>
      <c r="CZ92" s="33"/>
      <c r="DA92" s="33"/>
      <c r="DB92" s="33"/>
      <c r="DC92" s="33"/>
      <c r="DD92" s="33"/>
      <c r="DE92" s="33"/>
      <c r="DF92" s="33"/>
      <c r="DG92" s="33"/>
      <c r="DH92" s="33"/>
      <c r="DI92" s="33"/>
      <c r="DJ92" s="33"/>
      <c r="DK92" s="33"/>
      <c r="DL92" s="33"/>
      <c r="DM92" s="33"/>
      <c r="DN92" s="33"/>
      <c r="DO92" s="33"/>
      <c r="DP92" s="33"/>
      <c r="DQ92" s="33"/>
      <c r="DR92" s="33"/>
      <c r="DS92" s="33"/>
      <c r="DT92" s="33"/>
      <c r="DU92" s="33"/>
      <c r="DV92" s="33"/>
      <c r="DW92" s="33"/>
      <c r="DX92" s="33"/>
      <c r="DY92" s="33"/>
      <c r="DZ92" s="33"/>
      <c r="EA92" s="33"/>
      <c r="EB92" s="33"/>
      <c r="EC92" s="33"/>
      <c r="ED92" s="33"/>
      <c r="EE92" s="33"/>
      <c r="EF92" s="33"/>
      <c r="EG92" s="33"/>
      <c r="EH92" s="33"/>
      <c r="EI92" s="33"/>
      <c r="EJ92" s="33"/>
      <c r="EK92" s="33"/>
      <c r="EL92" s="33"/>
      <c r="EM92" s="33"/>
      <c r="EN92" s="33"/>
      <c r="EO92" s="33"/>
      <c r="EP92" s="33"/>
      <c r="EQ92" s="33"/>
      <c r="ER92" s="33"/>
      <c r="ES92" s="33"/>
      <c r="ET92" s="33"/>
      <c r="EU92" s="33"/>
      <c r="EV92" s="33"/>
      <c r="EW92" s="33"/>
      <c r="EX92" s="33"/>
      <c r="EY92" s="33"/>
      <c r="EZ92" s="33"/>
      <c r="FA92" s="33"/>
      <c r="FB92" s="33"/>
      <c r="FC92" s="33"/>
      <c r="FD92" s="33"/>
      <c r="FE92" s="33"/>
      <c r="FF92" s="33"/>
      <c r="FG92" s="33"/>
      <c r="FH92" s="33"/>
      <c r="FI92" s="33"/>
      <c r="FJ92" s="33"/>
      <c r="FK92" s="33"/>
      <c r="FL92" s="33"/>
      <c r="FM92" s="33"/>
      <c r="FN92" s="33"/>
      <c r="FO92" s="33"/>
      <c r="FP92" s="33"/>
      <c r="FQ92" s="33"/>
      <c r="FR92" s="33"/>
      <c r="FS92" s="33"/>
      <c r="FT92" s="33"/>
      <c r="FU92" s="33"/>
      <c r="FV92" s="33"/>
      <c r="FW92" s="33"/>
      <c r="FX92" s="33"/>
      <c r="FY92" s="33"/>
      <c r="FZ92" s="33"/>
      <c r="GA92" s="33"/>
      <c r="GB92" s="33"/>
      <c r="GC92" s="33"/>
      <c r="GD92" s="33"/>
      <c r="GE92" s="33"/>
      <c r="GF92" s="33"/>
      <c r="GG92" s="33"/>
      <c r="GH92" s="33"/>
      <c r="GI92" s="33"/>
      <c r="GJ92" s="33"/>
      <c r="GK92" s="33"/>
      <c r="GL92" s="33"/>
      <c r="GM92" s="33"/>
      <c r="GN92" s="33"/>
      <c r="GO92" s="33"/>
      <c r="GP92" s="33"/>
      <c r="GQ92" s="33"/>
      <c r="GR92" s="33"/>
      <c r="GS92" s="33"/>
      <c r="GT92" s="33"/>
      <c r="GU92" s="33"/>
      <c r="GV92" s="33"/>
      <c r="GW92" s="33"/>
      <c r="GX92" s="33"/>
      <c r="GY92" s="33"/>
      <c r="GZ92" s="33"/>
      <c r="HA92" s="33"/>
      <c r="HB92" s="33"/>
      <c r="HC92" s="33"/>
      <c r="HD92" s="33"/>
      <c r="HE92" s="33"/>
      <c r="HF92" s="33"/>
      <c r="HG92" s="33"/>
      <c r="HH92" s="33"/>
      <c r="HI92" s="33"/>
      <c r="HJ92" s="33"/>
      <c r="HK92" s="33"/>
      <c r="HL92" s="33"/>
      <c r="HM92" s="33"/>
      <c r="HN92" s="33"/>
    </row>
    <row r="93" spans="1:222" ht="14.25" x14ac:dyDescent="0.25">
      <c r="A93" s="24">
        <v>89</v>
      </c>
      <c r="B93" s="25">
        <v>10</v>
      </c>
      <c r="C93" s="25">
        <v>1</v>
      </c>
      <c r="D93" s="24">
        <v>20</v>
      </c>
      <c r="E93" s="24">
        <v>90</v>
      </c>
      <c r="F93" s="24">
        <v>270</v>
      </c>
      <c r="G93" s="24"/>
      <c r="H93" s="26" t="s">
        <v>201</v>
      </c>
      <c r="I93" s="25">
        <v>4</v>
      </c>
      <c r="J93" s="25">
        <v>30</v>
      </c>
      <c r="K93" s="25" t="s">
        <v>50</v>
      </c>
      <c r="L93" s="27" t="s">
        <v>61</v>
      </c>
      <c r="M93" s="28" t="s">
        <v>57</v>
      </c>
      <c r="N93" s="28" t="s">
        <v>53</v>
      </c>
      <c r="O93" s="25">
        <v>1</v>
      </c>
      <c r="P93" s="29">
        <v>6516</v>
      </c>
      <c r="Q93" s="29">
        <v>0</v>
      </c>
      <c r="R93" s="29">
        <f t="shared" si="15"/>
        <v>6516</v>
      </c>
      <c r="S93" s="29">
        <f>151.43*2</f>
        <v>302.86</v>
      </c>
      <c r="T93" s="29">
        <f>R93/30*25%*52</f>
        <v>2823.6</v>
      </c>
      <c r="U93" s="29">
        <f t="shared" si="10"/>
        <v>1086</v>
      </c>
      <c r="V93" s="29">
        <f t="shared" si="11"/>
        <v>10860</v>
      </c>
      <c r="W93" s="29">
        <f t="shared" si="16"/>
        <v>715.98029999999994</v>
      </c>
      <c r="X93" s="29">
        <f t="shared" si="17"/>
        <v>204.5658</v>
      </c>
      <c r="Y93" s="30" t="s">
        <v>62</v>
      </c>
      <c r="Z93" s="29">
        <f t="shared" si="12"/>
        <v>136.37719999999999</v>
      </c>
      <c r="AA93" s="29">
        <f>549</f>
        <v>549</v>
      </c>
      <c r="AB93" s="29">
        <f>339</f>
        <v>339</v>
      </c>
      <c r="AC93" s="29">
        <f t="shared" si="13"/>
        <v>3853.43</v>
      </c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>
        <f t="shared" si="9"/>
        <v>0</v>
      </c>
      <c r="AP93" s="32">
        <v>4080</v>
      </c>
      <c r="AQ93" s="29">
        <f t="shared" si="14"/>
        <v>133331.90960000001</v>
      </c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  <c r="CT93" s="33"/>
      <c r="CU93" s="33"/>
      <c r="CV93" s="33"/>
      <c r="CW93" s="33"/>
      <c r="CX93" s="33"/>
      <c r="CY93" s="33"/>
      <c r="CZ93" s="33"/>
      <c r="DA93" s="33"/>
      <c r="DB93" s="33"/>
      <c r="DC93" s="33"/>
      <c r="DD93" s="33"/>
      <c r="DE93" s="33"/>
      <c r="DF93" s="33"/>
      <c r="DG93" s="33"/>
      <c r="DH93" s="33"/>
      <c r="DI93" s="33"/>
      <c r="DJ93" s="33"/>
      <c r="DK93" s="33"/>
      <c r="DL93" s="33"/>
      <c r="DM93" s="33"/>
      <c r="DN93" s="33"/>
      <c r="DO93" s="33"/>
      <c r="DP93" s="33"/>
      <c r="DQ93" s="33"/>
      <c r="DR93" s="33"/>
      <c r="DS93" s="33"/>
      <c r="DT93" s="33"/>
      <c r="DU93" s="33"/>
      <c r="DV93" s="33"/>
      <c r="DW93" s="33"/>
      <c r="DX93" s="33"/>
      <c r="DY93" s="33"/>
      <c r="DZ93" s="33"/>
      <c r="EA93" s="33"/>
      <c r="EB93" s="33"/>
      <c r="EC93" s="33"/>
      <c r="ED93" s="33"/>
      <c r="EE93" s="33"/>
      <c r="EF93" s="33"/>
      <c r="EG93" s="33"/>
      <c r="EH93" s="33"/>
      <c r="EI93" s="33"/>
      <c r="EJ93" s="33"/>
      <c r="EK93" s="33"/>
      <c r="EL93" s="33"/>
      <c r="EM93" s="33"/>
      <c r="EN93" s="33"/>
      <c r="EO93" s="33"/>
      <c r="EP93" s="33"/>
      <c r="EQ93" s="33"/>
      <c r="ER93" s="33"/>
      <c r="ES93" s="33"/>
      <c r="ET93" s="33"/>
      <c r="EU93" s="33"/>
      <c r="EV93" s="33"/>
      <c r="EW93" s="33"/>
      <c r="EX93" s="33"/>
      <c r="EY93" s="33"/>
      <c r="EZ93" s="33"/>
      <c r="FA93" s="33"/>
      <c r="FB93" s="33"/>
      <c r="FC93" s="33"/>
      <c r="FD93" s="33"/>
      <c r="FE93" s="33"/>
      <c r="FF93" s="33"/>
      <c r="FG93" s="33"/>
      <c r="FH93" s="33"/>
      <c r="FI93" s="33"/>
      <c r="FJ93" s="33"/>
      <c r="FK93" s="33"/>
      <c r="FL93" s="33"/>
      <c r="FM93" s="33"/>
      <c r="FN93" s="33"/>
      <c r="FO93" s="33"/>
      <c r="FP93" s="33"/>
      <c r="FQ93" s="33"/>
      <c r="FR93" s="33"/>
      <c r="FS93" s="33"/>
      <c r="FT93" s="33"/>
      <c r="FU93" s="33"/>
      <c r="FV93" s="33"/>
      <c r="FW93" s="33"/>
      <c r="FX93" s="33"/>
      <c r="FY93" s="33"/>
      <c r="FZ93" s="33"/>
      <c r="GA93" s="33"/>
      <c r="GB93" s="33"/>
      <c r="GC93" s="33"/>
      <c r="GD93" s="33"/>
      <c r="GE93" s="33"/>
      <c r="GF93" s="33"/>
      <c r="GG93" s="33"/>
      <c r="GH93" s="33"/>
      <c r="GI93" s="33"/>
      <c r="GJ93" s="33"/>
      <c r="GK93" s="33"/>
      <c r="GL93" s="33"/>
      <c r="GM93" s="33"/>
      <c r="GN93" s="33"/>
      <c r="GO93" s="33"/>
      <c r="GP93" s="33"/>
      <c r="GQ93" s="33"/>
      <c r="GR93" s="33"/>
      <c r="GS93" s="33"/>
      <c r="GT93" s="33"/>
      <c r="GU93" s="33"/>
      <c r="GV93" s="33"/>
      <c r="GW93" s="33"/>
      <c r="GX93" s="33"/>
      <c r="GY93" s="33"/>
      <c r="GZ93" s="33"/>
      <c r="HA93" s="33"/>
      <c r="HB93" s="33"/>
      <c r="HC93" s="33"/>
      <c r="HD93" s="33"/>
      <c r="HE93" s="33"/>
      <c r="HF93" s="33"/>
      <c r="HG93" s="33"/>
      <c r="HH93" s="33"/>
      <c r="HI93" s="33"/>
      <c r="HJ93" s="33"/>
      <c r="HK93" s="33"/>
      <c r="HL93" s="33"/>
      <c r="HM93" s="33"/>
      <c r="HN93" s="33"/>
    </row>
    <row r="94" spans="1:222" ht="14.25" x14ac:dyDescent="0.25">
      <c r="A94" s="24">
        <v>90</v>
      </c>
      <c r="B94" s="25">
        <v>10</v>
      </c>
      <c r="C94" s="25">
        <v>1</v>
      </c>
      <c r="D94" s="24">
        <v>20</v>
      </c>
      <c r="E94" s="24">
        <v>91</v>
      </c>
      <c r="F94" s="24">
        <v>270</v>
      </c>
      <c r="G94" s="24"/>
      <c r="H94" s="26" t="s">
        <v>202</v>
      </c>
      <c r="I94" s="25">
        <v>8</v>
      </c>
      <c r="J94" s="25">
        <v>40</v>
      </c>
      <c r="K94" s="25" t="s">
        <v>50</v>
      </c>
      <c r="L94" s="27" t="s">
        <v>203</v>
      </c>
      <c r="M94" s="28" t="s">
        <v>174</v>
      </c>
      <c r="N94" s="28" t="s">
        <v>53</v>
      </c>
      <c r="O94" s="25">
        <v>1</v>
      </c>
      <c r="P94" s="29">
        <v>10156</v>
      </c>
      <c r="Q94" s="29">
        <v>0</v>
      </c>
      <c r="R94" s="29">
        <f t="shared" si="15"/>
        <v>10156</v>
      </c>
      <c r="S94" s="29">
        <f>121.13*2</f>
        <v>242.26</v>
      </c>
      <c r="T94" s="29">
        <v>0</v>
      </c>
      <c r="U94" s="29">
        <f t="shared" si="10"/>
        <v>1692.6666666666667</v>
      </c>
      <c r="V94" s="29">
        <f t="shared" si="11"/>
        <v>16926.666666666668</v>
      </c>
      <c r="W94" s="29">
        <f t="shared" si="16"/>
        <v>1091.8172999999999</v>
      </c>
      <c r="X94" s="29">
        <f t="shared" si="17"/>
        <v>311.94779999999997</v>
      </c>
      <c r="Y94" s="30" t="s">
        <v>109</v>
      </c>
      <c r="Z94" s="29">
        <f t="shared" si="12"/>
        <v>207.96520000000001</v>
      </c>
      <c r="AA94" s="29">
        <f>871</f>
        <v>871</v>
      </c>
      <c r="AB94" s="29">
        <f>615</f>
        <v>615</v>
      </c>
      <c r="AC94" s="29">
        <f t="shared" si="13"/>
        <v>5942.13</v>
      </c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>
        <f t="shared" si="9"/>
        <v>0</v>
      </c>
      <c r="AP94" s="32">
        <v>4080</v>
      </c>
      <c r="AQ94" s="29">
        <f t="shared" si="14"/>
        <v>197513.50693333338</v>
      </c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  <c r="CX94" s="33"/>
      <c r="CY94" s="33"/>
      <c r="CZ94" s="33"/>
      <c r="DA94" s="33"/>
      <c r="DB94" s="33"/>
      <c r="DC94" s="33"/>
      <c r="DD94" s="33"/>
      <c r="DE94" s="33"/>
      <c r="DF94" s="33"/>
      <c r="DG94" s="33"/>
      <c r="DH94" s="33"/>
      <c r="DI94" s="33"/>
      <c r="DJ94" s="33"/>
      <c r="DK94" s="33"/>
      <c r="DL94" s="33"/>
      <c r="DM94" s="33"/>
      <c r="DN94" s="33"/>
      <c r="DO94" s="33"/>
      <c r="DP94" s="33"/>
      <c r="DQ94" s="33"/>
      <c r="DR94" s="33"/>
      <c r="DS94" s="33"/>
      <c r="DT94" s="33"/>
      <c r="DU94" s="33"/>
      <c r="DV94" s="33"/>
      <c r="DW94" s="33"/>
      <c r="DX94" s="33"/>
      <c r="DY94" s="33"/>
      <c r="DZ94" s="33"/>
      <c r="EA94" s="33"/>
      <c r="EB94" s="33"/>
      <c r="EC94" s="33"/>
      <c r="ED94" s="33"/>
      <c r="EE94" s="33"/>
      <c r="EF94" s="33"/>
      <c r="EG94" s="33"/>
      <c r="EH94" s="33"/>
      <c r="EI94" s="33"/>
      <c r="EJ94" s="33"/>
      <c r="EK94" s="33"/>
      <c r="EL94" s="33"/>
      <c r="EM94" s="33"/>
      <c r="EN94" s="33"/>
      <c r="EO94" s="33"/>
      <c r="EP94" s="33"/>
      <c r="EQ94" s="33"/>
      <c r="ER94" s="33"/>
      <c r="ES94" s="33"/>
      <c r="ET94" s="33"/>
      <c r="EU94" s="33"/>
      <c r="EV94" s="33"/>
      <c r="EW94" s="33"/>
      <c r="EX94" s="33"/>
      <c r="EY94" s="33"/>
      <c r="EZ94" s="33"/>
      <c r="FA94" s="33"/>
      <c r="FB94" s="33"/>
      <c r="FC94" s="33"/>
      <c r="FD94" s="33"/>
      <c r="FE94" s="33"/>
      <c r="FF94" s="33"/>
      <c r="FG94" s="33"/>
      <c r="FH94" s="33"/>
      <c r="FI94" s="33"/>
      <c r="FJ94" s="33"/>
      <c r="FK94" s="33"/>
      <c r="FL94" s="33"/>
      <c r="FM94" s="33"/>
      <c r="FN94" s="33"/>
      <c r="FO94" s="33"/>
      <c r="FP94" s="33"/>
      <c r="FQ94" s="33"/>
      <c r="FR94" s="33"/>
      <c r="FS94" s="33"/>
      <c r="FT94" s="33"/>
      <c r="FU94" s="33"/>
      <c r="FV94" s="33"/>
      <c r="FW94" s="33"/>
      <c r="FX94" s="33"/>
      <c r="FY94" s="33"/>
      <c r="FZ94" s="33"/>
      <c r="GA94" s="33"/>
      <c r="GB94" s="33"/>
      <c r="GC94" s="33"/>
      <c r="GD94" s="33"/>
      <c r="GE94" s="33"/>
      <c r="GF94" s="33"/>
      <c r="GG94" s="33"/>
      <c r="GH94" s="33"/>
      <c r="GI94" s="33"/>
      <c r="GJ94" s="33"/>
      <c r="GK94" s="33"/>
      <c r="GL94" s="33"/>
      <c r="GM94" s="33"/>
      <c r="GN94" s="33"/>
      <c r="GO94" s="33"/>
      <c r="GP94" s="33"/>
      <c r="GQ94" s="33"/>
      <c r="GR94" s="33"/>
      <c r="GS94" s="33"/>
      <c r="GT94" s="33"/>
      <c r="GU94" s="33"/>
      <c r="GV94" s="33"/>
      <c r="GW94" s="33"/>
      <c r="GX94" s="33"/>
      <c r="GY94" s="33"/>
      <c r="GZ94" s="33"/>
      <c r="HA94" s="33"/>
      <c r="HB94" s="33"/>
      <c r="HC94" s="33"/>
      <c r="HD94" s="33"/>
      <c r="HE94" s="33"/>
      <c r="HF94" s="33"/>
      <c r="HG94" s="33"/>
      <c r="HH94" s="33"/>
      <c r="HI94" s="33"/>
      <c r="HJ94" s="33"/>
      <c r="HK94" s="33"/>
      <c r="HL94" s="33"/>
      <c r="HM94" s="33"/>
      <c r="HN94" s="33"/>
    </row>
    <row r="95" spans="1:222" ht="14.25" x14ac:dyDescent="0.25">
      <c r="A95" s="24">
        <v>91</v>
      </c>
      <c r="B95" s="25">
        <v>10</v>
      </c>
      <c r="C95" s="25">
        <v>1</v>
      </c>
      <c r="D95" s="24">
        <v>20</v>
      </c>
      <c r="E95" s="24">
        <v>92</v>
      </c>
      <c r="F95" s="24">
        <v>270</v>
      </c>
      <c r="G95" s="24"/>
      <c r="H95" s="26" t="s">
        <v>204</v>
      </c>
      <c r="I95" s="25">
        <v>13</v>
      </c>
      <c r="J95" s="25">
        <v>30</v>
      </c>
      <c r="K95" s="25" t="s">
        <v>50</v>
      </c>
      <c r="L95" s="27" t="s">
        <v>112</v>
      </c>
      <c r="M95" s="28" t="s">
        <v>76</v>
      </c>
      <c r="N95" s="28" t="s">
        <v>53</v>
      </c>
      <c r="O95" s="25">
        <v>1</v>
      </c>
      <c r="P95" s="29">
        <v>9961</v>
      </c>
      <c r="Q95" s="29">
        <v>0</v>
      </c>
      <c r="R95" s="29">
        <f t="shared" si="15"/>
        <v>9961</v>
      </c>
      <c r="S95" s="29">
        <f>151.43*2</f>
        <v>302.86</v>
      </c>
      <c r="T95" s="29">
        <v>0</v>
      </c>
      <c r="U95" s="29">
        <f t="shared" si="10"/>
        <v>1660.1666666666667</v>
      </c>
      <c r="V95" s="29">
        <f t="shared" si="11"/>
        <v>16601.666666666668</v>
      </c>
      <c r="W95" s="29">
        <f t="shared" si="16"/>
        <v>1077.7053000000001</v>
      </c>
      <c r="X95" s="29">
        <f t="shared" si="17"/>
        <v>307.91579999999999</v>
      </c>
      <c r="Y95" s="30" t="s">
        <v>113</v>
      </c>
      <c r="Z95" s="29">
        <f t="shared" si="12"/>
        <v>205.27720000000002</v>
      </c>
      <c r="AA95" s="29">
        <f>846</f>
        <v>846</v>
      </c>
      <c r="AB95" s="29">
        <f>528</f>
        <v>528</v>
      </c>
      <c r="AC95" s="29">
        <f t="shared" si="13"/>
        <v>5818.93</v>
      </c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>
        <f t="shared" si="9"/>
        <v>0</v>
      </c>
      <c r="AP95" s="32">
        <v>4080</v>
      </c>
      <c r="AQ95" s="29">
        <f t="shared" si="14"/>
        <v>193764.22293333337</v>
      </c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  <c r="CT95" s="33"/>
      <c r="CU95" s="33"/>
      <c r="CV95" s="33"/>
      <c r="CW95" s="33"/>
      <c r="CX95" s="33"/>
      <c r="CY95" s="33"/>
      <c r="CZ95" s="33"/>
      <c r="DA95" s="33"/>
      <c r="DB95" s="33"/>
      <c r="DC95" s="33"/>
      <c r="DD95" s="33"/>
      <c r="DE95" s="33"/>
      <c r="DF95" s="33"/>
      <c r="DG95" s="33"/>
      <c r="DH95" s="33"/>
      <c r="DI95" s="33"/>
      <c r="DJ95" s="33"/>
      <c r="DK95" s="33"/>
      <c r="DL95" s="33"/>
      <c r="DM95" s="33"/>
      <c r="DN95" s="33"/>
      <c r="DO95" s="33"/>
      <c r="DP95" s="33"/>
      <c r="DQ95" s="33"/>
      <c r="DR95" s="33"/>
      <c r="DS95" s="33"/>
      <c r="DT95" s="33"/>
      <c r="DU95" s="33"/>
      <c r="DV95" s="33"/>
      <c r="DW95" s="33"/>
      <c r="DX95" s="33"/>
      <c r="DY95" s="33"/>
      <c r="DZ95" s="33"/>
      <c r="EA95" s="33"/>
      <c r="EB95" s="33"/>
      <c r="EC95" s="33"/>
      <c r="ED95" s="33"/>
      <c r="EE95" s="33"/>
      <c r="EF95" s="33"/>
      <c r="EG95" s="33"/>
      <c r="EH95" s="33"/>
      <c r="EI95" s="33"/>
      <c r="EJ95" s="33"/>
      <c r="EK95" s="33"/>
      <c r="EL95" s="33"/>
      <c r="EM95" s="33"/>
      <c r="EN95" s="33"/>
      <c r="EO95" s="33"/>
      <c r="EP95" s="33"/>
      <c r="EQ95" s="33"/>
      <c r="ER95" s="33"/>
      <c r="ES95" s="33"/>
      <c r="ET95" s="33"/>
      <c r="EU95" s="33"/>
      <c r="EV95" s="33"/>
      <c r="EW95" s="33"/>
      <c r="EX95" s="33"/>
      <c r="EY95" s="33"/>
      <c r="EZ95" s="33"/>
      <c r="FA95" s="33"/>
      <c r="FB95" s="33"/>
      <c r="FC95" s="33"/>
      <c r="FD95" s="33"/>
      <c r="FE95" s="33"/>
      <c r="FF95" s="33"/>
      <c r="FG95" s="33"/>
      <c r="FH95" s="33"/>
      <c r="FI95" s="33"/>
      <c r="FJ95" s="33"/>
      <c r="FK95" s="33"/>
      <c r="FL95" s="33"/>
      <c r="FM95" s="33"/>
      <c r="FN95" s="33"/>
      <c r="FO95" s="33"/>
      <c r="FP95" s="33"/>
      <c r="FQ95" s="33"/>
      <c r="FR95" s="33"/>
      <c r="FS95" s="33"/>
      <c r="FT95" s="33"/>
      <c r="FU95" s="33"/>
      <c r="FV95" s="33"/>
      <c r="FW95" s="33"/>
      <c r="FX95" s="33"/>
      <c r="FY95" s="33"/>
      <c r="FZ95" s="33"/>
      <c r="GA95" s="33"/>
      <c r="GB95" s="33"/>
      <c r="GC95" s="33"/>
      <c r="GD95" s="33"/>
      <c r="GE95" s="33"/>
      <c r="GF95" s="33"/>
      <c r="GG95" s="33"/>
      <c r="GH95" s="33"/>
      <c r="GI95" s="33"/>
      <c r="GJ95" s="33"/>
      <c r="GK95" s="33"/>
      <c r="GL95" s="33"/>
      <c r="GM95" s="33"/>
      <c r="GN95" s="33"/>
      <c r="GO95" s="33"/>
      <c r="GP95" s="33"/>
      <c r="GQ95" s="33"/>
      <c r="GR95" s="33"/>
      <c r="GS95" s="33"/>
      <c r="GT95" s="33"/>
      <c r="GU95" s="33"/>
      <c r="GV95" s="33"/>
      <c r="GW95" s="33"/>
      <c r="GX95" s="33"/>
      <c r="GY95" s="33"/>
      <c r="GZ95" s="33"/>
      <c r="HA95" s="33"/>
      <c r="HB95" s="33"/>
      <c r="HC95" s="33"/>
      <c r="HD95" s="33"/>
      <c r="HE95" s="33"/>
      <c r="HF95" s="33"/>
      <c r="HG95" s="33"/>
      <c r="HH95" s="33"/>
      <c r="HI95" s="33"/>
      <c r="HJ95" s="33"/>
      <c r="HK95" s="33"/>
      <c r="HL95" s="33"/>
      <c r="HM95" s="33"/>
      <c r="HN95" s="33"/>
    </row>
    <row r="96" spans="1:222" ht="14.25" x14ac:dyDescent="0.25">
      <c r="A96" s="24">
        <v>92</v>
      </c>
      <c r="B96" s="25">
        <v>10</v>
      </c>
      <c r="C96" s="25">
        <v>1</v>
      </c>
      <c r="D96" s="24">
        <v>20</v>
      </c>
      <c r="E96" s="24">
        <v>93</v>
      </c>
      <c r="F96" s="24">
        <v>270</v>
      </c>
      <c r="G96" s="24"/>
      <c r="H96" s="26" t="s">
        <v>205</v>
      </c>
      <c r="I96" s="25">
        <v>3</v>
      </c>
      <c r="J96" s="25">
        <v>30</v>
      </c>
      <c r="K96" s="25" t="s">
        <v>50</v>
      </c>
      <c r="L96" s="27" t="s">
        <v>51</v>
      </c>
      <c r="M96" s="28" t="s">
        <v>52</v>
      </c>
      <c r="N96" s="28" t="s">
        <v>53</v>
      </c>
      <c r="O96" s="25">
        <v>1</v>
      </c>
      <c r="P96" s="29">
        <v>6252</v>
      </c>
      <c r="Q96" s="29">
        <v>0</v>
      </c>
      <c r="R96" s="29">
        <f t="shared" si="15"/>
        <v>6252</v>
      </c>
      <c r="S96" s="29">
        <f>211.94*2</f>
        <v>423.88</v>
      </c>
      <c r="T96" s="29">
        <v>0</v>
      </c>
      <c r="U96" s="29">
        <f t="shared" si="10"/>
        <v>1042</v>
      </c>
      <c r="V96" s="29">
        <f t="shared" si="11"/>
        <v>10420</v>
      </c>
      <c r="W96" s="29">
        <f t="shared" si="16"/>
        <v>700.9674</v>
      </c>
      <c r="X96" s="29">
        <f t="shared" si="17"/>
        <v>200.2764</v>
      </c>
      <c r="Y96" s="30" t="s">
        <v>54</v>
      </c>
      <c r="Z96" s="29">
        <f t="shared" si="12"/>
        <v>133.51760000000002</v>
      </c>
      <c r="AA96" s="29">
        <f>539</f>
        <v>539</v>
      </c>
      <c r="AB96" s="29">
        <f>329</f>
        <v>329</v>
      </c>
      <c r="AC96" s="29">
        <f t="shared" si="13"/>
        <v>3771.94</v>
      </c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>
        <f t="shared" si="9"/>
        <v>0</v>
      </c>
      <c r="AP96" s="32">
        <v>4080</v>
      </c>
      <c r="AQ96" s="29">
        <f t="shared" si="14"/>
        <v>127942.63680000001</v>
      </c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  <c r="CX96" s="33"/>
      <c r="CY96" s="33"/>
      <c r="CZ96" s="33"/>
      <c r="DA96" s="33"/>
      <c r="DB96" s="33"/>
      <c r="DC96" s="33"/>
      <c r="DD96" s="33"/>
      <c r="DE96" s="33"/>
      <c r="DF96" s="33"/>
      <c r="DG96" s="33"/>
      <c r="DH96" s="33"/>
      <c r="DI96" s="33"/>
      <c r="DJ96" s="33"/>
      <c r="DK96" s="33"/>
      <c r="DL96" s="33"/>
      <c r="DM96" s="33"/>
      <c r="DN96" s="33"/>
      <c r="DO96" s="33"/>
      <c r="DP96" s="33"/>
      <c r="DQ96" s="33"/>
      <c r="DR96" s="33"/>
      <c r="DS96" s="33"/>
      <c r="DT96" s="33"/>
      <c r="DU96" s="33"/>
      <c r="DV96" s="33"/>
      <c r="DW96" s="33"/>
      <c r="DX96" s="33"/>
      <c r="DY96" s="33"/>
      <c r="DZ96" s="33"/>
      <c r="EA96" s="33"/>
      <c r="EB96" s="33"/>
      <c r="EC96" s="33"/>
      <c r="ED96" s="33"/>
      <c r="EE96" s="33"/>
      <c r="EF96" s="33"/>
      <c r="EG96" s="33"/>
      <c r="EH96" s="33"/>
      <c r="EI96" s="33"/>
      <c r="EJ96" s="33"/>
      <c r="EK96" s="33"/>
      <c r="EL96" s="33"/>
      <c r="EM96" s="33"/>
      <c r="EN96" s="33"/>
      <c r="EO96" s="33"/>
      <c r="EP96" s="33"/>
      <c r="EQ96" s="33"/>
      <c r="ER96" s="33"/>
      <c r="ES96" s="33"/>
      <c r="ET96" s="33"/>
      <c r="EU96" s="33"/>
      <c r="EV96" s="33"/>
      <c r="EW96" s="33"/>
      <c r="EX96" s="33"/>
      <c r="EY96" s="33"/>
      <c r="EZ96" s="33"/>
      <c r="FA96" s="33"/>
      <c r="FB96" s="33"/>
      <c r="FC96" s="33"/>
      <c r="FD96" s="33"/>
      <c r="FE96" s="33"/>
      <c r="FF96" s="33"/>
      <c r="FG96" s="33"/>
      <c r="FH96" s="33"/>
      <c r="FI96" s="33"/>
      <c r="FJ96" s="33"/>
      <c r="FK96" s="33"/>
      <c r="FL96" s="33"/>
      <c r="FM96" s="33"/>
      <c r="FN96" s="33"/>
      <c r="FO96" s="33"/>
      <c r="FP96" s="33"/>
      <c r="FQ96" s="33"/>
      <c r="FR96" s="33"/>
      <c r="FS96" s="33"/>
      <c r="FT96" s="33"/>
      <c r="FU96" s="33"/>
      <c r="FV96" s="33"/>
      <c r="FW96" s="33"/>
      <c r="FX96" s="33"/>
      <c r="FY96" s="33"/>
      <c r="FZ96" s="33"/>
      <c r="GA96" s="33"/>
      <c r="GB96" s="33"/>
      <c r="GC96" s="33"/>
      <c r="GD96" s="33"/>
      <c r="GE96" s="33"/>
      <c r="GF96" s="33"/>
      <c r="GG96" s="33"/>
      <c r="GH96" s="33"/>
      <c r="GI96" s="33"/>
      <c r="GJ96" s="33"/>
      <c r="GK96" s="33"/>
      <c r="GL96" s="33"/>
      <c r="GM96" s="33"/>
      <c r="GN96" s="33"/>
      <c r="GO96" s="33"/>
      <c r="GP96" s="33"/>
      <c r="GQ96" s="33"/>
      <c r="GR96" s="33"/>
      <c r="GS96" s="33"/>
      <c r="GT96" s="33"/>
      <c r="GU96" s="33"/>
      <c r="GV96" s="33"/>
      <c r="GW96" s="33"/>
      <c r="GX96" s="33"/>
      <c r="GY96" s="33"/>
      <c r="GZ96" s="33"/>
      <c r="HA96" s="33"/>
      <c r="HB96" s="33"/>
      <c r="HC96" s="33"/>
      <c r="HD96" s="33"/>
      <c r="HE96" s="33"/>
      <c r="HF96" s="33"/>
      <c r="HG96" s="33"/>
      <c r="HH96" s="33"/>
      <c r="HI96" s="33"/>
      <c r="HJ96" s="33"/>
      <c r="HK96" s="33"/>
      <c r="HL96" s="33"/>
      <c r="HM96" s="33"/>
      <c r="HN96" s="33"/>
    </row>
    <row r="97" spans="1:222" ht="14.25" x14ac:dyDescent="0.25">
      <c r="A97" s="24">
        <v>93</v>
      </c>
      <c r="B97" s="25">
        <v>10</v>
      </c>
      <c r="C97" s="25">
        <v>1</v>
      </c>
      <c r="D97" s="24">
        <v>20</v>
      </c>
      <c r="E97" s="24">
        <v>94</v>
      </c>
      <c r="F97" s="24">
        <v>270</v>
      </c>
      <c r="G97" s="24"/>
      <c r="H97" s="26" t="s">
        <v>206</v>
      </c>
      <c r="I97" s="25">
        <v>3</v>
      </c>
      <c r="J97" s="25">
        <v>30</v>
      </c>
      <c r="K97" s="25" t="s">
        <v>50</v>
      </c>
      <c r="L97" s="27" t="s">
        <v>51</v>
      </c>
      <c r="M97" s="28" t="s">
        <v>52</v>
      </c>
      <c r="N97" s="28" t="s">
        <v>53</v>
      </c>
      <c r="O97" s="25">
        <v>1</v>
      </c>
      <c r="P97" s="29">
        <v>6252</v>
      </c>
      <c r="Q97" s="29">
        <v>0</v>
      </c>
      <c r="R97" s="29">
        <f t="shared" si="15"/>
        <v>6252</v>
      </c>
      <c r="S97" s="29">
        <f>90.86*2</f>
        <v>181.72</v>
      </c>
      <c r="T97" s="29">
        <v>0</v>
      </c>
      <c r="U97" s="29">
        <f t="shared" si="10"/>
        <v>1042</v>
      </c>
      <c r="V97" s="29">
        <f t="shared" si="11"/>
        <v>10420</v>
      </c>
      <c r="W97" s="29">
        <f t="shared" si="16"/>
        <v>675.54060000000004</v>
      </c>
      <c r="X97" s="29">
        <f t="shared" si="17"/>
        <v>193.01159999999999</v>
      </c>
      <c r="Y97" s="30" t="s">
        <v>54</v>
      </c>
      <c r="Z97" s="29">
        <f t="shared" si="12"/>
        <v>128.67440000000002</v>
      </c>
      <c r="AA97" s="29">
        <f>539</f>
        <v>539</v>
      </c>
      <c r="AB97" s="29">
        <f>329</f>
        <v>329</v>
      </c>
      <c r="AC97" s="29">
        <f t="shared" si="13"/>
        <v>3650.86</v>
      </c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>
        <f t="shared" si="9"/>
        <v>0</v>
      </c>
      <c r="AP97" s="32">
        <v>4080</v>
      </c>
      <c r="AQ97" s="29">
        <f t="shared" si="14"/>
        <v>124465.21919999999</v>
      </c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3"/>
      <c r="DG97" s="33"/>
      <c r="DH97" s="33"/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/>
      <c r="EL97" s="33"/>
      <c r="EM97" s="33"/>
      <c r="EN97" s="33"/>
      <c r="EO97" s="33"/>
      <c r="EP97" s="33"/>
      <c r="EQ97" s="33"/>
      <c r="ER97" s="33"/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FJ97" s="33"/>
      <c r="FK97" s="33"/>
      <c r="FL97" s="33"/>
      <c r="FM97" s="33"/>
      <c r="FN97" s="33"/>
      <c r="FO97" s="33"/>
      <c r="FP97" s="33"/>
      <c r="FQ97" s="33"/>
      <c r="FR97" s="33"/>
      <c r="FS97" s="33"/>
      <c r="FT97" s="33"/>
      <c r="FU97" s="33"/>
      <c r="FV97" s="33"/>
      <c r="FW97" s="33"/>
      <c r="FX97" s="33"/>
      <c r="FY97" s="33"/>
      <c r="FZ97" s="33"/>
      <c r="GA97" s="33"/>
      <c r="GB97" s="33"/>
      <c r="GC97" s="33"/>
      <c r="GD97" s="33"/>
      <c r="GE97" s="33"/>
      <c r="GF97" s="33"/>
      <c r="GG97" s="33"/>
      <c r="GH97" s="33"/>
      <c r="GI97" s="33"/>
      <c r="GJ97" s="33"/>
      <c r="GK97" s="33"/>
      <c r="GL97" s="33"/>
      <c r="GM97" s="33"/>
      <c r="GN97" s="33"/>
      <c r="GO97" s="33"/>
      <c r="GP97" s="33"/>
      <c r="GQ97" s="33"/>
      <c r="GR97" s="33"/>
      <c r="GS97" s="33"/>
      <c r="GT97" s="33"/>
      <c r="GU97" s="33"/>
      <c r="GV97" s="33"/>
      <c r="GW97" s="33"/>
      <c r="GX97" s="33"/>
      <c r="GY97" s="33"/>
      <c r="GZ97" s="33"/>
      <c r="HA97" s="33"/>
      <c r="HB97" s="33"/>
      <c r="HC97" s="33"/>
      <c r="HD97" s="33"/>
      <c r="HE97" s="33"/>
      <c r="HF97" s="33"/>
      <c r="HG97" s="33"/>
      <c r="HH97" s="33"/>
      <c r="HI97" s="33"/>
      <c r="HJ97" s="33"/>
      <c r="HK97" s="33"/>
      <c r="HL97" s="33"/>
      <c r="HM97" s="33"/>
      <c r="HN97" s="33"/>
    </row>
    <row r="98" spans="1:222" ht="14.25" x14ac:dyDescent="0.25">
      <c r="A98" s="24">
        <v>94</v>
      </c>
      <c r="B98" s="25">
        <v>10</v>
      </c>
      <c r="C98" s="25">
        <v>1</v>
      </c>
      <c r="D98" s="24">
        <v>20</v>
      </c>
      <c r="E98" s="24">
        <v>95</v>
      </c>
      <c r="F98" s="24">
        <v>270</v>
      </c>
      <c r="G98" s="24"/>
      <c r="H98" s="26" t="s">
        <v>207</v>
      </c>
      <c r="I98" s="25">
        <v>4</v>
      </c>
      <c r="J98" s="25">
        <v>30</v>
      </c>
      <c r="K98" s="25" t="s">
        <v>50</v>
      </c>
      <c r="L98" s="27" t="s">
        <v>61</v>
      </c>
      <c r="M98" s="28" t="s">
        <v>57</v>
      </c>
      <c r="N98" s="28" t="s">
        <v>53</v>
      </c>
      <c r="O98" s="25">
        <v>1</v>
      </c>
      <c r="P98" s="29">
        <v>6516</v>
      </c>
      <c r="Q98" s="29">
        <v>0</v>
      </c>
      <c r="R98" s="29">
        <f t="shared" si="15"/>
        <v>6516</v>
      </c>
      <c r="S98" s="29">
        <f>121.13*2</f>
        <v>242.26</v>
      </c>
      <c r="T98" s="29">
        <f>R98/30*25%*52</f>
        <v>2823.6</v>
      </c>
      <c r="U98" s="29">
        <f t="shared" si="10"/>
        <v>1086</v>
      </c>
      <c r="V98" s="29">
        <f t="shared" si="11"/>
        <v>10860</v>
      </c>
      <c r="W98" s="29">
        <f t="shared" si="16"/>
        <v>709.6173</v>
      </c>
      <c r="X98" s="29">
        <f t="shared" si="17"/>
        <v>202.74780000000001</v>
      </c>
      <c r="Y98" s="30" t="s">
        <v>62</v>
      </c>
      <c r="Z98" s="29">
        <f t="shared" si="12"/>
        <v>135.1652</v>
      </c>
      <c r="AA98" s="29">
        <f>549</f>
        <v>549</v>
      </c>
      <c r="AB98" s="29">
        <f>339</f>
        <v>339</v>
      </c>
      <c r="AC98" s="29">
        <f t="shared" si="13"/>
        <v>3823.13</v>
      </c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>
        <f t="shared" si="9"/>
        <v>0</v>
      </c>
      <c r="AP98" s="32">
        <v>4080</v>
      </c>
      <c r="AQ98" s="29">
        <f t="shared" si="14"/>
        <v>132461.6936</v>
      </c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/>
      <c r="FV98" s="33"/>
      <c r="FW98" s="33"/>
      <c r="FX98" s="33"/>
      <c r="FY98" s="33"/>
      <c r="FZ98" s="33"/>
      <c r="GA98" s="33"/>
      <c r="GB98" s="33"/>
      <c r="GC98" s="33"/>
      <c r="GD98" s="33"/>
      <c r="GE98" s="33"/>
      <c r="GF98" s="33"/>
      <c r="GG98" s="33"/>
      <c r="GH98" s="33"/>
      <c r="GI98" s="33"/>
      <c r="GJ98" s="33"/>
      <c r="GK98" s="33"/>
      <c r="GL98" s="33"/>
      <c r="GM98" s="33"/>
      <c r="GN98" s="33"/>
      <c r="GO98" s="33"/>
      <c r="GP98" s="33"/>
      <c r="GQ98" s="33"/>
      <c r="GR98" s="33"/>
      <c r="GS98" s="33"/>
      <c r="GT98" s="33"/>
      <c r="GU98" s="33"/>
      <c r="GV98" s="33"/>
      <c r="GW98" s="33"/>
      <c r="GX98" s="33"/>
      <c r="GY98" s="33"/>
      <c r="GZ98" s="33"/>
      <c r="HA98" s="33"/>
      <c r="HB98" s="33"/>
      <c r="HC98" s="33"/>
      <c r="HD98" s="33"/>
      <c r="HE98" s="33"/>
      <c r="HF98" s="33"/>
      <c r="HG98" s="33"/>
      <c r="HH98" s="33"/>
      <c r="HI98" s="33"/>
      <c r="HJ98" s="33"/>
      <c r="HK98" s="33"/>
      <c r="HL98" s="33"/>
      <c r="HM98" s="33"/>
      <c r="HN98" s="33"/>
    </row>
    <row r="99" spans="1:222" ht="14.25" x14ac:dyDescent="0.25">
      <c r="A99" s="24">
        <v>95</v>
      </c>
      <c r="B99" s="25">
        <v>10</v>
      </c>
      <c r="C99" s="25">
        <v>1</v>
      </c>
      <c r="D99" s="24">
        <v>20</v>
      </c>
      <c r="E99" s="24">
        <v>96</v>
      </c>
      <c r="F99" s="24">
        <v>270</v>
      </c>
      <c r="G99" s="24"/>
      <c r="H99" s="26" t="s">
        <v>208</v>
      </c>
      <c r="I99" s="25">
        <v>3</v>
      </c>
      <c r="J99" s="25">
        <v>30</v>
      </c>
      <c r="K99" s="25" t="s">
        <v>50</v>
      </c>
      <c r="L99" s="27" t="s">
        <v>51</v>
      </c>
      <c r="M99" s="28" t="s">
        <v>52</v>
      </c>
      <c r="N99" s="28" t="s">
        <v>53</v>
      </c>
      <c r="O99" s="25">
        <v>1</v>
      </c>
      <c r="P99" s="29">
        <v>6252</v>
      </c>
      <c r="Q99" s="29">
        <v>0</v>
      </c>
      <c r="R99" s="29">
        <f t="shared" si="15"/>
        <v>6252</v>
      </c>
      <c r="S99" s="29">
        <f>90.86*2</f>
        <v>181.72</v>
      </c>
      <c r="T99" s="29">
        <v>0</v>
      </c>
      <c r="U99" s="29">
        <f t="shared" si="10"/>
        <v>1042</v>
      </c>
      <c r="V99" s="29">
        <f t="shared" si="11"/>
        <v>10420</v>
      </c>
      <c r="W99" s="29">
        <f t="shared" si="16"/>
        <v>675.54060000000004</v>
      </c>
      <c r="X99" s="29">
        <f t="shared" si="17"/>
        <v>193.01159999999999</v>
      </c>
      <c r="Y99" s="30" t="s">
        <v>54</v>
      </c>
      <c r="Z99" s="29">
        <f t="shared" si="12"/>
        <v>128.67440000000002</v>
      </c>
      <c r="AA99" s="29">
        <f>539</f>
        <v>539</v>
      </c>
      <c r="AB99" s="29">
        <f>329</f>
        <v>329</v>
      </c>
      <c r="AC99" s="29">
        <f t="shared" si="13"/>
        <v>3650.86</v>
      </c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>
        <f t="shared" si="9"/>
        <v>0</v>
      </c>
      <c r="AP99" s="32">
        <v>4080</v>
      </c>
      <c r="AQ99" s="29">
        <f t="shared" si="14"/>
        <v>124465.21919999999</v>
      </c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3"/>
      <c r="DG99" s="33"/>
      <c r="DH99" s="33"/>
      <c r="DI99" s="33"/>
      <c r="DJ99" s="33"/>
      <c r="DK99" s="33"/>
      <c r="DL99" s="33"/>
      <c r="DM99" s="33"/>
      <c r="DN99" s="33"/>
      <c r="DO99" s="33"/>
      <c r="DP99" s="33"/>
      <c r="DQ99" s="33"/>
      <c r="DR99" s="33"/>
      <c r="DS99" s="33"/>
      <c r="DT99" s="33"/>
      <c r="DU99" s="33"/>
      <c r="DV99" s="33"/>
      <c r="DW99" s="33"/>
      <c r="DX99" s="33"/>
      <c r="DY99" s="33"/>
      <c r="DZ99" s="33"/>
      <c r="EA99" s="33"/>
      <c r="EB99" s="33"/>
      <c r="EC99" s="33"/>
      <c r="ED99" s="33"/>
      <c r="EE99" s="33"/>
      <c r="EF99" s="33"/>
      <c r="EG99" s="33"/>
      <c r="EH99" s="33"/>
      <c r="EI99" s="33"/>
      <c r="EJ99" s="33"/>
      <c r="EK99" s="33"/>
      <c r="EL99" s="33"/>
      <c r="EM99" s="33"/>
      <c r="EN99" s="33"/>
      <c r="EO99" s="33"/>
      <c r="EP99" s="33"/>
      <c r="EQ99" s="33"/>
      <c r="ER99" s="33"/>
      <c r="ES99" s="33"/>
      <c r="ET99" s="33"/>
      <c r="EU99" s="33"/>
      <c r="EV99" s="33"/>
      <c r="EW99" s="33"/>
      <c r="EX99" s="33"/>
      <c r="EY99" s="33"/>
      <c r="EZ99" s="33"/>
      <c r="FA99" s="33"/>
      <c r="FB99" s="33"/>
      <c r="FC99" s="33"/>
      <c r="FD99" s="33"/>
      <c r="FE99" s="33"/>
      <c r="FF99" s="33"/>
      <c r="FG99" s="33"/>
      <c r="FH99" s="33"/>
      <c r="FI99" s="33"/>
      <c r="FJ99" s="33"/>
      <c r="FK99" s="33"/>
      <c r="FL99" s="33"/>
      <c r="FM99" s="33"/>
      <c r="FN99" s="33"/>
      <c r="FO99" s="33"/>
      <c r="FP99" s="33"/>
      <c r="FQ99" s="33"/>
      <c r="FR99" s="33"/>
      <c r="FS99" s="33"/>
      <c r="FT99" s="33"/>
      <c r="FU99" s="33"/>
      <c r="FV99" s="33"/>
      <c r="FW99" s="33"/>
      <c r="FX99" s="33"/>
      <c r="FY99" s="33"/>
      <c r="FZ99" s="33"/>
      <c r="GA99" s="33"/>
      <c r="GB99" s="33"/>
      <c r="GC99" s="33"/>
      <c r="GD99" s="33"/>
      <c r="GE99" s="33"/>
      <c r="GF99" s="33"/>
      <c r="GG99" s="33"/>
      <c r="GH99" s="33"/>
      <c r="GI99" s="33"/>
      <c r="GJ99" s="33"/>
      <c r="GK99" s="33"/>
      <c r="GL99" s="33"/>
      <c r="GM99" s="33"/>
      <c r="GN99" s="33"/>
      <c r="GO99" s="33"/>
      <c r="GP99" s="33"/>
      <c r="GQ99" s="33"/>
      <c r="GR99" s="33"/>
      <c r="GS99" s="33"/>
      <c r="GT99" s="33"/>
      <c r="GU99" s="33"/>
      <c r="GV99" s="33"/>
      <c r="GW99" s="33"/>
      <c r="GX99" s="33"/>
      <c r="GY99" s="33"/>
      <c r="GZ99" s="33"/>
      <c r="HA99" s="33"/>
      <c r="HB99" s="33"/>
      <c r="HC99" s="33"/>
      <c r="HD99" s="33"/>
      <c r="HE99" s="33"/>
      <c r="HF99" s="33"/>
      <c r="HG99" s="33"/>
      <c r="HH99" s="33"/>
      <c r="HI99" s="33"/>
      <c r="HJ99" s="33"/>
      <c r="HK99" s="33"/>
      <c r="HL99" s="33"/>
      <c r="HM99" s="33"/>
      <c r="HN99" s="33"/>
    </row>
    <row r="100" spans="1:222" ht="14.25" x14ac:dyDescent="0.25">
      <c r="A100" s="24">
        <v>96</v>
      </c>
      <c r="B100" s="25">
        <v>10</v>
      </c>
      <c r="C100" s="25">
        <v>1</v>
      </c>
      <c r="D100" s="24">
        <v>20</v>
      </c>
      <c r="E100" s="24">
        <v>97</v>
      </c>
      <c r="F100" s="24">
        <v>270</v>
      </c>
      <c r="G100" s="24"/>
      <c r="H100" s="26" t="s">
        <v>209</v>
      </c>
      <c r="I100" s="25">
        <v>3</v>
      </c>
      <c r="J100" s="25">
        <v>30</v>
      </c>
      <c r="K100" s="25" t="s">
        <v>50</v>
      </c>
      <c r="L100" s="27" t="s">
        <v>51</v>
      </c>
      <c r="M100" s="28" t="s">
        <v>52</v>
      </c>
      <c r="N100" s="28" t="s">
        <v>53</v>
      </c>
      <c r="O100" s="25">
        <v>1</v>
      </c>
      <c r="P100" s="29">
        <v>6252</v>
      </c>
      <c r="Q100" s="29">
        <v>0</v>
      </c>
      <c r="R100" s="29">
        <f t="shared" si="15"/>
        <v>6252</v>
      </c>
      <c r="S100" s="29">
        <f>211.94*2</f>
        <v>423.88</v>
      </c>
      <c r="T100" s="29">
        <v>0</v>
      </c>
      <c r="U100" s="29">
        <f t="shared" si="10"/>
        <v>1042</v>
      </c>
      <c r="V100" s="29">
        <f t="shared" si="11"/>
        <v>10420</v>
      </c>
      <c r="W100" s="29">
        <f t="shared" si="16"/>
        <v>700.9674</v>
      </c>
      <c r="X100" s="29">
        <f t="shared" si="17"/>
        <v>200.2764</v>
      </c>
      <c r="Y100" s="30" t="s">
        <v>54</v>
      </c>
      <c r="Z100" s="29">
        <f t="shared" si="12"/>
        <v>133.51760000000002</v>
      </c>
      <c r="AA100" s="29">
        <f>539</f>
        <v>539</v>
      </c>
      <c r="AB100" s="29">
        <f>329</f>
        <v>329</v>
      </c>
      <c r="AC100" s="29">
        <f t="shared" si="13"/>
        <v>3771.94</v>
      </c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>
        <f t="shared" si="9"/>
        <v>0</v>
      </c>
      <c r="AP100" s="32">
        <v>4080</v>
      </c>
      <c r="AQ100" s="29">
        <f t="shared" si="14"/>
        <v>127942.63680000001</v>
      </c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/>
      <c r="EL100" s="33"/>
      <c r="EM100" s="33"/>
      <c r="EN100" s="33"/>
      <c r="EO100" s="33"/>
      <c r="EP100" s="33"/>
      <c r="EQ100" s="33"/>
      <c r="ER100" s="33"/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FJ100" s="33"/>
      <c r="FK100" s="33"/>
      <c r="FL100" s="33"/>
      <c r="FM100" s="33"/>
      <c r="FN100" s="33"/>
      <c r="FO100" s="33"/>
      <c r="FP100" s="33"/>
      <c r="FQ100" s="33"/>
      <c r="FR100" s="33"/>
      <c r="FS100" s="33"/>
      <c r="FT100" s="33"/>
      <c r="FU100" s="33"/>
      <c r="FV100" s="33"/>
      <c r="FW100" s="33"/>
      <c r="FX100" s="33"/>
      <c r="FY100" s="33"/>
      <c r="FZ100" s="33"/>
      <c r="GA100" s="33"/>
      <c r="GB100" s="33"/>
      <c r="GC100" s="33"/>
      <c r="GD100" s="33"/>
      <c r="GE100" s="33"/>
      <c r="GF100" s="33"/>
      <c r="GG100" s="33"/>
      <c r="GH100" s="33"/>
      <c r="GI100" s="33"/>
      <c r="GJ100" s="33"/>
      <c r="GK100" s="33"/>
      <c r="GL100" s="33"/>
      <c r="GM100" s="33"/>
      <c r="GN100" s="33"/>
      <c r="GO100" s="33"/>
      <c r="GP100" s="33"/>
      <c r="GQ100" s="33"/>
      <c r="GR100" s="33"/>
      <c r="GS100" s="33"/>
      <c r="GT100" s="33"/>
      <c r="GU100" s="33"/>
      <c r="GV100" s="33"/>
      <c r="GW100" s="33"/>
      <c r="GX100" s="33"/>
      <c r="GY100" s="33"/>
      <c r="GZ100" s="33"/>
      <c r="HA100" s="33"/>
      <c r="HB100" s="33"/>
      <c r="HC100" s="33"/>
      <c r="HD100" s="33"/>
      <c r="HE100" s="33"/>
      <c r="HF100" s="33"/>
      <c r="HG100" s="33"/>
      <c r="HH100" s="33"/>
      <c r="HI100" s="33"/>
      <c r="HJ100" s="33"/>
      <c r="HK100" s="33"/>
      <c r="HL100" s="33"/>
      <c r="HM100" s="33"/>
      <c r="HN100" s="33"/>
    </row>
    <row r="101" spans="1:222" ht="14.25" x14ac:dyDescent="0.25">
      <c r="A101" s="24">
        <v>97</v>
      </c>
      <c r="B101" s="25">
        <v>10</v>
      </c>
      <c r="C101" s="25">
        <v>1</v>
      </c>
      <c r="D101" s="24">
        <v>20</v>
      </c>
      <c r="E101" s="24">
        <v>98</v>
      </c>
      <c r="F101" s="24">
        <v>270</v>
      </c>
      <c r="G101" s="24"/>
      <c r="H101" s="26" t="s">
        <v>210</v>
      </c>
      <c r="I101" s="25">
        <v>4</v>
      </c>
      <c r="J101" s="25">
        <v>30</v>
      </c>
      <c r="K101" s="25" t="s">
        <v>50</v>
      </c>
      <c r="L101" s="27" t="s">
        <v>61</v>
      </c>
      <c r="M101" s="28" t="s">
        <v>57</v>
      </c>
      <c r="N101" s="28" t="s">
        <v>53</v>
      </c>
      <c r="O101" s="25">
        <v>1</v>
      </c>
      <c r="P101" s="29">
        <v>6516</v>
      </c>
      <c r="Q101" s="29">
        <v>0</v>
      </c>
      <c r="R101" s="29">
        <f t="shared" si="15"/>
        <v>6516</v>
      </c>
      <c r="S101" s="29">
        <f>181.67*2</f>
        <v>363.34</v>
      </c>
      <c r="T101" s="29">
        <v>0</v>
      </c>
      <c r="U101" s="29">
        <f t="shared" si="10"/>
        <v>1086</v>
      </c>
      <c r="V101" s="29">
        <f t="shared" si="11"/>
        <v>10860</v>
      </c>
      <c r="W101" s="29">
        <f t="shared" si="16"/>
        <v>722.33069999999998</v>
      </c>
      <c r="X101" s="29">
        <f t="shared" si="17"/>
        <v>206.3802</v>
      </c>
      <c r="Y101" s="30" t="s">
        <v>62</v>
      </c>
      <c r="Z101" s="29">
        <f t="shared" si="12"/>
        <v>137.58680000000001</v>
      </c>
      <c r="AA101" s="29">
        <f>549</f>
        <v>549</v>
      </c>
      <c r="AB101" s="29">
        <f>339</f>
        <v>339</v>
      </c>
      <c r="AC101" s="29">
        <f t="shared" si="13"/>
        <v>3883.67</v>
      </c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>
        <f t="shared" ref="AO101:AO106" si="18">SUM(AD101+AE101+AF101+AG101+AH101+AI101+AJ101+AK101)*12+(AL101+AM101+AN101)</f>
        <v>0</v>
      </c>
      <c r="AP101" s="32">
        <v>4080</v>
      </c>
      <c r="AQ101" s="29">
        <f t="shared" si="14"/>
        <v>131376.80239999999</v>
      </c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3"/>
      <c r="DG101" s="33"/>
      <c r="DH101" s="33"/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33"/>
      <c r="EG101" s="33"/>
      <c r="EH101" s="33"/>
      <c r="EI101" s="33"/>
      <c r="EJ101" s="33"/>
      <c r="EK101" s="33"/>
      <c r="EL101" s="33"/>
      <c r="EM101" s="33"/>
      <c r="EN101" s="33"/>
      <c r="EO101" s="33"/>
      <c r="EP101" s="33"/>
      <c r="EQ101" s="33"/>
      <c r="ER101" s="33"/>
      <c r="ES101" s="33"/>
      <c r="ET101" s="33"/>
      <c r="EU101" s="33"/>
      <c r="EV101" s="33"/>
      <c r="EW101" s="33"/>
      <c r="EX101" s="33"/>
      <c r="EY101" s="33"/>
      <c r="EZ101" s="33"/>
      <c r="FA101" s="33"/>
      <c r="FB101" s="33"/>
      <c r="FC101" s="33"/>
      <c r="FD101" s="33"/>
      <c r="FE101" s="33"/>
      <c r="FF101" s="33"/>
      <c r="FG101" s="33"/>
      <c r="FH101" s="33"/>
      <c r="FI101" s="33"/>
      <c r="FJ101" s="33"/>
      <c r="FK101" s="33"/>
      <c r="FL101" s="33"/>
      <c r="FM101" s="33"/>
      <c r="FN101" s="33"/>
      <c r="FO101" s="33"/>
      <c r="FP101" s="33"/>
      <c r="FQ101" s="33"/>
      <c r="FR101" s="33"/>
      <c r="FS101" s="33"/>
      <c r="FT101" s="33"/>
      <c r="FU101" s="33"/>
      <c r="FV101" s="33"/>
      <c r="FW101" s="33"/>
      <c r="FX101" s="33"/>
      <c r="FY101" s="33"/>
      <c r="FZ101" s="33"/>
      <c r="GA101" s="33"/>
      <c r="GB101" s="33"/>
      <c r="GC101" s="33"/>
      <c r="GD101" s="33"/>
      <c r="GE101" s="33"/>
      <c r="GF101" s="33"/>
      <c r="GG101" s="33"/>
      <c r="GH101" s="33"/>
      <c r="GI101" s="33"/>
      <c r="GJ101" s="33"/>
      <c r="GK101" s="33"/>
      <c r="GL101" s="33"/>
      <c r="GM101" s="33"/>
      <c r="GN101" s="33"/>
      <c r="GO101" s="33"/>
      <c r="GP101" s="33"/>
      <c r="GQ101" s="33"/>
      <c r="GR101" s="33"/>
      <c r="GS101" s="33"/>
      <c r="GT101" s="33"/>
      <c r="GU101" s="33"/>
      <c r="GV101" s="33"/>
      <c r="GW101" s="33"/>
      <c r="GX101" s="33"/>
      <c r="GY101" s="33"/>
      <c r="GZ101" s="33"/>
      <c r="HA101" s="33"/>
      <c r="HB101" s="33"/>
      <c r="HC101" s="33"/>
      <c r="HD101" s="33"/>
      <c r="HE101" s="33"/>
      <c r="HF101" s="33"/>
      <c r="HG101" s="33"/>
      <c r="HH101" s="33"/>
      <c r="HI101" s="33"/>
      <c r="HJ101" s="33"/>
      <c r="HK101" s="33"/>
      <c r="HL101" s="33"/>
      <c r="HM101" s="33"/>
      <c r="HN101" s="33"/>
    </row>
    <row r="102" spans="1:222" ht="14.25" x14ac:dyDescent="0.25">
      <c r="A102" s="24">
        <v>98</v>
      </c>
      <c r="B102" s="25">
        <v>10</v>
      </c>
      <c r="C102" s="25">
        <v>1</v>
      </c>
      <c r="D102" s="24">
        <v>20</v>
      </c>
      <c r="E102" s="24">
        <v>99</v>
      </c>
      <c r="F102" s="24">
        <v>270</v>
      </c>
      <c r="G102" s="24"/>
      <c r="H102" s="26" t="s">
        <v>211</v>
      </c>
      <c r="I102" s="25">
        <v>3</v>
      </c>
      <c r="J102" s="25">
        <v>30</v>
      </c>
      <c r="K102" s="25" t="s">
        <v>50</v>
      </c>
      <c r="L102" s="27" t="s">
        <v>51</v>
      </c>
      <c r="M102" s="28" t="s">
        <v>52</v>
      </c>
      <c r="N102" s="28" t="s">
        <v>53</v>
      </c>
      <c r="O102" s="25">
        <v>1</v>
      </c>
      <c r="P102" s="29">
        <v>6252</v>
      </c>
      <c r="Q102" s="29">
        <v>0</v>
      </c>
      <c r="R102" s="29">
        <f t="shared" si="15"/>
        <v>6252</v>
      </c>
      <c r="S102" s="29">
        <f>181.67*2</f>
        <v>363.34</v>
      </c>
      <c r="T102" s="29">
        <v>0</v>
      </c>
      <c r="U102" s="29">
        <f t="shared" si="10"/>
        <v>1042</v>
      </c>
      <c r="V102" s="29">
        <f t="shared" si="11"/>
        <v>10420</v>
      </c>
      <c r="W102" s="29">
        <f t="shared" si="16"/>
        <v>694.61069999999995</v>
      </c>
      <c r="X102" s="29">
        <f t="shared" si="17"/>
        <v>198.46019999999999</v>
      </c>
      <c r="Y102" s="30" t="s">
        <v>54</v>
      </c>
      <c r="Z102" s="29">
        <f t="shared" si="12"/>
        <v>132.30680000000001</v>
      </c>
      <c r="AA102" s="29">
        <f>539</f>
        <v>539</v>
      </c>
      <c r="AB102" s="29">
        <f>329</f>
        <v>329</v>
      </c>
      <c r="AC102" s="29">
        <f t="shared" si="13"/>
        <v>3741.67</v>
      </c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>
        <f t="shared" si="18"/>
        <v>0</v>
      </c>
      <c r="AP102" s="32">
        <v>4080</v>
      </c>
      <c r="AQ102" s="29">
        <f t="shared" si="14"/>
        <v>127073.28240000001</v>
      </c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/>
      <c r="FV102" s="33"/>
      <c r="FW102" s="33"/>
      <c r="FX102" s="33"/>
      <c r="FY102" s="33"/>
      <c r="FZ102" s="33"/>
      <c r="GA102" s="33"/>
      <c r="GB102" s="33"/>
      <c r="GC102" s="33"/>
      <c r="GD102" s="33"/>
      <c r="GE102" s="33"/>
      <c r="GF102" s="33"/>
      <c r="GG102" s="33"/>
      <c r="GH102" s="33"/>
      <c r="GI102" s="33"/>
      <c r="GJ102" s="33"/>
      <c r="GK102" s="33"/>
      <c r="GL102" s="33"/>
      <c r="GM102" s="33"/>
      <c r="GN102" s="33"/>
      <c r="GO102" s="33"/>
      <c r="GP102" s="33"/>
      <c r="GQ102" s="33"/>
      <c r="GR102" s="33"/>
      <c r="GS102" s="33"/>
      <c r="GT102" s="33"/>
      <c r="GU102" s="33"/>
      <c r="GV102" s="33"/>
      <c r="GW102" s="33"/>
      <c r="GX102" s="33"/>
      <c r="GY102" s="33"/>
      <c r="GZ102" s="33"/>
      <c r="HA102" s="33"/>
      <c r="HB102" s="33"/>
      <c r="HC102" s="33"/>
      <c r="HD102" s="33"/>
      <c r="HE102" s="33"/>
      <c r="HF102" s="33"/>
      <c r="HG102" s="33"/>
      <c r="HH102" s="33"/>
      <c r="HI102" s="33"/>
      <c r="HJ102" s="33"/>
      <c r="HK102" s="33"/>
      <c r="HL102" s="33"/>
      <c r="HM102" s="33"/>
      <c r="HN102" s="33"/>
    </row>
    <row r="103" spans="1:222" ht="14.25" x14ac:dyDescent="0.25">
      <c r="A103" s="24">
        <v>99</v>
      </c>
      <c r="B103" s="25">
        <v>10</v>
      </c>
      <c r="C103" s="25">
        <v>1</v>
      </c>
      <c r="D103" s="24">
        <v>20</v>
      </c>
      <c r="E103" s="24">
        <v>100</v>
      </c>
      <c r="F103" s="24">
        <v>270</v>
      </c>
      <c r="G103" s="24"/>
      <c r="H103" s="26" t="s">
        <v>212</v>
      </c>
      <c r="I103" s="25">
        <v>6</v>
      </c>
      <c r="J103" s="25">
        <v>30</v>
      </c>
      <c r="K103" s="25" t="s">
        <v>50</v>
      </c>
      <c r="L103" s="27" t="s">
        <v>56</v>
      </c>
      <c r="M103" s="28" t="s">
        <v>77</v>
      </c>
      <c r="N103" s="28" t="s">
        <v>77</v>
      </c>
      <c r="O103" s="25">
        <v>1</v>
      </c>
      <c r="P103" s="29">
        <v>7213</v>
      </c>
      <c r="Q103" s="29">
        <v>0</v>
      </c>
      <c r="R103" s="29">
        <f t="shared" si="15"/>
        <v>7213</v>
      </c>
      <c r="S103" s="29">
        <f>151.43*2</f>
        <v>302.86</v>
      </c>
      <c r="T103" s="29">
        <v>0</v>
      </c>
      <c r="U103" s="29">
        <f t="shared" si="10"/>
        <v>1202.1666666666667</v>
      </c>
      <c r="V103" s="29">
        <f t="shared" si="11"/>
        <v>12021.666666666666</v>
      </c>
      <c r="W103" s="29">
        <f t="shared" si="16"/>
        <v>789.16529999999989</v>
      </c>
      <c r="X103" s="29">
        <f t="shared" si="17"/>
        <v>225.47579999999999</v>
      </c>
      <c r="Y103" s="30" t="s">
        <v>58</v>
      </c>
      <c r="Z103" s="29">
        <f t="shared" si="12"/>
        <v>150.31719999999999</v>
      </c>
      <c r="AA103" s="29">
        <f>634</f>
        <v>634</v>
      </c>
      <c r="AB103" s="29">
        <f>440</f>
        <v>440</v>
      </c>
      <c r="AC103" s="29">
        <f t="shared" si="13"/>
        <v>4294.93</v>
      </c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>
        <f t="shared" si="18"/>
        <v>0</v>
      </c>
      <c r="AP103" s="32">
        <v>4080</v>
      </c>
      <c r="AQ103" s="29">
        <f t="shared" si="14"/>
        <v>144645.54293333332</v>
      </c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3"/>
      <c r="DG103" s="33"/>
      <c r="DH103" s="33"/>
      <c r="DI103" s="33"/>
      <c r="DJ103" s="33"/>
      <c r="DK103" s="33"/>
      <c r="DL103" s="33"/>
      <c r="DM103" s="33"/>
      <c r="DN103" s="33"/>
      <c r="DO103" s="33"/>
      <c r="DP103" s="33"/>
      <c r="DQ103" s="33"/>
      <c r="DR103" s="33"/>
      <c r="DS103" s="33"/>
      <c r="DT103" s="33"/>
      <c r="DU103" s="33"/>
      <c r="DV103" s="33"/>
      <c r="DW103" s="33"/>
      <c r="DX103" s="33"/>
      <c r="DY103" s="33"/>
      <c r="DZ103" s="33"/>
      <c r="EA103" s="33"/>
      <c r="EB103" s="33"/>
      <c r="EC103" s="33"/>
      <c r="ED103" s="33"/>
      <c r="EE103" s="33"/>
      <c r="EF103" s="33"/>
      <c r="EG103" s="33"/>
      <c r="EH103" s="33"/>
      <c r="EI103" s="33"/>
      <c r="EJ103" s="33"/>
      <c r="EK103" s="33"/>
      <c r="EL103" s="33"/>
      <c r="EM103" s="33"/>
      <c r="EN103" s="33"/>
      <c r="EO103" s="33"/>
      <c r="EP103" s="33"/>
      <c r="EQ103" s="33"/>
      <c r="ER103" s="33"/>
      <c r="ES103" s="33"/>
      <c r="ET103" s="33"/>
      <c r="EU103" s="33"/>
      <c r="EV103" s="33"/>
      <c r="EW103" s="33"/>
      <c r="EX103" s="33"/>
      <c r="EY103" s="33"/>
      <c r="EZ103" s="33"/>
      <c r="FA103" s="33"/>
      <c r="FB103" s="33"/>
      <c r="FC103" s="33"/>
      <c r="FD103" s="33"/>
      <c r="FE103" s="33"/>
      <c r="FF103" s="33"/>
      <c r="FG103" s="33"/>
      <c r="FH103" s="33"/>
      <c r="FI103" s="33"/>
      <c r="FJ103" s="33"/>
      <c r="FK103" s="33"/>
      <c r="FL103" s="33"/>
      <c r="FM103" s="33"/>
      <c r="FN103" s="33"/>
      <c r="FO103" s="33"/>
      <c r="FP103" s="33"/>
      <c r="FQ103" s="33"/>
      <c r="FR103" s="33"/>
      <c r="FS103" s="33"/>
      <c r="FT103" s="33"/>
      <c r="FU103" s="33"/>
      <c r="FV103" s="33"/>
      <c r="FW103" s="33"/>
      <c r="FX103" s="33"/>
      <c r="FY103" s="33"/>
      <c r="FZ103" s="33"/>
      <c r="GA103" s="33"/>
      <c r="GB103" s="33"/>
      <c r="GC103" s="33"/>
      <c r="GD103" s="33"/>
      <c r="GE103" s="33"/>
      <c r="GF103" s="33"/>
      <c r="GG103" s="33"/>
      <c r="GH103" s="33"/>
      <c r="GI103" s="33"/>
      <c r="GJ103" s="33"/>
      <c r="GK103" s="33"/>
      <c r="GL103" s="33"/>
      <c r="GM103" s="33"/>
      <c r="GN103" s="33"/>
      <c r="GO103" s="33"/>
      <c r="GP103" s="33"/>
      <c r="GQ103" s="33"/>
      <c r="GR103" s="33"/>
      <c r="GS103" s="33"/>
      <c r="GT103" s="33"/>
      <c r="GU103" s="33"/>
      <c r="GV103" s="33"/>
      <c r="GW103" s="33"/>
      <c r="GX103" s="33"/>
      <c r="GY103" s="33"/>
      <c r="GZ103" s="33"/>
      <c r="HA103" s="33"/>
      <c r="HB103" s="33"/>
      <c r="HC103" s="33"/>
      <c r="HD103" s="33"/>
      <c r="HE103" s="33"/>
      <c r="HF103" s="33"/>
      <c r="HG103" s="33"/>
      <c r="HH103" s="33"/>
      <c r="HI103" s="33"/>
      <c r="HJ103" s="33"/>
      <c r="HK103" s="33"/>
      <c r="HL103" s="33"/>
      <c r="HM103" s="33"/>
      <c r="HN103" s="33"/>
    </row>
    <row r="104" spans="1:222" ht="14.25" x14ac:dyDescent="0.25">
      <c r="A104" s="24">
        <v>100</v>
      </c>
      <c r="B104" s="25">
        <v>10</v>
      </c>
      <c r="C104" s="25">
        <v>1</v>
      </c>
      <c r="D104" s="24">
        <v>20</v>
      </c>
      <c r="E104" s="24">
        <v>101</v>
      </c>
      <c r="F104" s="24">
        <v>270</v>
      </c>
      <c r="G104" s="24"/>
      <c r="H104" s="26" t="s">
        <v>213</v>
      </c>
      <c r="I104" s="25">
        <v>7</v>
      </c>
      <c r="J104" s="25">
        <v>30</v>
      </c>
      <c r="K104" s="25" t="s">
        <v>50</v>
      </c>
      <c r="L104" s="27" t="s">
        <v>214</v>
      </c>
      <c r="M104" s="28" t="s">
        <v>77</v>
      </c>
      <c r="N104" s="28" t="s">
        <v>77</v>
      </c>
      <c r="O104" s="25">
        <v>1</v>
      </c>
      <c r="P104" s="29">
        <v>7586</v>
      </c>
      <c r="Q104" s="29">
        <v>0</v>
      </c>
      <c r="R104" s="29">
        <f t="shared" si="15"/>
        <v>7586</v>
      </c>
      <c r="S104" s="29">
        <v>90.86</v>
      </c>
      <c r="T104" s="29">
        <v>0</v>
      </c>
      <c r="U104" s="29">
        <f t="shared" si="10"/>
        <v>1264.3333333333335</v>
      </c>
      <c r="V104" s="29">
        <f t="shared" si="11"/>
        <v>12643.333333333334</v>
      </c>
      <c r="W104" s="29">
        <f t="shared" si="16"/>
        <v>806.07029999999997</v>
      </c>
      <c r="X104" s="29">
        <f t="shared" si="17"/>
        <v>230.30579999999998</v>
      </c>
      <c r="Y104" s="30" t="s">
        <v>71</v>
      </c>
      <c r="Z104" s="29">
        <f t="shared" si="12"/>
        <v>153.53719999999998</v>
      </c>
      <c r="AA104" s="29">
        <f>642</f>
        <v>642</v>
      </c>
      <c r="AB104" s="29">
        <f>450</f>
        <v>450</v>
      </c>
      <c r="AC104" s="29">
        <f t="shared" si="13"/>
        <v>4384.43</v>
      </c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>
        <f t="shared" si="18"/>
        <v>0</v>
      </c>
      <c r="AP104" s="32">
        <v>4080</v>
      </c>
      <c r="AQ104" s="29">
        <f t="shared" si="14"/>
        <v>147984.4162666667</v>
      </c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  <c r="EL104" s="33"/>
      <c r="EM104" s="33"/>
      <c r="EN104" s="33"/>
      <c r="EO104" s="33"/>
      <c r="EP104" s="33"/>
      <c r="EQ104" s="33"/>
      <c r="ER104" s="33"/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FJ104" s="33"/>
      <c r="FK104" s="33"/>
      <c r="FL104" s="33"/>
      <c r="FM104" s="33"/>
      <c r="FN104" s="33"/>
      <c r="FO104" s="33"/>
      <c r="FP104" s="33"/>
      <c r="FQ104" s="33"/>
      <c r="FR104" s="33"/>
      <c r="FS104" s="33"/>
      <c r="FT104" s="33"/>
      <c r="FU104" s="33"/>
      <c r="FV104" s="33"/>
      <c r="FW104" s="33"/>
      <c r="FX104" s="33"/>
      <c r="FY104" s="33"/>
      <c r="FZ104" s="33"/>
      <c r="GA104" s="33"/>
      <c r="GB104" s="33"/>
      <c r="GC104" s="33"/>
      <c r="GD104" s="33"/>
      <c r="GE104" s="33"/>
      <c r="GF104" s="33"/>
      <c r="GG104" s="33"/>
      <c r="GH104" s="33"/>
      <c r="GI104" s="33"/>
      <c r="GJ104" s="33"/>
      <c r="GK104" s="33"/>
      <c r="GL104" s="33"/>
      <c r="GM104" s="33"/>
      <c r="GN104" s="33"/>
      <c r="GO104" s="33"/>
      <c r="GP104" s="33"/>
      <c r="GQ104" s="33"/>
      <c r="GR104" s="33"/>
      <c r="GS104" s="33"/>
      <c r="GT104" s="33"/>
      <c r="GU104" s="33"/>
      <c r="GV104" s="33"/>
      <c r="GW104" s="33"/>
      <c r="GX104" s="33"/>
      <c r="GY104" s="33"/>
      <c r="GZ104" s="33"/>
      <c r="HA104" s="33"/>
      <c r="HB104" s="33"/>
      <c r="HC104" s="33"/>
      <c r="HD104" s="33"/>
      <c r="HE104" s="33"/>
      <c r="HF104" s="33"/>
      <c r="HG104" s="33"/>
      <c r="HH104" s="33"/>
      <c r="HI104" s="33"/>
      <c r="HJ104" s="33"/>
      <c r="HK104" s="33"/>
      <c r="HL104" s="33"/>
      <c r="HM104" s="33"/>
      <c r="HN104" s="33"/>
    </row>
    <row r="105" spans="1:222" ht="14.25" x14ac:dyDescent="0.25">
      <c r="A105" s="24">
        <v>101</v>
      </c>
      <c r="B105" s="25">
        <v>10</v>
      </c>
      <c r="C105" s="25">
        <v>1</v>
      </c>
      <c r="D105" s="24">
        <v>20</v>
      </c>
      <c r="E105" s="24">
        <v>102</v>
      </c>
      <c r="F105" s="24">
        <v>270</v>
      </c>
      <c r="G105" s="24"/>
      <c r="H105" s="26" t="s">
        <v>215</v>
      </c>
      <c r="I105" s="25">
        <v>26</v>
      </c>
      <c r="J105" s="25">
        <v>40</v>
      </c>
      <c r="K105" s="25" t="s">
        <v>74</v>
      </c>
      <c r="L105" s="27" t="s">
        <v>216</v>
      </c>
      <c r="M105" s="28" t="s">
        <v>77</v>
      </c>
      <c r="N105" s="28" t="s">
        <v>77</v>
      </c>
      <c r="O105" s="25">
        <v>1</v>
      </c>
      <c r="P105" s="29">
        <v>52580</v>
      </c>
      <c r="Q105" s="29">
        <v>0</v>
      </c>
      <c r="R105" s="29">
        <f t="shared" si="15"/>
        <v>52580</v>
      </c>
      <c r="S105" s="29">
        <v>0</v>
      </c>
      <c r="T105" s="29">
        <v>0</v>
      </c>
      <c r="U105" s="29">
        <f t="shared" si="10"/>
        <v>8763.3333333333339</v>
      </c>
      <c r="V105" s="29">
        <f t="shared" si="11"/>
        <v>87633.333333333343</v>
      </c>
      <c r="W105" s="29">
        <f t="shared" si="16"/>
        <v>5520.9</v>
      </c>
      <c r="X105" s="29">
        <f t="shared" si="17"/>
        <v>1577.3999999999999</v>
      </c>
      <c r="Y105" s="30" t="s">
        <v>217</v>
      </c>
      <c r="Z105" s="29">
        <f t="shared" si="12"/>
        <v>1051.5999999999999</v>
      </c>
      <c r="AA105" s="29">
        <v>2057</v>
      </c>
      <c r="AB105" s="29">
        <v>1457</v>
      </c>
      <c r="AC105" s="29">
        <f t="shared" si="13"/>
        <v>28047</v>
      </c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>
        <f t="shared" si="18"/>
        <v>0</v>
      </c>
      <c r="AP105" s="32">
        <v>0</v>
      </c>
      <c r="AQ105" s="29">
        <f t="shared" si="14"/>
        <v>909784.14666666661</v>
      </c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3"/>
      <c r="DG105" s="33"/>
      <c r="DH105" s="33"/>
      <c r="DI105" s="33"/>
      <c r="DJ105" s="33"/>
      <c r="DK105" s="33"/>
      <c r="DL105" s="33"/>
      <c r="DM105" s="33"/>
      <c r="DN105" s="33"/>
      <c r="DO105" s="33"/>
      <c r="DP105" s="33"/>
      <c r="DQ105" s="33"/>
      <c r="DR105" s="33"/>
      <c r="DS105" s="33"/>
      <c r="DT105" s="33"/>
      <c r="DU105" s="33"/>
      <c r="DV105" s="33"/>
      <c r="DW105" s="33"/>
      <c r="DX105" s="33"/>
      <c r="DY105" s="33"/>
      <c r="DZ105" s="33"/>
      <c r="EA105" s="33"/>
      <c r="EB105" s="33"/>
      <c r="EC105" s="33"/>
      <c r="ED105" s="33"/>
      <c r="EE105" s="33"/>
      <c r="EF105" s="33"/>
      <c r="EG105" s="33"/>
      <c r="EH105" s="33"/>
      <c r="EI105" s="33"/>
      <c r="EJ105" s="33"/>
      <c r="EK105" s="33"/>
      <c r="EL105" s="33"/>
      <c r="EM105" s="33"/>
      <c r="EN105" s="33"/>
      <c r="EO105" s="33"/>
      <c r="EP105" s="33"/>
      <c r="EQ105" s="33"/>
      <c r="ER105" s="33"/>
      <c r="ES105" s="33"/>
      <c r="ET105" s="33"/>
      <c r="EU105" s="33"/>
      <c r="EV105" s="33"/>
      <c r="EW105" s="33"/>
      <c r="EX105" s="33"/>
      <c r="EY105" s="33"/>
      <c r="EZ105" s="33"/>
      <c r="FA105" s="33"/>
      <c r="FB105" s="33"/>
      <c r="FC105" s="33"/>
      <c r="FD105" s="33"/>
      <c r="FE105" s="33"/>
      <c r="FF105" s="33"/>
      <c r="FG105" s="33"/>
      <c r="FH105" s="33"/>
      <c r="FI105" s="33"/>
      <c r="FJ105" s="33"/>
      <c r="FK105" s="33"/>
      <c r="FL105" s="33"/>
      <c r="FM105" s="33"/>
      <c r="FN105" s="33"/>
      <c r="FO105" s="33"/>
      <c r="FP105" s="33"/>
      <c r="FQ105" s="33"/>
      <c r="FR105" s="33"/>
      <c r="FS105" s="33"/>
      <c r="FT105" s="33"/>
      <c r="FU105" s="33"/>
      <c r="FV105" s="33"/>
      <c r="FW105" s="33"/>
      <c r="FX105" s="33"/>
      <c r="FY105" s="33"/>
      <c r="FZ105" s="33"/>
      <c r="GA105" s="33"/>
      <c r="GB105" s="33"/>
      <c r="GC105" s="33"/>
      <c r="GD105" s="33"/>
      <c r="GE105" s="33"/>
      <c r="GF105" s="33"/>
      <c r="GG105" s="33"/>
      <c r="GH105" s="33"/>
      <c r="GI105" s="33"/>
      <c r="GJ105" s="33"/>
      <c r="GK105" s="33"/>
      <c r="GL105" s="33"/>
      <c r="GM105" s="33"/>
      <c r="GN105" s="33"/>
      <c r="GO105" s="33"/>
      <c r="GP105" s="33"/>
      <c r="GQ105" s="33"/>
      <c r="GR105" s="33"/>
      <c r="GS105" s="33"/>
      <c r="GT105" s="33"/>
      <c r="GU105" s="33"/>
      <c r="GV105" s="33"/>
      <c r="GW105" s="33"/>
      <c r="GX105" s="33"/>
      <c r="GY105" s="33"/>
      <c r="GZ105" s="33"/>
      <c r="HA105" s="33"/>
      <c r="HB105" s="33"/>
      <c r="HC105" s="33"/>
      <c r="HD105" s="33"/>
      <c r="HE105" s="33"/>
      <c r="HF105" s="33"/>
      <c r="HG105" s="33"/>
      <c r="HH105" s="33"/>
      <c r="HI105" s="33"/>
      <c r="HJ105" s="33"/>
      <c r="HK105" s="33"/>
      <c r="HL105" s="33"/>
      <c r="HM105" s="33"/>
      <c r="HN105" s="33"/>
    </row>
    <row r="106" spans="1:222" ht="14.25" x14ac:dyDescent="0.25">
      <c r="A106" s="24">
        <v>102</v>
      </c>
      <c r="B106" s="25">
        <v>10</v>
      </c>
      <c r="C106" s="25">
        <v>1</v>
      </c>
      <c r="D106" s="24">
        <v>20</v>
      </c>
      <c r="E106" s="24">
        <v>103</v>
      </c>
      <c r="F106" s="24">
        <v>270</v>
      </c>
      <c r="G106" s="24"/>
      <c r="H106" s="26" t="s">
        <v>218</v>
      </c>
      <c r="I106" s="25">
        <v>20</v>
      </c>
      <c r="J106" s="25">
        <v>40</v>
      </c>
      <c r="K106" s="25" t="s">
        <v>74</v>
      </c>
      <c r="L106" s="27" t="s">
        <v>219</v>
      </c>
      <c r="M106" s="28" t="s">
        <v>66</v>
      </c>
      <c r="N106" s="28" t="s">
        <v>66</v>
      </c>
      <c r="O106" s="25">
        <v>1</v>
      </c>
      <c r="P106" s="29">
        <v>27627</v>
      </c>
      <c r="Q106" s="29">
        <v>0</v>
      </c>
      <c r="R106" s="29">
        <f t="shared" si="15"/>
        <v>27627</v>
      </c>
      <c r="S106" s="29">
        <v>0</v>
      </c>
      <c r="T106" s="29">
        <v>0</v>
      </c>
      <c r="U106" s="29">
        <f t="shared" si="10"/>
        <v>4604.5</v>
      </c>
      <c r="V106" s="29">
        <f t="shared" si="11"/>
        <v>46045</v>
      </c>
      <c r="W106" s="29">
        <f t="shared" si="16"/>
        <v>2900.835</v>
      </c>
      <c r="X106" s="29">
        <f t="shared" si="17"/>
        <v>828.81</v>
      </c>
      <c r="Y106" s="30" t="s">
        <v>220</v>
      </c>
      <c r="Z106" s="29">
        <f t="shared" si="12"/>
        <v>552.54</v>
      </c>
      <c r="AA106" s="29">
        <v>1664</v>
      </c>
      <c r="AB106" s="29">
        <v>1119</v>
      </c>
      <c r="AC106" s="29">
        <f t="shared" si="13"/>
        <v>15205</v>
      </c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>
        <f t="shared" si="18"/>
        <v>0</v>
      </c>
      <c r="AP106" s="32">
        <v>0</v>
      </c>
      <c r="AQ106" s="29">
        <f t="shared" si="14"/>
        <v>494469.48</v>
      </c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  <c r="CX106" s="33"/>
      <c r="CY106" s="33"/>
      <c r="CZ106" s="33"/>
      <c r="DA106" s="33"/>
      <c r="DB106" s="33"/>
      <c r="DC106" s="33"/>
      <c r="DD106" s="33"/>
      <c r="DE106" s="33"/>
      <c r="DF106" s="33"/>
      <c r="DG106" s="33"/>
      <c r="DH106" s="33"/>
      <c r="DI106" s="33"/>
      <c r="DJ106" s="33"/>
      <c r="DK106" s="33"/>
      <c r="DL106" s="33"/>
      <c r="DM106" s="33"/>
      <c r="DN106" s="33"/>
      <c r="DO106" s="33"/>
      <c r="DP106" s="33"/>
      <c r="DQ106" s="33"/>
      <c r="DR106" s="33"/>
      <c r="DS106" s="33"/>
      <c r="DT106" s="33"/>
      <c r="DU106" s="33"/>
      <c r="DV106" s="33"/>
      <c r="DW106" s="33"/>
      <c r="DX106" s="33"/>
      <c r="DY106" s="33"/>
      <c r="DZ106" s="33"/>
      <c r="EA106" s="33"/>
      <c r="EB106" s="33"/>
      <c r="EC106" s="33"/>
      <c r="ED106" s="33"/>
      <c r="EE106" s="33"/>
      <c r="EF106" s="33"/>
      <c r="EG106" s="33"/>
      <c r="EH106" s="33"/>
      <c r="EI106" s="33"/>
      <c r="EJ106" s="33"/>
      <c r="EK106" s="33"/>
      <c r="EL106" s="33"/>
      <c r="EM106" s="33"/>
      <c r="EN106" s="33"/>
      <c r="EO106" s="33"/>
      <c r="EP106" s="33"/>
      <c r="EQ106" s="33"/>
      <c r="ER106" s="33"/>
      <c r="ES106" s="33"/>
      <c r="ET106" s="33"/>
      <c r="EU106" s="33"/>
      <c r="EV106" s="33"/>
      <c r="EW106" s="33"/>
      <c r="EX106" s="33"/>
      <c r="EY106" s="33"/>
      <c r="EZ106" s="33"/>
      <c r="FA106" s="33"/>
      <c r="FB106" s="33"/>
      <c r="FC106" s="33"/>
      <c r="FD106" s="33"/>
      <c r="FE106" s="33"/>
      <c r="FF106" s="33"/>
      <c r="FG106" s="33"/>
      <c r="FH106" s="33"/>
      <c r="FI106" s="33"/>
      <c r="FJ106" s="33"/>
      <c r="FK106" s="33"/>
      <c r="FL106" s="33"/>
      <c r="FM106" s="33"/>
      <c r="FN106" s="33"/>
      <c r="FO106" s="33"/>
      <c r="FP106" s="33"/>
      <c r="FQ106" s="33"/>
      <c r="FR106" s="33"/>
      <c r="FS106" s="33"/>
      <c r="FT106" s="33"/>
      <c r="FU106" s="33"/>
      <c r="FV106" s="33"/>
      <c r="FW106" s="33"/>
      <c r="FX106" s="33"/>
      <c r="FY106" s="33"/>
      <c r="FZ106" s="33"/>
      <c r="GA106" s="33"/>
      <c r="GB106" s="33"/>
      <c r="GC106" s="33"/>
      <c r="GD106" s="33"/>
      <c r="GE106" s="33"/>
      <c r="GF106" s="33"/>
      <c r="GG106" s="33"/>
      <c r="GH106" s="33"/>
      <c r="GI106" s="33"/>
      <c r="GJ106" s="33"/>
      <c r="GK106" s="33"/>
      <c r="GL106" s="33"/>
      <c r="GM106" s="33"/>
      <c r="GN106" s="33"/>
      <c r="GO106" s="33"/>
      <c r="GP106" s="33"/>
      <c r="GQ106" s="33"/>
      <c r="GR106" s="33"/>
      <c r="GS106" s="33"/>
      <c r="GT106" s="33"/>
      <c r="GU106" s="33"/>
      <c r="GV106" s="33"/>
      <c r="GW106" s="33"/>
      <c r="GX106" s="33"/>
      <c r="GY106" s="33"/>
      <c r="GZ106" s="33"/>
      <c r="HA106" s="33"/>
      <c r="HB106" s="33"/>
      <c r="HC106" s="33"/>
      <c r="HD106" s="33"/>
      <c r="HE106" s="33"/>
      <c r="HF106" s="33"/>
      <c r="HG106" s="33"/>
      <c r="HH106" s="33"/>
      <c r="HI106" s="33"/>
      <c r="HJ106" s="33"/>
      <c r="HK106" s="33"/>
      <c r="HL106" s="33"/>
      <c r="HM106" s="33"/>
      <c r="HN106" s="33"/>
    </row>
    <row r="107" spans="1:222" ht="14.25" x14ac:dyDescent="0.25">
      <c r="A107" s="40"/>
      <c r="B107" s="41"/>
      <c r="C107" s="41"/>
      <c r="D107" s="40"/>
      <c r="E107" s="40"/>
      <c r="F107" s="40"/>
      <c r="G107" s="40"/>
      <c r="H107" s="42"/>
      <c r="I107" s="41"/>
      <c r="J107" s="41"/>
      <c r="K107" s="41"/>
      <c r="L107" s="43"/>
      <c r="M107" s="44"/>
      <c r="N107" s="44"/>
      <c r="O107" s="41"/>
      <c r="P107" s="45"/>
      <c r="Q107" s="45"/>
      <c r="R107" s="45"/>
      <c r="S107" s="29"/>
      <c r="T107" s="29"/>
      <c r="U107" s="29"/>
      <c r="V107" s="29"/>
      <c r="W107" s="29"/>
      <c r="X107" s="29"/>
      <c r="Y107" s="30"/>
      <c r="Z107" s="29"/>
      <c r="AA107" s="29"/>
      <c r="AB107" s="29"/>
      <c r="AC107" s="29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2"/>
      <c r="AQ107" s="29">
        <f t="shared" si="14"/>
        <v>0</v>
      </c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  <c r="CT107" s="33"/>
      <c r="CU107" s="33"/>
      <c r="CV107" s="33"/>
      <c r="CW107" s="33"/>
      <c r="CX107" s="33"/>
      <c r="CY107" s="33"/>
      <c r="CZ107" s="33"/>
      <c r="DA107" s="33"/>
      <c r="DB107" s="33"/>
      <c r="DC107" s="33"/>
      <c r="DD107" s="33"/>
      <c r="DE107" s="33"/>
      <c r="DF107" s="33"/>
      <c r="DG107" s="33"/>
      <c r="DH107" s="33"/>
      <c r="DI107" s="33"/>
      <c r="DJ107" s="33"/>
      <c r="DK107" s="33"/>
      <c r="DL107" s="33"/>
      <c r="DM107" s="33"/>
      <c r="DN107" s="33"/>
      <c r="DO107" s="33"/>
      <c r="DP107" s="33"/>
      <c r="DQ107" s="33"/>
      <c r="DR107" s="33"/>
      <c r="DS107" s="33"/>
      <c r="DT107" s="33"/>
      <c r="DU107" s="33"/>
      <c r="DV107" s="33"/>
      <c r="DW107" s="33"/>
      <c r="DX107" s="33"/>
      <c r="DY107" s="33"/>
      <c r="DZ107" s="33"/>
      <c r="EA107" s="33"/>
      <c r="EB107" s="33"/>
      <c r="EC107" s="33"/>
      <c r="ED107" s="33"/>
      <c r="EE107" s="33"/>
      <c r="EF107" s="33"/>
      <c r="EG107" s="33"/>
      <c r="EH107" s="33"/>
      <c r="EI107" s="33"/>
      <c r="EJ107" s="33"/>
      <c r="EK107" s="33"/>
      <c r="EL107" s="33"/>
      <c r="EM107" s="33"/>
      <c r="EN107" s="33"/>
      <c r="EO107" s="33"/>
      <c r="EP107" s="33"/>
      <c r="EQ107" s="33"/>
      <c r="ER107" s="33"/>
      <c r="ES107" s="33"/>
      <c r="ET107" s="33"/>
      <c r="EU107" s="33"/>
      <c r="EV107" s="33"/>
      <c r="EW107" s="33"/>
      <c r="EX107" s="33"/>
      <c r="EY107" s="33"/>
      <c r="EZ107" s="33"/>
      <c r="FA107" s="33"/>
      <c r="FB107" s="33"/>
      <c r="FC107" s="33"/>
      <c r="FD107" s="33"/>
      <c r="FE107" s="33"/>
      <c r="FF107" s="33"/>
      <c r="FG107" s="33"/>
      <c r="FH107" s="33"/>
      <c r="FI107" s="33"/>
      <c r="FJ107" s="33"/>
      <c r="FK107" s="33"/>
      <c r="FL107" s="33"/>
      <c r="FM107" s="33"/>
      <c r="FN107" s="33"/>
      <c r="FO107" s="33"/>
      <c r="FP107" s="33"/>
      <c r="FQ107" s="33"/>
      <c r="FR107" s="33"/>
      <c r="FS107" s="33"/>
      <c r="FT107" s="33"/>
      <c r="FU107" s="33"/>
      <c r="FV107" s="33"/>
      <c r="FW107" s="33"/>
      <c r="FX107" s="33"/>
      <c r="FY107" s="33"/>
      <c r="FZ107" s="33"/>
      <c r="GA107" s="33"/>
      <c r="GB107" s="33"/>
      <c r="GC107" s="33"/>
      <c r="GD107" s="33"/>
      <c r="GE107" s="33"/>
      <c r="GF107" s="33"/>
      <c r="GG107" s="33"/>
      <c r="GH107" s="33"/>
      <c r="GI107" s="33"/>
      <c r="GJ107" s="33"/>
      <c r="GK107" s="33"/>
      <c r="GL107" s="33"/>
      <c r="GM107" s="33"/>
      <c r="GN107" s="33"/>
      <c r="GO107" s="33"/>
      <c r="GP107" s="33"/>
      <c r="GQ107" s="33"/>
      <c r="GR107" s="33"/>
      <c r="GS107" s="33"/>
      <c r="GT107" s="33"/>
      <c r="GU107" s="33"/>
      <c r="GV107" s="33"/>
      <c r="GW107" s="33"/>
      <c r="GX107" s="33"/>
      <c r="GY107" s="33"/>
      <c r="GZ107" s="33"/>
      <c r="HA107" s="33"/>
      <c r="HB107" s="33"/>
      <c r="HC107" s="33"/>
      <c r="HD107" s="33"/>
      <c r="HE107" s="33"/>
      <c r="HF107" s="33"/>
      <c r="HG107" s="33"/>
      <c r="HH107" s="33"/>
      <c r="HI107" s="33"/>
      <c r="HJ107" s="33"/>
      <c r="HK107" s="33"/>
      <c r="HL107" s="33"/>
      <c r="HM107" s="33"/>
      <c r="HN107" s="33"/>
    </row>
    <row r="108" spans="1:222" x14ac:dyDescent="0.25">
      <c r="A108" s="46"/>
      <c r="C108" s="48"/>
      <c r="M108" s="51"/>
      <c r="N108" s="51"/>
      <c r="O108" s="52"/>
      <c r="P108" s="39">
        <f t="shared" ref="P108:AP108" si="19">SUM(P4:P106)</f>
        <v>885991</v>
      </c>
      <c r="Q108" s="39">
        <f t="shared" si="19"/>
        <v>1395.3</v>
      </c>
      <c r="R108" s="39">
        <f t="shared" si="19"/>
        <v>887386.3</v>
      </c>
      <c r="S108" s="39">
        <f t="shared" si="19"/>
        <v>27781.340000000004</v>
      </c>
      <c r="T108" s="39">
        <f t="shared" si="19"/>
        <v>40030.899999999994</v>
      </c>
      <c r="U108" s="39">
        <f t="shared" si="19"/>
        <v>147897.71666666673</v>
      </c>
      <c r="V108" s="39">
        <f t="shared" si="19"/>
        <v>1478977.1666666663</v>
      </c>
      <c r="W108" s="39">
        <f t="shared" si="19"/>
        <v>96092.60219999995</v>
      </c>
      <c r="X108" s="39">
        <f t="shared" si="19"/>
        <v>27455.029200000008</v>
      </c>
      <c r="Y108" s="39">
        <f t="shared" si="19"/>
        <v>0</v>
      </c>
      <c r="Z108" s="39">
        <f t="shared" si="19"/>
        <v>18303.352799999997</v>
      </c>
      <c r="AA108" s="39">
        <f t="shared" si="19"/>
        <v>70676</v>
      </c>
      <c r="AB108" s="39">
        <f t="shared" si="19"/>
        <v>45823</v>
      </c>
      <c r="AC108" s="39">
        <f t="shared" si="19"/>
        <v>515833.31999999983</v>
      </c>
      <c r="AD108" s="39">
        <f t="shared" si="19"/>
        <v>0</v>
      </c>
      <c r="AE108" s="39">
        <f t="shared" si="19"/>
        <v>0</v>
      </c>
      <c r="AF108" s="39">
        <f t="shared" si="19"/>
        <v>0</v>
      </c>
      <c r="AG108" s="39">
        <f t="shared" si="19"/>
        <v>0</v>
      </c>
      <c r="AH108" s="39">
        <f t="shared" si="19"/>
        <v>0</v>
      </c>
      <c r="AI108" s="39">
        <f t="shared" si="19"/>
        <v>0</v>
      </c>
      <c r="AJ108" s="39">
        <f t="shared" si="19"/>
        <v>0</v>
      </c>
      <c r="AK108" s="39">
        <f t="shared" si="19"/>
        <v>0</v>
      </c>
      <c r="AL108" s="39">
        <f t="shared" si="19"/>
        <v>0</v>
      </c>
      <c r="AM108" s="39">
        <f t="shared" si="19"/>
        <v>0</v>
      </c>
      <c r="AN108" s="39">
        <f t="shared" si="19"/>
        <v>0</v>
      </c>
      <c r="AO108" s="39">
        <f t="shared" si="19"/>
        <v>0</v>
      </c>
      <c r="AP108" s="32">
        <f t="shared" si="19"/>
        <v>383520</v>
      </c>
      <c r="AQ108" s="29">
        <f t="shared" si="14"/>
        <v>16648470.593733333</v>
      </c>
    </row>
    <row r="109" spans="1:222" x14ac:dyDescent="0.25">
      <c r="A109" s="50"/>
      <c r="B109" s="50"/>
      <c r="C109" s="53"/>
      <c r="D109" s="54"/>
      <c r="E109" s="55"/>
      <c r="F109" s="56"/>
      <c r="G109" s="56"/>
      <c r="H109" s="54"/>
      <c r="I109" s="55"/>
      <c r="J109" s="55"/>
      <c r="K109" s="55"/>
      <c r="O109" s="57"/>
      <c r="P109" s="39">
        <f>SUM(P5:P106)*12</f>
        <v>10631892</v>
      </c>
      <c r="Q109" s="39">
        <f>SUM(Q5:Q106)*12</f>
        <v>16743.599999999999</v>
      </c>
      <c r="R109" s="39">
        <f>SUM(R5:R106)</f>
        <v>887386.3</v>
      </c>
      <c r="S109" s="39">
        <f>SUM(S5:S106)*12</f>
        <v>333376.08000000007</v>
      </c>
      <c r="T109" s="39">
        <f>SUM(T5:T106)</f>
        <v>40030.899999999994</v>
      </c>
      <c r="U109" s="39">
        <f>SUM(U5:U106)</f>
        <v>147897.71666666673</v>
      </c>
      <c r="V109" s="39">
        <f>SUM(V5:V106)</f>
        <v>1478977.1666666663</v>
      </c>
      <c r="W109" s="39">
        <f t="shared" ref="W109:AB109" si="20">SUM(W5:W106)*12</f>
        <v>1153111.2263999993</v>
      </c>
      <c r="X109" s="39">
        <f t="shared" si="20"/>
        <v>329460.35040000011</v>
      </c>
      <c r="Y109" s="39">
        <f t="shared" si="20"/>
        <v>0</v>
      </c>
      <c r="Z109" s="39">
        <f t="shared" si="20"/>
        <v>219640.23359999998</v>
      </c>
      <c r="AA109" s="39">
        <f t="shared" si="20"/>
        <v>848112</v>
      </c>
      <c r="AB109" s="39">
        <f t="shared" si="20"/>
        <v>549876</v>
      </c>
      <c r="AC109" s="39">
        <f t="shared" ref="AC109:AO109" si="21">SUM(AC5:AC106)</f>
        <v>515833.31999999983</v>
      </c>
      <c r="AD109" s="39">
        <f t="shared" si="21"/>
        <v>0</v>
      </c>
      <c r="AE109" s="39">
        <f t="shared" si="21"/>
        <v>0</v>
      </c>
      <c r="AF109" s="39">
        <f t="shared" si="21"/>
        <v>0</v>
      </c>
      <c r="AG109" s="39">
        <f t="shared" si="21"/>
        <v>0</v>
      </c>
      <c r="AH109" s="39">
        <f t="shared" si="21"/>
        <v>0</v>
      </c>
      <c r="AI109" s="39">
        <f t="shared" si="21"/>
        <v>0</v>
      </c>
      <c r="AJ109" s="39">
        <f t="shared" si="21"/>
        <v>0</v>
      </c>
      <c r="AK109" s="39">
        <f t="shared" si="21"/>
        <v>0</v>
      </c>
      <c r="AL109" s="39">
        <f t="shared" si="21"/>
        <v>0</v>
      </c>
      <c r="AM109" s="39">
        <f t="shared" si="21"/>
        <v>0</v>
      </c>
      <c r="AN109" s="39">
        <f t="shared" si="21"/>
        <v>0</v>
      </c>
      <c r="AO109" s="39">
        <f t="shared" si="21"/>
        <v>0</v>
      </c>
      <c r="AP109" s="39">
        <v>408000</v>
      </c>
      <c r="AQ109" s="58">
        <f>SUM(AQ5:AQ106)</f>
        <v>17290673.513733331</v>
      </c>
    </row>
    <row r="110" spans="1:222" ht="12.75" x14ac:dyDescent="0.2">
      <c r="A110" s="50"/>
      <c r="B110" s="50"/>
      <c r="C110" s="59"/>
      <c r="D110" s="59"/>
      <c r="E110" s="59"/>
      <c r="F110" s="60"/>
      <c r="G110" s="60"/>
      <c r="H110" s="59"/>
      <c r="I110" s="55"/>
      <c r="J110" s="55"/>
      <c r="K110" s="55"/>
      <c r="M110" s="61"/>
      <c r="N110" s="61"/>
      <c r="O110" s="47"/>
      <c r="P110" s="62"/>
      <c r="Q110" s="62"/>
      <c r="R110" s="62"/>
      <c r="S110" s="62"/>
      <c r="T110" s="62"/>
      <c r="U110" s="62"/>
      <c r="V110" s="63"/>
      <c r="W110" s="62"/>
      <c r="X110" s="62"/>
      <c r="Y110" s="62"/>
      <c r="Z110" s="62"/>
      <c r="AA110" s="62"/>
      <c r="AB110" s="62"/>
      <c r="AC110" s="63"/>
      <c r="AD110" s="62">
        <f>SUM(AD108*12)</f>
        <v>0</v>
      </c>
      <c r="AE110" s="62">
        <f t="shared" ref="AE110:AK110" si="22">SUM(AE108*12)</f>
        <v>0</v>
      </c>
      <c r="AF110" s="62">
        <f t="shared" si="22"/>
        <v>0</v>
      </c>
      <c r="AG110" s="62">
        <f t="shared" si="22"/>
        <v>0</v>
      </c>
      <c r="AH110" s="62">
        <f t="shared" si="22"/>
        <v>0</v>
      </c>
      <c r="AI110" s="62">
        <f t="shared" si="22"/>
        <v>0</v>
      </c>
      <c r="AJ110" s="62">
        <f t="shared" si="22"/>
        <v>0</v>
      </c>
      <c r="AK110" s="62">
        <f t="shared" si="22"/>
        <v>0</v>
      </c>
      <c r="AL110" s="62">
        <v>17871</v>
      </c>
      <c r="AM110" s="62">
        <v>5767</v>
      </c>
      <c r="AN110" s="62">
        <v>57672</v>
      </c>
      <c r="AO110" s="62"/>
      <c r="AP110" s="62"/>
      <c r="AQ110" s="45"/>
    </row>
    <row r="111" spans="1:222" ht="12.75" x14ac:dyDescent="0.2">
      <c r="A111" s="50"/>
      <c r="B111" s="50"/>
      <c r="C111" s="59"/>
      <c r="D111" s="59"/>
      <c r="E111" s="59"/>
      <c r="F111" s="60"/>
      <c r="G111" s="60"/>
      <c r="H111" s="59"/>
      <c r="I111" s="55"/>
      <c r="J111" s="55"/>
      <c r="K111" s="55"/>
      <c r="M111" s="61"/>
      <c r="N111" s="61"/>
      <c r="O111" s="47"/>
      <c r="P111" s="62"/>
      <c r="Q111" s="62"/>
      <c r="R111" s="62"/>
      <c r="S111" s="62"/>
      <c r="T111" s="62"/>
      <c r="U111" s="62"/>
      <c r="V111" s="63"/>
      <c r="W111" s="62"/>
      <c r="X111" s="62"/>
      <c r="Y111" s="62"/>
      <c r="Z111" s="62"/>
      <c r="AA111" s="62"/>
      <c r="AB111" s="62"/>
      <c r="AC111" s="63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4"/>
      <c r="AP111" s="64"/>
      <c r="AQ111" s="45"/>
    </row>
    <row r="112" spans="1:222" x14ac:dyDescent="0.25">
      <c r="A112" s="61"/>
      <c r="B112" s="61"/>
      <c r="C112" s="61"/>
      <c r="D112" s="61"/>
      <c r="E112" s="61"/>
      <c r="F112" s="65"/>
      <c r="G112" s="65"/>
      <c r="H112" s="61"/>
      <c r="T112" s="52"/>
      <c r="U112" s="52"/>
      <c r="V112" s="50"/>
      <c r="W112" s="69"/>
      <c r="X112" s="68"/>
      <c r="Y112" s="68"/>
      <c r="AB112" s="70"/>
    </row>
    <row r="113" spans="1:222" x14ac:dyDescent="0.25">
      <c r="A113" s="61"/>
      <c r="B113" s="61"/>
      <c r="C113" s="61"/>
      <c r="D113" s="61"/>
      <c r="E113" s="61"/>
      <c r="F113" s="65"/>
      <c r="G113" s="65"/>
      <c r="H113" s="61"/>
      <c r="T113" s="52"/>
      <c r="U113" s="52"/>
      <c r="V113" s="50"/>
      <c r="W113" s="69"/>
      <c r="X113" s="68"/>
      <c r="Y113" s="68"/>
      <c r="AB113" s="70"/>
    </row>
    <row r="114" spans="1:222" x14ac:dyDescent="0.25">
      <c r="A114" s="61"/>
      <c r="B114" s="61"/>
      <c r="C114" s="61"/>
      <c r="D114" s="61"/>
      <c r="E114" s="61"/>
      <c r="F114" s="65"/>
      <c r="G114" s="65"/>
      <c r="H114" s="61"/>
      <c r="T114" s="52"/>
      <c r="U114" s="52"/>
      <c r="V114" s="50"/>
      <c r="W114" s="69"/>
      <c r="X114" s="68"/>
      <c r="Y114" s="68"/>
      <c r="AB114" s="70"/>
    </row>
    <row r="115" spans="1:222" x14ac:dyDescent="0.25">
      <c r="A115" s="61"/>
      <c r="B115" s="61"/>
      <c r="C115" s="61"/>
      <c r="D115" s="61"/>
      <c r="E115" s="61"/>
      <c r="F115" s="65"/>
      <c r="G115" s="65"/>
      <c r="H115" s="61"/>
      <c r="T115" s="52"/>
      <c r="U115" s="52"/>
      <c r="V115" s="50"/>
      <c r="W115" s="69"/>
      <c r="X115" s="68"/>
      <c r="Y115" s="68"/>
      <c r="AB115" s="70"/>
    </row>
    <row r="116" spans="1:222" x14ac:dyDescent="0.25">
      <c r="A116" s="61"/>
      <c r="B116" s="61"/>
      <c r="C116" s="61"/>
      <c r="D116" s="61"/>
      <c r="E116" s="61"/>
      <c r="F116" s="65"/>
      <c r="G116" s="65"/>
      <c r="H116" s="61"/>
    </row>
    <row r="117" spans="1:222" x14ac:dyDescent="0.25">
      <c r="A117" s="61"/>
      <c r="B117" s="61"/>
      <c r="C117" s="61"/>
      <c r="D117" s="61"/>
      <c r="E117" s="61"/>
      <c r="F117" s="65"/>
      <c r="G117" s="65"/>
      <c r="H117" s="61"/>
    </row>
    <row r="118" spans="1:222" x14ac:dyDescent="0.25">
      <c r="A118" s="61"/>
      <c r="B118" s="61"/>
      <c r="C118" s="50"/>
      <c r="D118" s="50"/>
      <c r="E118" s="50"/>
      <c r="F118" s="50"/>
      <c r="G118" s="50"/>
    </row>
    <row r="119" spans="1:222" ht="15" x14ac:dyDescent="0.25">
      <c r="A119" s="72"/>
      <c r="B119" s="73"/>
      <c r="C119" s="73"/>
      <c r="D119" s="74"/>
      <c r="H119" s="73"/>
      <c r="I119" s="74"/>
      <c r="J119" s="74"/>
      <c r="K119" s="74"/>
      <c r="L119" s="73"/>
      <c r="M119" s="75"/>
      <c r="N119" s="75"/>
      <c r="O119" s="75"/>
      <c r="P119" s="75"/>
      <c r="Q119" s="75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5"/>
      <c r="AD119" s="76"/>
      <c r="AE119" s="76"/>
      <c r="AF119" s="76"/>
      <c r="AG119" s="76"/>
      <c r="AH119" s="76"/>
      <c r="AI119" s="76"/>
      <c r="AJ119" s="76"/>
      <c r="AK119" s="76"/>
      <c r="AL119" s="76"/>
      <c r="AM119" s="76"/>
      <c r="AN119" s="76"/>
      <c r="AO119" s="76"/>
      <c r="AP119" s="76"/>
      <c r="AQ119" s="75"/>
      <c r="AR119" s="75"/>
      <c r="AS119" s="75"/>
      <c r="AT119" s="75"/>
      <c r="AU119" s="75"/>
      <c r="AV119" s="75"/>
      <c r="AW119" s="75"/>
      <c r="AX119" s="75"/>
      <c r="AY119" s="75"/>
      <c r="AZ119" s="75"/>
      <c r="BA119" s="75"/>
      <c r="BB119" s="75"/>
      <c r="BC119" s="75"/>
      <c r="BD119" s="75"/>
      <c r="BE119" s="75"/>
      <c r="BF119" s="75"/>
      <c r="BG119" s="75"/>
      <c r="BH119" s="75"/>
      <c r="BI119" s="75"/>
      <c r="BJ119" s="75"/>
      <c r="BK119" s="75"/>
      <c r="BL119" s="75"/>
      <c r="BM119" s="75"/>
      <c r="BN119" s="75"/>
      <c r="BO119" s="75"/>
      <c r="BP119" s="75"/>
      <c r="BQ119" s="75"/>
      <c r="BR119" s="75"/>
      <c r="BS119" s="75"/>
      <c r="BT119" s="75"/>
      <c r="BU119" s="75"/>
      <c r="BV119" s="75"/>
      <c r="BW119" s="75"/>
      <c r="BX119" s="75"/>
      <c r="BY119" s="75"/>
      <c r="BZ119" s="75"/>
      <c r="CA119" s="75"/>
      <c r="CB119" s="75"/>
      <c r="CC119" s="75"/>
      <c r="CD119" s="75"/>
      <c r="CE119" s="75"/>
      <c r="CF119" s="75"/>
      <c r="CG119" s="75"/>
      <c r="CH119" s="75"/>
      <c r="CI119" s="75"/>
      <c r="CJ119" s="75"/>
      <c r="CK119" s="75"/>
      <c r="CL119" s="75"/>
      <c r="CM119" s="75"/>
      <c r="CN119" s="75"/>
      <c r="CO119" s="75"/>
      <c r="CP119" s="75"/>
      <c r="CQ119" s="75"/>
      <c r="CR119" s="75"/>
      <c r="CS119" s="75"/>
      <c r="CT119" s="75"/>
      <c r="CU119" s="75"/>
      <c r="CV119" s="75"/>
      <c r="CW119" s="75"/>
      <c r="CX119" s="75"/>
      <c r="CY119" s="75"/>
      <c r="CZ119" s="75"/>
      <c r="DA119" s="75"/>
      <c r="DB119" s="75"/>
      <c r="DC119" s="75"/>
      <c r="DD119" s="75"/>
      <c r="DE119" s="75"/>
      <c r="DF119" s="75"/>
      <c r="DG119" s="75"/>
      <c r="DH119" s="75"/>
      <c r="DI119" s="75"/>
      <c r="DJ119" s="75"/>
      <c r="DK119" s="75"/>
      <c r="DL119" s="75"/>
      <c r="DM119" s="75"/>
      <c r="DN119" s="75"/>
      <c r="DO119" s="75"/>
      <c r="DP119" s="75"/>
      <c r="DQ119" s="75"/>
      <c r="DR119" s="75"/>
      <c r="DS119" s="75"/>
      <c r="DT119" s="75"/>
      <c r="DU119" s="75"/>
      <c r="DV119" s="75"/>
      <c r="DW119" s="75"/>
      <c r="DX119" s="75"/>
      <c r="DY119" s="75"/>
      <c r="DZ119" s="75"/>
      <c r="EA119" s="75"/>
      <c r="EB119" s="75"/>
      <c r="EC119" s="75"/>
      <c r="ED119" s="75"/>
      <c r="EE119" s="75"/>
      <c r="EF119" s="75"/>
      <c r="EG119" s="75"/>
      <c r="EH119" s="75"/>
      <c r="EI119" s="75"/>
      <c r="EJ119" s="75"/>
      <c r="EK119" s="75"/>
      <c r="EL119" s="75"/>
      <c r="EM119" s="75"/>
      <c r="EN119" s="75"/>
      <c r="EO119" s="75"/>
      <c r="EP119" s="75"/>
      <c r="EQ119" s="75"/>
      <c r="ER119" s="75"/>
      <c r="ES119" s="75"/>
      <c r="ET119" s="75"/>
      <c r="EU119" s="75"/>
      <c r="EV119" s="75"/>
      <c r="EW119" s="75"/>
      <c r="EX119" s="75"/>
      <c r="EY119" s="75"/>
      <c r="EZ119" s="75"/>
      <c r="FA119" s="75"/>
      <c r="FB119" s="75"/>
      <c r="FC119" s="75"/>
      <c r="FD119" s="75"/>
      <c r="FE119" s="75"/>
      <c r="FF119" s="75"/>
      <c r="FG119" s="75"/>
      <c r="FH119" s="75"/>
      <c r="FI119" s="75"/>
      <c r="FJ119" s="75"/>
      <c r="FK119" s="75"/>
      <c r="FL119" s="75"/>
      <c r="FM119" s="75"/>
      <c r="FN119" s="75"/>
      <c r="FO119" s="75"/>
      <c r="FP119" s="75"/>
      <c r="FQ119" s="75"/>
      <c r="FR119" s="75"/>
      <c r="FS119" s="75"/>
      <c r="FT119" s="75"/>
      <c r="FU119" s="75"/>
      <c r="FV119" s="75"/>
      <c r="FW119" s="75"/>
      <c r="FX119" s="75"/>
      <c r="FY119" s="75"/>
      <c r="FZ119" s="75"/>
      <c r="GA119" s="75"/>
      <c r="GB119" s="75"/>
      <c r="GC119" s="75"/>
      <c r="GD119" s="75"/>
      <c r="GE119" s="75"/>
      <c r="GF119" s="75"/>
      <c r="GG119" s="75"/>
      <c r="GH119" s="75"/>
      <c r="GI119" s="75"/>
      <c r="GJ119" s="75"/>
      <c r="GK119" s="75"/>
      <c r="GL119" s="75"/>
      <c r="GM119" s="75"/>
      <c r="GN119" s="75"/>
      <c r="GO119" s="75"/>
      <c r="GP119" s="75"/>
      <c r="GQ119" s="75"/>
      <c r="GR119" s="75"/>
      <c r="GS119" s="75"/>
      <c r="GT119" s="75"/>
      <c r="GU119" s="75"/>
      <c r="GV119" s="75"/>
      <c r="GW119" s="75"/>
      <c r="GX119" s="75"/>
      <c r="GY119" s="75"/>
      <c r="GZ119" s="75"/>
      <c r="HA119" s="75"/>
      <c r="HB119" s="75"/>
      <c r="HC119" s="75"/>
      <c r="HD119" s="75"/>
      <c r="HE119" s="75"/>
      <c r="HF119" s="75"/>
      <c r="HG119" s="75"/>
      <c r="HH119" s="75"/>
      <c r="HI119" s="75"/>
      <c r="HJ119" s="75"/>
      <c r="HK119" s="75"/>
      <c r="HL119" s="75"/>
      <c r="HM119" s="75"/>
      <c r="HN119" s="75"/>
    </row>
    <row r="120" spans="1:222" ht="15" x14ac:dyDescent="0.25">
      <c r="A120" s="72"/>
      <c r="B120" s="77"/>
      <c r="C120" s="78"/>
      <c r="D120" s="74"/>
      <c r="H120" s="73"/>
      <c r="I120" s="74"/>
      <c r="J120" s="74"/>
      <c r="K120" s="74"/>
      <c r="L120" s="75"/>
      <c r="M120" s="75"/>
      <c r="N120" s="75"/>
      <c r="O120" s="75"/>
      <c r="P120" s="75"/>
      <c r="Q120" s="75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5"/>
      <c r="AD120" s="76"/>
      <c r="AE120" s="76"/>
      <c r="AF120" s="76"/>
      <c r="AG120" s="76"/>
      <c r="AH120" s="76"/>
      <c r="AI120" s="76"/>
      <c r="AJ120" s="76"/>
      <c r="AK120" s="76"/>
      <c r="AL120" s="76"/>
      <c r="AM120" s="76"/>
      <c r="AN120" s="76"/>
      <c r="AO120" s="76"/>
      <c r="AP120" s="76"/>
      <c r="AQ120" s="75"/>
      <c r="AR120" s="75"/>
      <c r="AS120" s="75"/>
      <c r="AT120" s="75"/>
      <c r="AU120" s="75"/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  <c r="BI120" s="75"/>
      <c r="BJ120" s="75"/>
      <c r="BK120" s="75"/>
      <c r="BL120" s="75"/>
      <c r="BM120" s="75"/>
      <c r="BN120" s="75"/>
      <c r="BO120" s="75"/>
      <c r="BP120" s="75"/>
      <c r="BQ120" s="75"/>
      <c r="BR120" s="75"/>
      <c r="BS120" s="75"/>
      <c r="BT120" s="75"/>
      <c r="BU120" s="75"/>
      <c r="BV120" s="75"/>
      <c r="BW120" s="75"/>
      <c r="BX120" s="75"/>
      <c r="BY120" s="75"/>
      <c r="BZ120" s="75"/>
      <c r="CA120" s="75"/>
      <c r="CB120" s="75"/>
      <c r="CC120" s="75"/>
      <c r="CD120" s="75"/>
      <c r="CE120" s="75"/>
      <c r="CF120" s="75"/>
      <c r="CG120" s="75"/>
      <c r="CH120" s="75"/>
      <c r="CI120" s="75"/>
      <c r="CJ120" s="75"/>
      <c r="CK120" s="75"/>
      <c r="CL120" s="75"/>
      <c r="CM120" s="75"/>
      <c r="CN120" s="75"/>
      <c r="CO120" s="75"/>
      <c r="CP120" s="75"/>
      <c r="CQ120" s="75"/>
      <c r="CR120" s="75"/>
      <c r="CS120" s="75"/>
      <c r="CT120" s="75"/>
      <c r="CU120" s="75"/>
      <c r="CV120" s="75"/>
      <c r="CW120" s="75"/>
      <c r="CX120" s="75"/>
      <c r="CY120" s="75"/>
      <c r="CZ120" s="75"/>
      <c r="DA120" s="75"/>
      <c r="DB120" s="75"/>
      <c r="DC120" s="75"/>
      <c r="DD120" s="75"/>
      <c r="DE120" s="75"/>
      <c r="DF120" s="75"/>
      <c r="DG120" s="75"/>
      <c r="DH120" s="75"/>
      <c r="DI120" s="75"/>
      <c r="DJ120" s="75"/>
      <c r="DK120" s="75"/>
      <c r="DL120" s="75"/>
      <c r="DM120" s="75"/>
      <c r="DN120" s="75"/>
      <c r="DO120" s="75"/>
      <c r="DP120" s="75"/>
      <c r="DQ120" s="75"/>
      <c r="DR120" s="75"/>
      <c r="DS120" s="75"/>
      <c r="DT120" s="75"/>
      <c r="DU120" s="75"/>
      <c r="DV120" s="75"/>
      <c r="DW120" s="75"/>
      <c r="DX120" s="75"/>
      <c r="DY120" s="75"/>
      <c r="DZ120" s="75"/>
      <c r="EA120" s="75"/>
      <c r="EB120" s="75"/>
      <c r="EC120" s="75"/>
      <c r="ED120" s="75"/>
      <c r="EE120" s="75"/>
      <c r="EF120" s="75"/>
      <c r="EG120" s="75"/>
      <c r="EH120" s="75"/>
      <c r="EI120" s="75"/>
      <c r="EJ120" s="75"/>
      <c r="EK120" s="75"/>
      <c r="EL120" s="75"/>
      <c r="EM120" s="75"/>
      <c r="EN120" s="75"/>
      <c r="EO120" s="75"/>
      <c r="EP120" s="75"/>
      <c r="EQ120" s="75"/>
      <c r="ER120" s="75"/>
      <c r="ES120" s="75"/>
      <c r="ET120" s="75"/>
      <c r="EU120" s="75"/>
      <c r="EV120" s="75"/>
      <c r="EW120" s="75"/>
      <c r="EX120" s="75"/>
      <c r="EY120" s="75"/>
      <c r="EZ120" s="75"/>
      <c r="FA120" s="75"/>
      <c r="FB120" s="75"/>
      <c r="FC120" s="75"/>
      <c r="FD120" s="75"/>
      <c r="FE120" s="75"/>
      <c r="FF120" s="75"/>
      <c r="FG120" s="75"/>
      <c r="FH120" s="75"/>
      <c r="FI120" s="75"/>
      <c r="FJ120" s="75"/>
      <c r="FK120" s="75"/>
      <c r="FL120" s="75"/>
      <c r="FM120" s="75"/>
      <c r="FN120" s="75"/>
      <c r="FO120" s="75"/>
      <c r="FP120" s="75"/>
      <c r="FQ120" s="75"/>
      <c r="FR120" s="75"/>
      <c r="FS120" s="75"/>
      <c r="FT120" s="75"/>
      <c r="FU120" s="75"/>
      <c r="FV120" s="75"/>
      <c r="FW120" s="75"/>
      <c r="FX120" s="75"/>
      <c r="FY120" s="75"/>
      <c r="FZ120" s="75"/>
      <c r="GA120" s="75"/>
      <c r="GB120" s="75"/>
      <c r="GC120" s="75"/>
      <c r="GD120" s="75"/>
      <c r="GE120" s="75"/>
      <c r="GF120" s="75"/>
      <c r="GG120" s="75"/>
      <c r="GH120" s="75"/>
      <c r="GI120" s="75"/>
      <c r="GJ120" s="75"/>
      <c r="GK120" s="75"/>
      <c r="GL120" s="75"/>
      <c r="GM120" s="75"/>
      <c r="GN120" s="75"/>
      <c r="GO120" s="75"/>
      <c r="GP120" s="75"/>
      <c r="GQ120" s="75"/>
      <c r="GR120" s="75"/>
      <c r="GS120" s="75"/>
      <c r="GT120" s="75"/>
      <c r="GU120" s="75"/>
      <c r="GV120" s="75"/>
      <c r="GW120" s="75"/>
      <c r="GX120" s="75"/>
      <c r="GY120" s="75"/>
      <c r="GZ120" s="75"/>
      <c r="HA120" s="75"/>
      <c r="HB120" s="75"/>
      <c r="HC120" s="75"/>
      <c r="HD120" s="75"/>
      <c r="HE120" s="75"/>
      <c r="HF120" s="75"/>
      <c r="HG120" s="75"/>
      <c r="HH120" s="75"/>
      <c r="HI120" s="75"/>
      <c r="HJ120" s="75"/>
      <c r="HK120" s="75"/>
      <c r="HL120" s="75"/>
      <c r="HM120" s="75"/>
      <c r="HN120" s="75"/>
    </row>
    <row r="121" spans="1:222" x14ac:dyDescent="0.25">
      <c r="A121" s="61"/>
      <c r="B121" s="61"/>
      <c r="C121" s="50"/>
      <c r="D121" s="50"/>
      <c r="E121" s="50"/>
      <c r="F121" s="50"/>
      <c r="G121" s="50"/>
    </row>
    <row r="122" spans="1:222" x14ac:dyDescent="0.25">
      <c r="A122" s="61"/>
      <c r="B122" s="61"/>
      <c r="C122" s="50"/>
      <c r="D122" s="50"/>
      <c r="E122" s="50"/>
      <c r="F122" s="50"/>
      <c r="G122" s="50"/>
    </row>
    <row r="123" spans="1:222" x14ac:dyDescent="0.25">
      <c r="A123" s="61"/>
      <c r="B123" s="61"/>
      <c r="C123" s="50"/>
      <c r="D123" s="50"/>
      <c r="E123" s="50"/>
      <c r="F123" s="50"/>
      <c r="G123" s="50"/>
    </row>
    <row r="124" spans="1:222" x14ac:dyDescent="0.25">
      <c r="A124" s="61"/>
      <c r="B124" s="61"/>
      <c r="C124" s="61"/>
      <c r="D124" s="61"/>
      <c r="E124" s="61"/>
      <c r="F124" s="65"/>
      <c r="G124" s="65"/>
      <c r="H124" s="61"/>
    </row>
    <row r="125" spans="1:222" x14ac:dyDescent="0.25">
      <c r="A125" s="61"/>
      <c r="B125" s="61"/>
      <c r="C125" s="79"/>
      <c r="D125" s="79"/>
      <c r="E125" s="79"/>
      <c r="F125" s="80"/>
      <c r="G125" s="80"/>
      <c r="H125" s="79"/>
      <c r="I125" s="81"/>
      <c r="J125" s="81"/>
    </row>
    <row r="126" spans="1:222" x14ac:dyDescent="0.25">
      <c r="A126" s="61"/>
      <c r="B126" s="61"/>
      <c r="C126" s="79"/>
      <c r="D126" s="79"/>
      <c r="E126" s="79"/>
      <c r="F126" s="80"/>
      <c r="G126" s="80"/>
      <c r="H126" s="79"/>
      <c r="I126" s="81"/>
      <c r="J126" s="81"/>
    </row>
    <row r="127" spans="1:222" x14ac:dyDescent="0.25">
      <c r="A127" s="61"/>
      <c r="B127" s="61"/>
      <c r="C127" s="79"/>
      <c r="D127" s="79"/>
      <c r="E127" s="79"/>
      <c r="F127" s="80"/>
      <c r="G127" s="80"/>
      <c r="H127" s="79"/>
      <c r="I127" s="81"/>
      <c r="J127" s="81"/>
    </row>
    <row r="128" spans="1:222" x14ac:dyDescent="0.25">
      <c r="A128" s="61"/>
      <c r="B128" s="61"/>
      <c r="C128" s="79"/>
      <c r="D128" s="79"/>
      <c r="E128" s="79"/>
      <c r="F128" s="80"/>
      <c r="G128" s="80"/>
      <c r="H128" s="79"/>
      <c r="I128" s="81"/>
      <c r="J128" s="81"/>
    </row>
    <row r="129" spans="1:222" x14ac:dyDescent="0.25">
      <c r="A129" s="61"/>
      <c r="B129" s="61"/>
      <c r="C129" s="79"/>
      <c r="D129" s="79"/>
      <c r="E129" s="79"/>
      <c r="F129" s="80"/>
      <c r="G129" s="80"/>
      <c r="H129" s="79"/>
      <c r="I129" s="81"/>
      <c r="J129" s="81"/>
    </row>
    <row r="130" spans="1:222" s="47" customFormat="1" x14ac:dyDescent="0.25">
      <c r="A130" s="61"/>
      <c r="B130" s="61"/>
      <c r="C130" s="79"/>
      <c r="D130" s="79"/>
      <c r="E130" s="79"/>
      <c r="F130" s="80"/>
      <c r="G130" s="80"/>
      <c r="H130" s="79"/>
      <c r="I130" s="81"/>
      <c r="J130" s="81"/>
      <c r="L130" s="50"/>
      <c r="O130" s="50"/>
      <c r="P130" s="66"/>
      <c r="Q130" s="67"/>
      <c r="R130" s="65"/>
      <c r="S130" s="68"/>
      <c r="T130" s="69"/>
      <c r="U130" s="68"/>
      <c r="V130" s="68"/>
      <c r="W130" s="52"/>
      <c r="X130" s="50"/>
      <c r="Y130" s="71"/>
      <c r="Z130" s="52"/>
      <c r="AA130" s="52"/>
      <c r="AB130" s="50"/>
      <c r="AC130" s="50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  <c r="FP130" s="50"/>
      <c r="FQ130" s="50"/>
      <c r="FR130" s="50"/>
      <c r="FS130" s="50"/>
      <c r="FT130" s="50"/>
      <c r="FU130" s="50"/>
      <c r="FV130" s="50"/>
      <c r="FW130" s="50"/>
      <c r="FX130" s="50"/>
      <c r="FY130" s="50"/>
      <c r="FZ130" s="50"/>
      <c r="GA130" s="50"/>
      <c r="GB130" s="50"/>
      <c r="GC130" s="50"/>
      <c r="GD130" s="50"/>
      <c r="GE130" s="50"/>
      <c r="GF130" s="50"/>
      <c r="GG130" s="50"/>
      <c r="GH130" s="50"/>
      <c r="GI130" s="50"/>
      <c r="GJ130" s="50"/>
      <c r="GK130" s="50"/>
      <c r="GL130" s="50"/>
      <c r="GM130" s="50"/>
      <c r="GN130" s="50"/>
      <c r="GO130" s="50"/>
      <c r="GP130" s="50"/>
      <c r="GQ130" s="50"/>
      <c r="GR130" s="50"/>
      <c r="GS130" s="50"/>
      <c r="GT130" s="50"/>
      <c r="GU130" s="50"/>
      <c r="GV130" s="50"/>
      <c r="GW130" s="50"/>
      <c r="GX130" s="50"/>
      <c r="GY130" s="50"/>
      <c r="GZ130" s="50"/>
      <c r="HA130" s="50"/>
      <c r="HB130" s="50"/>
      <c r="HC130" s="50"/>
      <c r="HD130" s="50"/>
      <c r="HE130" s="50"/>
      <c r="HF130" s="50"/>
      <c r="HG130" s="50"/>
      <c r="HH130" s="50"/>
      <c r="HI130" s="50"/>
      <c r="HJ130" s="50"/>
      <c r="HK130" s="50"/>
      <c r="HL130" s="50"/>
      <c r="HM130" s="50"/>
      <c r="HN130" s="50"/>
    </row>
    <row r="131" spans="1:222" s="47" customFormat="1" x14ac:dyDescent="0.25">
      <c r="A131" s="61"/>
      <c r="B131" s="61"/>
      <c r="C131" s="79"/>
      <c r="D131" s="79"/>
      <c r="E131" s="79"/>
      <c r="F131" s="80"/>
      <c r="G131" s="80"/>
      <c r="H131" s="79"/>
      <c r="I131" s="81"/>
      <c r="J131" s="81"/>
      <c r="L131" s="50"/>
      <c r="O131" s="50"/>
      <c r="P131" s="66"/>
      <c r="Q131" s="67"/>
      <c r="R131" s="65"/>
      <c r="S131" s="68"/>
      <c r="T131" s="69"/>
      <c r="U131" s="68"/>
      <c r="V131" s="68"/>
      <c r="W131" s="52"/>
      <c r="X131" s="50"/>
      <c r="Y131" s="71"/>
      <c r="Z131" s="52"/>
      <c r="AA131" s="52"/>
      <c r="AB131" s="50"/>
      <c r="AC131" s="50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  <c r="FP131" s="50"/>
      <c r="FQ131" s="50"/>
      <c r="FR131" s="50"/>
      <c r="FS131" s="50"/>
      <c r="FT131" s="50"/>
      <c r="FU131" s="50"/>
      <c r="FV131" s="50"/>
      <c r="FW131" s="50"/>
      <c r="FX131" s="50"/>
      <c r="FY131" s="50"/>
      <c r="FZ131" s="50"/>
      <c r="GA131" s="50"/>
      <c r="GB131" s="50"/>
      <c r="GC131" s="50"/>
      <c r="GD131" s="50"/>
      <c r="GE131" s="50"/>
      <c r="GF131" s="50"/>
      <c r="GG131" s="50"/>
      <c r="GH131" s="50"/>
      <c r="GI131" s="50"/>
      <c r="GJ131" s="50"/>
      <c r="GK131" s="50"/>
      <c r="GL131" s="50"/>
      <c r="GM131" s="50"/>
      <c r="GN131" s="50"/>
      <c r="GO131" s="50"/>
      <c r="GP131" s="50"/>
      <c r="GQ131" s="50"/>
      <c r="GR131" s="50"/>
      <c r="GS131" s="50"/>
      <c r="GT131" s="50"/>
      <c r="GU131" s="50"/>
      <c r="GV131" s="50"/>
      <c r="GW131" s="50"/>
      <c r="GX131" s="50"/>
      <c r="GY131" s="50"/>
      <c r="GZ131" s="50"/>
      <c r="HA131" s="50"/>
      <c r="HB131" s="50"/>
      <c r="HC131" s="50"/>
      <c r="HD131" s="50"/>
      <c r="HE131" s="50"/>
      <c r="HF131" s="50"/>
      <c r="HG131" s="50"/>
      <c r="HH131" s="50"/>
      <c r="HI131" s="50"/>
      <c r="HJ131" s="50"/>
      <c r="HK131" s="50"/>
      <c r="HL131" s="50"/>
      <c r="HM131" s="50"/>
      <c r="HN131" s="50"/>
    </row>
    <row r="132" spans="1:222" s="47" customFormat="1" x14ac:dyDescent="0.25">
      <c r="A132" s="61"/>
      <c r="B132" s="61"/>
      <c r="C132" s="79"/>
      <c r="D132" s="79"/>
      <c r="E132" s="79"/>
      <c r="F132" s="80"/>
      <c r="G132" s="80"/>
      <c r="H132" s="79"/>
      <c r="I132" s="81"/>
      <c r="J132" s="81"/>
      <c r="L132" s="50"/>
      <c r="O132" s="50"/>
      <c r="P132" s="66"/>
      <c r="Q132" s="67"/>
      <c r="R132" s="65"/>
      <c r="S132" s="68"/>
      <c r="T132" s="69"/>
      <c r="U132" s="68"/>
      <c r="V132" s="68"/>
      <c r="W132" s="52"/>
      <c r="X132" s="50"/>
      <c r="Y132" s="71"/>
      <c r="Z132" s="52"/>
      <c r="AA132" s="52"/>
      <c r="AB132" s="50"/>
      <c r="AC132" s="50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  <c r="FP132" s="50"/>
      <c r="FQ132" s="50"/>
      <c r="FR132" s="50"/>
      <c r="FS132" s="50"/>
      <c r="FT132" s="50"/>
      <c r="FU132" s="50"/>
      <c r="FV132" s="50"/>
      <c r="FW132" s="50"/>
      <c r="FX132" s="50"/>
      <c r="FY132" s="50"/>
      <c r="FZ132" s="50"/>
      <c r="GA132" s="50"/>
      <c r="GB132" s="50"/>
      <c r="GC132" s="50"/>
      <c r="GD132" s="50"/>
      <c r="GE132" s="50"/>
      <c r="GF132" s="50"/>
      <c r="GG132" s="50"/>
      <c r="GH132" s="50"/>
      <c r="GI132" s="50"/>
      <c r="GJ132" s="50"/>
      <c r="GK132" s="50"/>
      <c r="GL132" s="50"/>
      <c r="GM132" s="50"/>
      <c r="GN132" s="50"/>
      <c r="GO132" s="50"/>
      <c r="GP132" s="50"/>
      <c r="GQ132" s="50"/>
      <c r="GR132" s="50"/>
      <c r="GS132" s="50"/>
      <c r="GT132" s="50"/>
      <c r="GU132" s="50"/>
      <c r="GV132" s="50"/>
      <c r="GW132" s="50"/>
      <c r="GX132" s="50"/>
      <c r="GY132" s="50"/>
      <c r="GZ132" s="50"/>
      <c r="HA132" s="50"/>
      <c r="HB132" s="50"/>
      <c r="HC132" s="50"/>
      <c r="HD132" s="50"/>
      <c r="HE132" s="50"/>
      <c r="HF132" s="50"/>
      <c r="HG132" s="50"/>
      <c r="HH132" s="50"/>
      <c r="HI132" s="50"/>
      <c r="HJ132" s="50"/>
      <c r="HK132" s="50"/>
      <c r="HL132" s="50"/>
      <c r="HM132" s="50"/>
      <c r="HN132" s="50"/>
    </row>
    <row r="133" spans="1:222" s="47" customFormat="1" x14ac:dyDescent="0.25">
      <c r="A133" s="61"/>
      <c r="B133" s="61"/>
      <c r="C133" s="79"/>
      <c r="D133" s="79"/>
      <c r="E133" s="79"/>
      <c r="F133" s="80"/>
      <c r="G133" s="80"/>
      <c r="H133" s="79"/>
      <c r="I133" s="81"/>
      <c r="J133" s="81"/>
      <c r="L133" s="50"/>
      <c r="O133" s="50"/>
      <c r="P133" s="66"/>
      <c r="Q133" s="67"/>
      <c r="R133" s="65"/>
      <c r="S133" s="68"/>
      <c r="T133" s="69"/>
      <c r="U133" s="68"/>
      <c r="V133" s="68"/>
      <c r="W133" s="52"/>
      <c r="X133" s="50"/>
      <c r="Y133" s="71"/>
      <c r="Z133" s="52"/>
      <c r="AA133" s="52"/>
      <c r="AB133" s="50"/>
      <c r="AC133" s="50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  <c r="FP133" s="50"/>
      <c r="FQ133" s="50"/>
      <c r="FR133" s="50"/>
      <c r="FS133" s="50"/>
      <c r="FT133" s="50"/>
      <c r="FU133" s="50"/>
      <c r="FV133" s="50"/>
      <c r="FW133" s="50"/>
      <c r="FX133" s="50"/>
      <c r="FY133" s="50"/>
      <c r="FZ133" s="50"/>
      <c r="GA133" s="50"/>
      <c r="GB133" s="50"/>
      <c r="GC133" s="50"/>
      <c r="GD133" s="50"/>
      <c r="GE133" s="50"/>
      <c r="GF133" s="50"/>
      <c r="GG133" s="50"/>
      <c r="GH133" s="50"/>
      <c r="GI133" s="50"/>
      <c r="GJ133" s="50"/>
      <c r="GK133" s="50"/>
      <c r="GL133" s="50"/>
      <c r="GM133" s="50"/>
      <c r="GN133" s="50"/>
      <c r="GO133" s="50"/>
      <c r="GP133" s="50"/>
      <c r="GQ133" s="50"/>
      <c r="GR133" s="50"/>
      <c r="GS133" s="50"/>
      <c r="GT133" s="50"/>
      <c r="GU133" s="50"/>
      <c r="GV133" s="50"/>
      <c r="GW133" s="50"/>
      <c r="GX133" s="50"/>
      <c r="GY133" s="50"/>
      <c r="GZ133" s="50"/>
      <c r="HA133" s="50"/>
      <c r="HB133" s="50"/>
      <c r="HC133" s="50"/>
      <c r="HD133" s="50"/>
      <c r="HE133" s="50"/>
      <c r="HF133" s="50"/>
      <c r="HG133" s="50"/>
      <c r="HH133" s="50"/>
      <c r="HI133" s="50"/>
      <c r="HJ133" s="50"/>
      <c r="HK133" s="50"/>
      <c r="HL133" s="50"/>
      <c r="HM133" s="50"/>
      <c r="HN133" s="50"/>
    </row>
    <row r="134" spans="1:222" s="47" customFormat="1" x14ac:dyDescent="0.25">
      <c r="A134" s="61"/>
      <c r="B134" s="61"/>
      <c r="C134" s="79"/>
      <c r="D134" s="79"/>
      <c r="E134" s="79"/>
      <c r="F134" s="80"/>
      <c r="G134" s="80"/>
      <c r="H134" s="79"/>
      <c r="I134" s="81"/>
      <c r="J134" s="81"/>
      <c r="L134" s="50"/>
      <c r="O134" s="50"/>
      <c r="P134" s="66"/>
      <c r="Q134" s="67"/>
      <c r="R134" s="65"/>
      <c r="S134" s="68"/>
      <c r="T134" s="69"/>
      <c r="U134" s="68"/>
      <c r="V134" s="68"/>
      <c r="W134" s="52"/>
      <c r="X134" s="50"/>
      <c r="Y134" s="71"/>
      <c r="Z134" s="52"/>
      <c r="AA134" s="52"/>
      <c r="AB134" s="50"/>
      <c r="AC134" s="50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  <c r="FP134" s="50"/>
      <c r="FQ134" s="50"/>
      <c r="FR134" s="50"/>
      <c r="FS134" s="50"/>
      <c r="FT134" s="50"/>
      <c r="FU134" s="50"/>
      <c r="FV134" s="50"/>
      <c r="FW134" s="50"/>
      <c r="FX134" s="50"/>
      <c r="FY134" s="50"/>
      <c r="FZ134" s="50"/>
      <c r="GA134" s="50"/>
      <c r="GB134" s="50"/>
      <c r="GC134" s="50"/>
      <c r="GD134" s="50"/>
      <c r="GE134" s="50"/>
      <c r="GF134" s="50"/>
      <c r="GG134" s="50"/>
      <c r="GH134" s="50"/>
      <c r="GI134" s="50"/>
      <c r="GJ134" s="50"/>
      <c r="GK134" s="50"/>
      <c r="GL134" s="50"/>
      <c r="GM134" s="50"/>
      <c r="GN134" s="50"/>
      <c r="GO134" s="50"/>
      <c r="GP134" s="50"/>
      <c r="GQ134" s="50"/>
      <c r="GR134" s="50"/>
      <c r="GS134" s="50"/>
      <c r="GT134" s="50"/>
      <c r="GU134" s="50"/>
      <c r="GV134" s="50"/>
      <c r="GW134" s="50"/>
      <c r="GX134" s="50"/>
      <c r="GY134" s="50"/>
      <c r="GZ134" s="50"/>
      <c r="HA134" s="50"/>
      <c r="HB134" s="50"/>
      <c r="HC134" s="50"/>
      <c r="HD134" s="50"/>
      <c r="HE134" s="50"/>
      <c r="HF134" s="50"/>
      <c r="HG134" s="50"/>
      <c r="HH134" s="50"/>
      <c r="HI134" s="50"/>
      <c r="HJ134" s="50"/>
      <c r="HK134" s="50"/>
      <c r="HL134" s="50"/>
      <c r="HM134" s="50"/>
      <c r="HN134" s="50"/>
    </row>
    <row r="135" spans="1:222" s="47" customFormat="1" x14ac:dyDescent="0.25">
      <c r="A135" s="61"/>
      <c r="B135" s="61"/>
      <c r="C135" s="79"/>
      <c r="D135" s="79"/>
      <c r="E135" s="79"/>
      <c r="F135" s="80"/>
      <c r="G135" s="80"/>
      <c r="H135" s="79"/>
      <c r="I135" s="81"/>
      <c r="J135" s="81"/>
      <c r="L135" s="50"/>
      <c r="O135" s="50"/>
      <c r="P135" s="66"/>
      <c r="Q135" s="67"/>
      <c r="R135" s="65"/>
      <c r="S135" s="68"/>
      <c r="T135" s="69"/>
      <c r="U135" s="68"/>
      <c r="V135" s="68"/>
      <c r="W135" s="52"/>
      <c r="X135" s="50"/>
      <c r="Y135" s="71"/>
      <c r="Z135" s="52"/>
      <c r="AA135" s="52"/>
      <c r="AB135" s="50"/>
      <c r="AC135" s="50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  <c r="FP135" s="50"/>
      <c r="FQ135" s="50"/>
      <c r="FR135" s="50"/>
      <c r="FS135" s="50"/>
      <c r="FT135" s="50"/>
      <c r="FU135" s="50"/>
      <c r="FV135" s="50"/>
      <c r="FW135" s="50"/>
      <c r="FX135" s="50"/>
      <c r="FY135" s="50"/>
      <c r="FZ135" s="50"/>
      <c r="GA135" s="50"/>
      <c r="GB135" s="50"/>
      <c r="GC135" s="50"/>
      <c r="GD135" s="50"/>
      <c r="GE135" s="50"/>
      <c r="GF135" s="50"/>
      <c r="GG135" s="50"/>
      <c r="GH135" s="50"/>
      <c r="GI135" s="50"/>
      <c r="GJ135" s="50"/>
      <c r="GK135" s="50"/>
      <c r="GL135" s="50"/>
      <c r="GM135" s="50"/>
      <c r="GN135" s="50"/>
      <c r="GO135" s="50"/>
      <c r="GP135" s="50"/>
      <c r="GQ135" s="50"/>
      <c r="GR135" s="50"/>
      <c r="GS135" s="50"/>
      <c r="GT135" s="50"/>
      <c r="GU135" s="50"/>
      <c r="GV135" s="50"/>
      <c r="GW135" s="50"/>
      <c r="GX135" s="50"/>
      <c r="GY135" s="50"/>
      <c r="GZ135" s="50"/>
      <c r="HA135" s="50"/>
      <c r="HB135" s="50"/>
      <c r="HC135" s="50"/>
      <c r="HD135" s="50"/>
      <c r="HE135" s="50"/>
      <c r="HF135" s="50"/>
      <c r="HG135" s="50"/>
      <c r="HH135" s="50"/>
      <c r="HI135" s="50"/>
      <c r="HJ135" s="50"/>
      <c r="HK135" s="50"/>
      <c r="HL135" s="50"/>
      <c r="HM135" s="50"/>
      <c r="HN135" s="50"/>
    </row>
    <row r="136" spans="1:222" s="47" customFormat="1" x14ac:dyDescent="0.25">
      <c r="A136" s="61"/>
      <c r="B136" s="61"/>
      <c r="C136" s="79"/>
      <c r="D136" s="79"/>
      <c r="E136" s="79"/>
      <c r="F136" s="80"/>
      <c r="G136" s="80"/>
      <c r="H136" s="79"/>
      <c r="I136" s="81"/>
      <c r="J136" s="81"/>
      <c r="L136" s="50"/>
      <c r="O136" s="50"/>
      <c r="P136" s="66"/>
      <c r="Q136" s="67"/>
      <c r="R136" s="65"/>
      <c r="S136" s="68"/>
      <c r="T136" s="69"/>
      <c r="U136" s="68"/>
      <c r="V136" s="68"/>
      <c r="W136" s="52"/>
      <c r="X136" s="50"/>
      <c r="Y136" s="71"/>
      <c r="Z136" s="52"/>
      <c r="AA136" s="52"/>
      <c r="AB136" s="50"/>
      <c r="AC136" s="50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  <c r="FP136" s="50"/>
      <c r="FQ136" s="50"/>
      <c r="FR136" s="50"/>
      <c r="FS136" s="50"/>
      <c r="FT136" s="50"/>
      <c r="FU136" s="50"/>
      <c r="FV136" s="50"/>
      <c r="FW136" s="50"/>
      <c r="FX136" s="50"/>
      <c r="FY136" s="50"/>
      <c r="FZ136" s="50"/>
      <c r="GA136" s="50"/>
      <c r="GB136" s="50"/>
      <c r="GC136" s="50"/>
      <c r="GD136" s="50"/>
      <c r="GE136" s="50"/>
      <c r="GF136" s="50"/>
      <c r="GG136" s="50"/>
      <c r="GH136" s="50"/>
      <c r="GI136" s="50"/>
      <c r="GJ136" s="50"/>
      <c r="GK136" s="50"/>
      <c r="GL136" s="50"/>
      <c r="GM136" s="50"/>
      <c r="GN136" s="50"/>
      <c r="GO136" s="50"/>
      <c r="GP136" s="50"/>
      <c r="GQ136" s="50"/>
      <c r="GR136" s="50"/>
      <c r="GS136" s="50"/>
      <c r="GT136" s="50"/>
      <c r="GU136" s="50"/>
      <c r="GV136" s="50"/>
      <c r="GW136" s="50"/>
      <c r="GX136" s="50"/>
      <c r="GY136" s="50"/>
      <c r="GZ136" s="50"/>
      <c r="HA136" s="50"/>
      <c r="HB136" s="50"/>
      <c r="HC136" s="50"/>
      <c r="HD136" s="50"/>
      <c r="HE136" s="50"/>
      <c r="HF136" s="50"/>
      <c r="HG136" s="50"/>
      <c r="HH136" s="50"/>
      <c r="HI136" s="50"/>
      <c r="HJ136" s="50"/>
      <c r="HK136" s="50"/>
      <c r="HL136" s="50"/>
      <c r="HM136" s="50"/>
      <c r="HN136" s="50"/>
    </row>
    <row r="137" spans="1:222" s="47" customFormat="1" x14ac:dyDescent="0.25">
      <c r="A137" s="61"/>
      <c r="B137" s="61"/>
      <c r="C137" s="79"/>
      <c r="D137" s="79"/>
      <c r="E137" s="79"/>
      <c r="F137" s="80"/>
      <c r="G137" s="80"/>
      <c r="H137" s="79"/>
      <c r="I137" s="81"/>
      <c r="J137" s="81"/>
      <c r="L137" s="50"/>
      <c r="O137" s="50"/>
      <c r="P137" s="66"/>
      <c r="Q137" s="67"/>
      <c r="R137" s="65"/>
      <c r="S137" s="68"/>
      <c r="T137" s="69"/>
      <c r="U137" s="68"/>
      <c r="V137" s="68"/>
      <c r="W137" s="52"/>
      <c r="X137" s="50"/>
      <c r="Y137" s="71"/>
      <c r="Z137" s="52"/>
      <c r="AA137" s="52"/>
      <c r="AB137" s="50"/>
      <c r="AC137" s="50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  <c r="FP137" s="50"/>
      <c r="FQ137" s="50"/>
      <c r="FR137" s="50"/>
      <c r="FS137" s="50"/>
      <c r="FT137" s="50"/>
      <c r="FU137" s="50"/>
      <c r="FV137" s="50"/>
      <c r="FW137" s="50"/>
      <c r="FX137" s="50"/>
      <c r="FY137" s="50"/>
      <c r="FZ137" s="50"/>
      <c r="GA137" s="50"/>
      <c r="GB137" s="50"/>
      <c r="GC137" s="50"/>
      <c r="GD137" s="50"/>
      <c r="GE137" s="50"/>
      <c r="GF137" s="50"/>
      <c r="GG137" s="50"/>
      <c r="GH137" s="50"/>
      <c r="GI137" s="50"/>
      <c r="GJ137" s="50"/>
      <c r="GK137" s="50"/>
      <c r="GL137" s="50"/>
      <c r="GM137" s="50"/>
      <c r="GN137" s="50"/>
      <c r="GO137" s="50"/>
      <c r="GP137" s="50"/>
      <c r="GQ137" s="50"/>
      <c r="GR137" s="50"/>
      <c r="GS137" s="50"/>
      <c r="GT137" s="50"/>
      <c r="GU137" s="50"/>
      <c r="GV137" s="50"/>
      <c r="GW137" s="50"/>
      <c r="GX137" s="50"/>
      <c r="GY137" s="50"/>
      <c r="GZ137" s="50"/>
      <c r="HA137" s="50"/>
      <c r="HB137" s="50"/>
      <c r="HC137" s="50"/>
      <c r="HD137" s="50"/>
      <c r="HE137" s="50"/>
      <c r="HF137" s="50"/>
      <c r="HG137" s="50"/>
      <c r="HH137" s="50"/>
      <c r="HI137" s="50"/>
      <c r="HJ137" s="50"/>
      <c r="HK137" s="50"/>
      <c r="HL137" s="50"/>
      <c r="HM137" s="50"/>
      <c r="HN137" s="50"/>
    </row>
    <row r="138" spans="1:222" s="47" customFormat="1" x14ac:dyDescent="0.25">
      <c r="A138" s="61"/>
      <c r="B138" s="61"/>
      <c r="C138" s="79"/>
      <c r="D138" s="79"/>
      <c r="E138" s="79"/>
      <c r="F138" s="80"/>
      <c r="G138" s="80"/>
      <c r="H138" s="79"/>
      <c r="I138" s="81"/>
      <c r="J138" s="81"/>
      <c r="L138" s="50"/>
      <c r="O138" s="50"/>
      <c r="P138" s="66"/>
      <c r="Q138" s="67"/>
      <c r="R138" s="65"/>
      <c r="S138" s="68"/>
      <c r="T138" s="69"/>
      <c r="U138" s="68"/>
      <c r="V138" s="68"/>
      <c r="W138" s="52"/>
      <c r="X138" s="50"/>
      <c r="Y138" s="71"/>
      <c r="Z138" s="52"/>
      <c r="AA138" s="52"/>
      <c r="AB138" s="50"/>
      <c r="AC138" s="50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  <c r="FP138" s="50"/>
      <c r="FQ138" s="50"/>
      <c r="FR138" s="50"/>
      <c r="FS138" s="50"/>
      <c r="FT138" s="50"/>
      <c r="FU138" s="50"/>
      <c r="FV138" s="50"/>
      <c r="FW138" s="50"/>
      <c r="FX138" s="50"/>
      <c r="FY138" s="50"/>
      <c r="FZ138" s="50"/>
      <c r="GA138" s="50"/>
      <c r="GB138" s="50"/>
      <c r="GC138" s="50"/>
      <c r="GD138" s="50"/>
      <c r="GE138" s="50"/>
      <c r="GF138" s="50"/>
      <c r="GG138" s="50"/>
      <c r="GH138" s="50"/>
      <c r="GI138" s="50"/>
      <c r="GJ138" s="50"/>
      <c r="GK138" s="50"/>
      <c r="GL138" s="50"/>
      <c r="GM138" s="50"/>
      <c r="GN138" s="50"/>
      <c r="GO138" s="50"/>
      <c r="GP138" s="50"/>
      <c r="GQ138" s="50"/>
      <c r="GR138" s="50"/>
      <c r="GS138" s="50"/>
      <c r="GT138" s="50"/>
      <c r="GU138" s="50"/>
      <c r="GV138" s="50"/>
      <c r="GW138" s="50"/>
      <c r="GX138" s="50"/>
      <c r="GY138" s="50"/>
      <c r="GZ138" s="50"/>
      <c r="HA138" s="50"/>
      <c r="HB138" s="50"/>
      <c r="HC138" s="50"/>
      <c r="HD138" s="50"/>
      <c r="HE138" s="50"/>
      <c r="HF138" s="50"/>
      <c r="HG138" s="50"/>
      <c r="HH138" s="50"/>
      <c r="HI138" s="50"/>
      <c r="HJ138" s="50"/>
      <c r="HK138" s="50"/>
      <c r="HL138" s="50"/>
      <c r="HM138" s="50"/>
      <c r="HN138" s="50"/>
    </row>
    <row r="139" spans="1:222" s="47" customFormat="1" x14ac:dyDescent="0.25">
      <c r="A139" s="61"/>
      <c r="B139" s="61"/>
      <c r="C139" s="79"/>
      <c r="D139" s="79"/>
      <c r="E139" s="79"/>
      <c r="F139" s="80"/>
      <c r="G139" s="80"/>
      <c r="H139" s="79"/>
      <c r="I139" s="81"/>
      <c r="J139" s="81"/>
      <c r="L139" s="50"/>
      <c r="O139" s="50"/>
      <c r="P139" s="66"/>
      <c r="Q139" s="67"/>
      <c r="R139" s="65"/>
      <c r="S139" s="68"/>
      <c r="T139" s="69"/>
      <c r="U139" s="68"/>
      <c r="V139" s="68"/>
      <c r="W139" s="52"/>
      <c r="X139" s="50"/>
      <c r="Y139" s="71"/>
      <c r="Z139" s="52"/>
      <c r="AA139" s="52"/>
      <c r="AB139" s="50"/>
      <c r="AC139" s="50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  <c r="FP139" s="50"/>
      <c r="FQ139" s="50"/>
      <c r="FR139" s="50"/>
      <c r="FS139" s="50"/>
      <c r="FT139" s="50"/>
      <c r="FU139" s="50"/>
      <c r="FV139" s="50"/>
      <c r="FW139" s="50"/>
      <c r="FX139" s="50"/>
      <c r="FY139" s="50"/>
      <c r="FZ139" s="50"/>
      <c r="GA139" s="50"/>
      <c r="GB139" s="50"/>
      <c r="GC139" s="50"/>
      <c r="GD139" s="50"/>
      <c r="GE139" s="50"/>
      <c r="GF139" s="50"/>
      <c r="GG139" s="50"/>
      <c r="GH139" s="50"/>
      <c r="GI139" s="50"/>
      <c r="GJ139" s="50"/>
      <c r="GK139" s="50"/>
      <c r="GL139" s="50"/>
      <c r="GM139" s="50"/>
      <c r="GN139" s="50"/>
      <c r="GO139" s="50"/>
      <c r="GP139" s="50"/>
      <c r="GQ139" s="50"/>
      <c r="GR139" s="50"/>
      <c r="GS139" s="50"/>
      <c r="GT139" s="50"/>
      <c r="GU139" s="50"/>
      <c r="GV139" s="50"/>
      <c r="GW139" s="50"/>
      <c r="GX139" s="50"/>
      <c r="GY139" s="50"/>
      <c r="GZ139" s="50"/>
      <c r="HA139" s="50"/>
      <c r="HB139" s="50"/>
      <c r="HC139" s="50"/>
      <c r="HD139" s="50"/>
      <c r="HE139" s="50"/>
      <c r="HF139" s="50"/>
      <c r="HG139" s="50"/>
      <c r="HH139" s="50"/>
      <c r="HI139" s="50"/>
      <c r="HJ139" s="50"/>
      <c r="HK139" s="50"/>
      <c r="HL139" s="50"/>
      <c r="HM139" s="50"/>
      <c r="HN139" s="50"/>
    </row>
    <row r="140" spans="1:222" s="47" customFormat="1" x14ac:dyDescent="0.25">
      <c r="A140" s="61"/>
      <c r="B140" s="61"/>
      <c r="C140" s="79"/>
      <c r="D140" s="79"/>
      <c r="E140" s="79"/>
      <c r="F140" s="80"/>
      <c r="G140" s="80"/>
      <c r="H140" s="79"/>
      <c r="I140" s="81"/>
      <c r="J140" s="81"/>
      <c r="L140" s="50"/>
      <c r="O140" s="50"/>
      <c r="P140" s="66"/>
      <c r="Q140" s="67"/>
      <c r="R140" s="65"/>
      <c r="S140" s="68"/>
      <c r="T140" s="69"/>
      <c r="U140" s="68"/>
      <c r="V140" s="68"/>
      <c r="W140" s="52"/>
      <c r="X140" s="50"/>
      <c r="Y140" s="71"/>
      <c r="Z140" s="52"/>
      <c r="AA140" s="52"/>
      <c r="AB140" s="50"/>
      <c r="AC140" s="50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  <c r="FP140" s="50"/>
      <c r="FQ140" s="50"/>
      <c r="FR140" s="50"/>
      <c r="FS140" s="50"/>
      <c r="FT140" s="50"/>
      <c r="FU140" s="50"/>
      <c r="FV140" s="50"/>
      <c r="FW140" s="50"/>
      <c r="FX140" s="50"/>
      <c r="FY140" s="50"/>
      <c r="FZ140" s="50"/>
      <c r="GA140" s="50"/>
      <c r="GB140" s="50"/>
      <c r="GC140" s="50"/>
      <c r="GD140" s="50"/>
      <c r="GE140" s="50"/>
      <c r="GF140" s="50"/>
      <c r="GG140" s="50"/>
      <c r="GH140" s="50"/>
      <c r="GI140" s="50"/>
      <c r="GJ140" s="50"/>
      <c r="GK140" s="50"/>
      <c r="GL140" s="50"/>
      <c r="GM140" s="50"/>
      <c r="GN140" s="50"/>
      <c r="GO140" s="50"/>
      <c r="GP140" s="50"/>
      <c r="GQ140" s="50"/>
      <c r="GR140" s="50"/>
      <c r="GS140" s="50"/>
      <c r="GT140" s="50"/>
      <c r="GU140" s="50"/>
      <c r="GV140" s="50"/>
      <c r="GW140" s="50"/>
      <c r="GX140" s="50"/>
      <c r="GY140" s="50"/>
      <c r="GZ140" s="50"/>
      <c r="HA140" s="50"/>
      <c r="HB140" s="50"/>
      <c r="HC140" s="50"/>
      <c r="HD140" s="50"/>
      <c r="HE140" s="50"/>
      <c r="HF140" s="50"/>
      <c r="HG140" s="50"/>
      <c r="HH140" s="50"/>
      <c r="HI140" s="50"/>
      <c r="HJ140" s="50"/>
      <c r="HK140" s="50"/>
      <c r="HL140" s="50"/>
      <c r="HM140" s="50"/>
      <c r="HN140" s="50"/>
    </row>
    <row r="141" spans="1:222" s="47" customFormat="1" x14ac:dyDescent="0.25">
      <c r="A141" s="61"/>
      <c r="B141" s="61"/>
      <c r="C141" s="61"/>
      <c r="D141" s="61"/>
      <c r="E141" s="61"/>
      <c r="F141" s="65"/>
      <c r="G141" s="65"/>
      <c r="H141" s="61"/>
      <c r="L141" s="50"/>
      <c r="O141" s="50"/>
      <c r="P141" s="66"/>
      <c r="Q141" s="67"/>
      <c r="R141" s="65"/>
      <c r="S141" s="68"/>
      <c r="T141" s="69"/>
      <c r="U141" s="68"/>
      <c r="V141" s="68"/>
      <c r="W141" s="52"/>
      <c r="X141" s="50"/>
      <c r="Y141" s="71"/>
      <c r="Z141" s="52"/>
      <c r="AA141" s="52"/>
      <c r="AB141" s="50"/>
      <c r="AC141" s="50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  <c r="FP141" s="50"/>
      <c r="FQ141" s="50"/>
      <c r="FR141" s="50"/>
      <c r="FS141" s="50"/>
      <c r="FT141" s="50"/>
      <c r="FU141" s="50"/>
      <c r="FV141" s="50"/>
      <c r="FW141" s="50"/>
      <c r="FX141" s="50"/>
      <c r="FY141" s="50"/>
      <c r="FZ141" s="50"/>
      <c r="GA141" s="50"/>
      <c r="GB141" s="50"/>
      <c r="GC141" s="50"/>
      <c r="GD141" s="50"/>
      <c r="GE141" s="50"/>
      <c r="GF141" s="50"/>
      <c r="GG141" s="50"/>
      <c r="GH141" s="50"/>
      <c r="GI141" s="50"/>
      <c r="GJ141" s="50"/>
      <c r="GK141" s="50"/>
      <c r="GL141" s="50"/>
      <c r="GM141" s="50"/>
      <c r="GN141" s="50"/>
      <c r="GO141" s="50"/>
      <c r="GP141" s="50"/>
      <c r="GQ141" s="50"/>
      <c r="GR141" s="50"/>
      <c r="GS141" s="50"/>
      <c r="GT141" s="50"/>
      <c r="GU141" s="50"/>
      <c r="GV141" s="50"/>
      <c r="GW141" s="50"/>
      <c r="GX141" s="50"/>
      <c r="GY141" s="50"/>
      <c r="GZ141" s="50"/>
      <c r="HA141" s="50"/>
      <c r="HB141" s="50"/>
      <c r="HC141" s="50"/>
      <c r="HD141" s="50"/>
      <c r="HE141" s="50"/>
      <c r="HF141" s="50"/>
      <c r="HG141" s="50"/>
      <c r="HH141" s="50"/>
      <c r="HI141" s="50"/>
      <c r="HJ141" s="50"/>
      <c r="HK141" s="50"/>
      <c r="HL141" s="50"/>
      <c r="HM141" s="50"/>
      <c r="HN141" s="50"/>
    </row>
    <row r="142" spans="1:222" s="47" customFormat="1" x14ac:dyDescent="0.25">
      <c r="A142" s="61"/>
      <c r="B142" s="61"/>
      <c r="C142" s="61"/>
      <c r="D142" s="61"/>
      <c r="E142" s="61"/>
      <c r="F142" s="65"/>
      <c r="G142" s="65"/>
      <c r="H142" s="61"/>
      <c r="L142" s="50"/>
      <c r="O142" s="50"/>
      <c r="P142" s="66"/>
      <c r="Q142" s="67"/>
      <c r="R142" s="65"/>
      <c r="S142" s="68"/>
      <c r="T142" s="69"/>
      <c r="U142" s="68"/>
      <c r="V142" s="68"/>
      <c r="W142" s="52"/>
      <c r="X142" s="50"/>
      <c r="Y142" s="71"/>
      <c r="Z142" s="52"/>
      <c r="AA142" s="52"/>
      <c r="AB142" s="50"/>
      <c r="AC142" s="50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  <c r="FP142" s="50"/>
      <c r="FQ142" s="50"/>
      <c r="FR142" s="50"/>
      <c r="FS142" s="50"/>
      <c r="FT142" s="50"/>
      <c r="FU142" s="50"/>
      <c r="FV142" s="50"/>
      <c r="FW142" s="50"/>
      <c r="FX142" s="50"/>
      <c r="FY142" s="50"/>
      <c r="FZ142" s="50"/>
      <c r="GA142" s="50"/>
      <c r="GB142" s="50"/>
      <c r="GC142" s="50"/>
      <c r="GD142" s="50"/>
      <c r="GE142" s="50"/>
      <c r="GF142" s="50"/>
      <c r="GG142" s="50"/>
      <c r="GH142" s="50"/>
      <c r="GI142" s="50"/>
      <c r="GJ142" s="50"/>
      <c r="GK142" s="50"/>
      <c r="GL142" s="50"/>
      <c r="GM142" s="50"/>
      <c r="GN142" s="50"/>
      <c r="GO142" s="50"/>
      <c r="GP142" s="50"/>
      <c r="GQ142" s="50"/>
      <c r="GR142" s="50"/>
      <c r="GS142" s="50"/>
      <c r="GT142" s="50"/>
      <c r="GU142" s="50"/>
      <c r="GV142" s="50"/>
      <c r="GW142" s="50"/>
      <c r="GX142" s="50"/>
      <c r="GY142" s="50"/>
      <c r="GZ142" s="50"/>
      <c r="HA142" s="50"/>
      <c r="HB142" s="50"/>
      <c r="HC142" s="50"/>
      <c r="HD142" s="50"/>
      <c r="HE142" s="50"/>
      <c r="HF142" s="50"/>
      <c r="HG142" s="50"/>
      <c r="HH142" s="50"/>
      <c r="HI142" s="50"/>
      <c r="HJ142" s="50"/>
      <c r="HK142" s="50"/>
      <c r="HL142" s="50"/>
      <c r="HM142" s="50"/>
      <c r="HN142" s="50"/>
    </row>
    <row r="143" spans="1:222" s="47" customFormat="1" x14ac:dyDescent="0.25">
      <c r="A143" s="61"/>
      <c r="B143" s="61"/>
      <c r="C143" s="61"/>
      <c r="D143" s="61"/>
      <c r="E143" s="61"/>
      <c r="F143" s="65"/>
      <c r="G143" s="65"/>
      <c r="H143" s="61"/>
      <c r="L143" s="50"/>
      <c r="O143" s="50"/>
      <c r="P143" s="66"/>
      <c r="Q143" s="67"/>
      <c r="R143" s="65"/>
      <c r="S143" s="68"/>
      <c r="T143" s="69"/>
      <c r="U143" s="68"/>
      <c r="V143" s="68"/>
      <c r="W143" s="52"/>
      <c r="X143" s="50"/>
      <c r="Y143" s="71"/>
      <c r="Z143" s="52"/>
      <c r="AA143" s="52"/>
      <c r="AB143" s="50"/>
      <c r="AC143" s="50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  <c r="FP143" s="50"/>
      <c r="FQ143" s="50"/>
      <c r="FR143" s="50"/>
      <c r="FS143" s="50"/>
      <c r="FT143" s="50"/>
      <c r="FU143" s="50"/>
      <c r="FV143" s="50"/>
      <c r="FW143" s="50"/>
      <c r="FX143" s="50"/>
      <c r="FY143" s="50"/>
      <c r="FZ143" s="50"/>
      <c r="GA143" s="50"/>
      <c r="GB143" s="50"/>
      <c r="GC143" s="50"/>
      <c r="GD143" s="50"/>
      <c r="GE143" s="50"/>
      <c r="GF143" s="50"/>
      <c r="GG143" s="50"/>
      <c r="GH143" s="50"/>
      <c r="GI143" s="50"/>
      <c r="GJ143" s="50"/>
      <c r="GK143" s="50"/>
      <c r="GL143" s="50"/>
      <c r="GM143" s="50"/>
      <c r="GN143" s="50"/>
      <c r="GO143" s="50"/>
      <c r="GP143" s="50"/>
      <c r="GQ143" s="50"/>
      <c r="GR143" s="50"/>
      <c r="GS143" s="50"/>
      <c r="GT143" s="50"/>
      <c r="GU143" s="50"/>
      <c r="GV143" s="50"/>
      <c r="GW143" s="50"/>
      <c r="GX143" s="50"/>
      <c r="GY143" s="50"/>
      <c r="GZ143" s="50"/>
      <c r="HA143" s="50"/>
      <c r="HB143" s="50"/>
      <c r="HC143" s="50"/>
      <c r="HD143" s="50"/>
      <c r="HE143" s="50"/>
      <c r="HF143" s="50"/>
      <c r="HG143" s="50"/>
      <c r="HH143" s="50"/>
      <c r="HI143" s="50"/>
      <c r="HJ143" s="50"/>
      <c r="HK143" s="50"/>
      <c r="HL143" s="50"/>
      <c r="HM143" s="50"/>
      <c r="HN143" s="50"/>
    </row>
    <row r="144" spans="1:222" s="47" customFormat="1" x14ac:dyDescent="0.25">
      <c r="A144" s="61"/>
      <c r="B144" s="61"/>
      <c r="C144" s="61"/>
      <c r="D144" s="61"/>
      <c r="E144" s="61"/>
      <c r="F144" s="65"/>
      <c r="G144" s="65"/>
      <c r="H144" s="61"/>
      <c r="L144" s="50"/>
      <c r="O144" s="50"/>
      <c r="P144" s="66"/>
      <c r="Q144" s="67"/>
      <c r="R144" s="65"/>
      <c r="S144" s="68"/>
      <c r="T144" s="69"/>
      <c r="U144" s="68"/>
      <c r="V144" s="68"/>
      <c r="W144" s="52"/>
      <c r="X144" s="50"/>
      <c r="Y144" s="71"/>
      <c r="Z144" s="52"/>
      <c r="AA144" s="52"/>
      <c r="AB144" s="50"/>
      <c r="AC144" s="50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  <c r="FP144" s="50"/>
      <c r="FQ144" s="50"/>
      <c r="FR144" s="50"/>
      <c r="FS144" s="50"/>
      <c r="FT144" s="50"/>
      <c r="FU144" s="50"/>
      <c r="FV144" s="50"/>
      <c r="FW144" s="50"/>
      <c r="FX144" s="50"/>
      <c r="FY144" s="50"/>
      <c r="FZ144" s="50"/>
      <c r="GA144" s="50"/>
      <c r="GB144" s="50"/>
      <c r="GC144" s="50"/>
      <c r="GD144" s="50"/>
      <c r="GE144" s="50"/>
      <c r="GF144" s="50"/>
      <c r="GG144" s="50"/>
      <c r="GH144" s="50"/>
      <c r="GI144" s="50"/>
      <c r="GJ144" s="50"/>
      <c r="GK144" s="50"/>
      <c r="GL144" s="50"/>
      <c r="GM144" s="50"/>
      <c r="GN144" s="50"/>
      <c r="GO144" s="50"/>
      <c r="GP144" s="50"/>
      <c r="GQ144" s="50"/>
      <c r="GR144" s="50"/>
      <c r="GS144" s="50"/>
      <c r="GT144" s="50"/>
      <c r="GU144" s="50"/>
      <c r="GV144" s="50"/>
      <c r="GW144" s="50"/>
      <c r="GX144" s="50"/>
      <c r="GY144" s="50"/>
      <c r="GZ144" s="50"/>
      <c r="HA144" s="50"/>
      <c r="HB144" s="50"/>
      <c r="HC144" s="50"/>
      <c r="HD144" s="50"/>
      <c r="HE144" s="50"/>
      <c r="HF144" s="50"/>
      <c r="HG144" s="50"/>
      <c r="HH144" s="50"/>
      <c r="HI144" s="50"/>
      <c r="HJ144" s="50"/>
      <c r="HK144" s="50"/>
      <c r="HL144" s="50"/>
      <c r="HM144" s="50"/>
      <c r="HN144" s="50"/>
    </row>
    <row r="145" spans="1:222" s="47" customFormat="1" x14ac:dyDescent="0.25">
      <c r="A145" s="61"/>
      <c r="B145" s="61"/>
      <c r="C145" s="61"/>
      <c r="D145" s="61"/>
      <c r="E145" s="61"/>
      <c r="F145" s="65"/>
      <c r="G145" s="65"/>
      <c r="H145" s="61"/>
      <c r="L145" s="50"/>
      <c r="O145" s="50"/>
      <c r="P145" s="66"/>
      <c r="Q145" s="67"/>
      <c r="R145" s="65"/>
      <c r="S145" s="68"/>
      <c r="T145" s="69"/>
      <c r="U145" s="68"/>
      <c r="V145" s="68"/>
      <c r="W145" s="52"/>
      <c r="X145" s="50"/>
      <c r="Y145" s="71"/>
      <c r="Z145" s="52"/>
      <c r="AA145" s="52"/>
      <c r="AB145" s="50"/>
      <c r="AC145" s="50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  <c r="FP145" s="50"/>
      <c r="FQ145" s="50"/>
      <c r="FR145" s="50"/>
      <c r="FS145" s="50"/>
      <c r="FT145" s="50"/>
      <c r="FU145" s="50"/>
      <c r="FV145" s="50"/>
      <c r="FW145" s="50"/>
      <c r="FX145" s="50"/>
      <c r="FY145" s="50"/>
      <c r="FZ145" s="50"/>
      <c r="GA145" s="50"/>
      <c r="GB145" s="50"/>
      <c r="GC145" s="50"/>
      <c r="GD145" s="50"/>
      <c r="GE145" s="50"/>
      <c r="GF145" s="50"/>
      <c r="GG145" s="50"/>
      <c r="GH145" s="50"/>
      <c r="GI145" s="50"/>
      <c r="GJ145" s="50"/>
      <c r="GK145" s="50"/>
      <c r="GL145" s="50"/>
      <c r="GM145" s="50"/>
      <c r="GN145" s="50"/>
      <c r="GO145" s="50"/>
      <c r="GP145" s="50"/>
      <c r="GQ145" s="50"/>
      <c r="GR145" s="50"/>
      <c r="GS145" s="50"/>
      <c r="GT145" s="50"/>
      <c r="GU145" s="50"/>
      <c r="GV145" s="50"/>
      <c r="GW145" s="50"/>
      <c r="GX145" s="50"/>
      <c r="GY145" s="50"/>
      <c r="GZ145" s="50"/>
      <c r="HA145" s="50"/>
      <c r="HB145" s="50"/>
      <c r="HC145" s="50"/>
      <c r="HD145" s="50"/>
      <c r="HE145" s="50"/>
      <c r="HF145" s="50"/>
      <c r="HG145" s="50"/>
      <c r="HH145" s="50"/>
      <c r="HI145" s="50"/>
      <c r="HJ145" s="50"/>
      <c r="HK145" s="50"/>
      <c r="HL145" s="50"/>
      <c r="HM145" s="50"/>
      <c r="HN145" s="50"/>
    </row>
    <row r="146" spans="1:222" s="47" customFormat="1" x14ac:dyDescent="0.25">
      <c r="A146" s="61"/>
      <c r="B146" s="61"/>
      <c r="C146" s="61"/>
      <c r="D146" s="61"/>
      <c r="E146" s="61"/>
      <c r="F146" s="65"/>
      <c r="G146" s="65"/>
      <c r="H146" s="61"/>
      <c r="L146" s="50"/>
      <c r="O146" s="50"/>
      <c r="P146" s="66"/>
      <c r="Q146" s="67"/>
      <c r="R146" s="65"/>
      <c r="S146" s="68"/>
      <c r="T146" s="69"/>
      <c r="U146" s="68"/>
      <c r="V146" s="68"/>
      <c r="W146" s="52"/>
      <c r="X146" s="50"/>
      <c r="Y146" s="71"/>
      <c r="Z146" s="52"/>
      <c r="AA146" s="52"/>
      <c r="AB146" s="50"/>
      <c r="AC146" s="50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  <c r="FP146" s="50"/>
      <c r="FQ146" s="50"/>
      <c r="FR146" s="50"/>
      <c r="FS146" s="50"/>
      <c r="FT146" s="50"/>
      <c r="FU146" s="50"/>
      <c r="FV146" s="50"/>
      <c r="FW146" s="50"/>
      <c r="FX146" s="50"/>
      <c r="FY146" s="50"/>
      <c r="FZ146" s="50"/>
      <c r="GA146" s="50"/>
      <c r="GB146" s="50"/>
      <c r="GC146" s="50"/>
      <c r="GD146" s="50"/>
      <c r="GE146" s="50"/>
      <c r="GF146" s="50"/>
      <c r="GG146" s="50"/>
      <c r="GH146" s="50"/>
      <c r="GI146" s="50"/>
      <c r="GJ146" s="50"/>
      <c r="GK146" s="50"/>
      <c r="GL146" s="50"/>
      <c r="GM146" s="50"/>
      <c r="GN146" s="50"/>
      <c r="GO146" s="50"/>
      <c r="GP146" s="50"/>
      <c r="GQ146" s="50"/>
      <c r="GR146" s="50"/>
      <c r="GS146" s="50"/>
      <c r="GT146" s="50"/>
      <c r="GU146" s="50"/>
      <c r="GV146" s="50"/>
      <c r="GW146" s="50"/>
      <c r="GX146" s="50"/>
      <c r="GY146" s="50"/>
      <c r="GZ146" s="50"/>
      <c r="HA146" s="50"/>
      <c r="HB146" s="50"/>
      <c r="HC146" s="50"/>
      <c r="HD146" s="50"/>
      <c r="HE146" s="50"/>
      <c r="HF146" s="50"/>
      <c r="HG146" s="50"/>
      <c r="HH146" s="50"/>
      <c r="HI146" s="50"/>
      <c r="HJ146" s="50"/>
      <c r="HK146" s="50"/>
      <c r="HL146" s="50"/>
      <c r="HM146" s="50"/>
      <c r="HN146" s="50"/>
    </row>
    <row r="147" spans="1:222" s="47" customFormat="1" x14ac:dyDescent="0.25">
      <c r="A147" s="61"/>
      <c r="B147" s="61"/>
      <c r="C147" s="61"/>
      <c r="D147" s="61"/>
      <c r="E147" s="61"/>
      <c r="F147" s="65"/>
      <c r="G147" s="65"/>
      <c r="H147" s="61"/>
      <c r="L147" s="50"/>
      <c r="O147" s="50"/>
      <c r="P147" s="66"/>
      <c r="Q147" s="67"/>
      <c r="R147" s="65"/>
      <c r="S147" s="68"/>
      <c r="T147" s="69"/>
      <c r="U147" s="68"/>
      <c r="V147" s="68"/>
      <c r="W147" s="52"/>
      <c r="X147" s="50"/>
      <c r="Y147" s="71"/>
      <c r="Z147" s="52"/>
      <c r="AA147" s="52"/>
      <c r="AB147" s="50"/>
      <c r="AC147" s="50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  <c r="FP147" s="50"/>
      <c r="FQ147" s="50"/>
      <c r="FR147" s="50"/>
      <c r="FS147" s="50"/>
      <c r="FT147" s="50"/>
      <c r="FU147" s="50"/>
      <c r="FV147" s="50"/>
      <c r="FW147" s="50"/>
      <c r="FX147" s="50"/>
      <c r="FY147" s="50"/>
      <c r="FZ147" s="50"/>
      <c r="GA147" s="50"/>
      <c r="GB147" s="50"/>
      <c r="GC147" s="50"/>
      <c r="GD147" s="50"/>
      <c r="GE147" s="50"/>
      <c r="GF147" s="50"/>
      <c r="GG147" s="50"/>
      <c r="GH147" s="50"/>
      <c r="GI147" s="50"/>
      <c r="GJ147" s="50"/>
      <c r="GK147" s="50"/>
      <c r="GL147" s="50"/>
      <c r="GM147" s="50"/>
      <c r="GN147" s="50"/>
      <c r="GO147" s="50"/>
      <c r="GP147" s="50"/>
      <c r="GQ147" s="50"/>
      <c r="GR147" s="50"/>
      <c r="GS147" s="50"/>
      <c r="GT147" s="50"/>
      <c r="GU147" s="50"/>
      <c r="GV147" s="50"/>
      <c r="GW147" s="50"/>
      <c r="GX147" s="50"/>
      <c r="GY147" s="50"/>
      <c r="GZ147" s="50"/>
      <c r="HA147" s="50"/>
      <c r="HB147" s="50"/>
      <c r="HC147" s="50"/>
      <c r="HD147" s="50"/>
      <c r="HE147" s="50"/>
      <c r="HF147" s="50"/>
      <c r="HG147" s="50"/>
      <c r="HH147" s="50"/>
      <c r="HI147" s="50"/>
      <c r="HJ147" s="50"/>
      <c r="HK147" s="50"/>
      <c r="HL147" s="50"/>
      <c r="HM147" s="50"/>
      <c r="HN147" s="50"/>
    </row>
    <row r="148" spans="1:222" s="47" customFormat="1" x14ac:dyDescent="0.25">
      <c r="A148" s="61"/>
      <c r="B148" s="61"/>
      <c r="C148" s="61"/>
      <c r="D148" s="61"/>
      <c r="E148" s="61"/>
      <c r="F148" s="65"/>
      <c r="G148" s="65"/>
      <c r="H148" s="61"/>
      <c r="L148" s="50"/>
      <c r="O148" s="50"/>
      <c r="P148" s="66"/>
      <c r="Q148" s="67"/>
      <c r="R148" s="65"/>
      <c r="S148" s="68"/>
      <c r="T148" s="69"/>
      <c r="U148" s="68"/>
      <c r="V148" s="68"/>
      <c r="W148" s="52"/>
      <c r="X148" s="50"/>
      <c r="Y148" s="71"/>
      <c r="Z148" s="52"/>
      <c r="AA148" s="52"/>
      <c r="AB148" s="50"/>
      <c r="AC148" s="50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  <c r="FP148" s="50"/>
      <c r="FQ148" s="50"/>
      <c r="FR148" s="50"/>
      <c r="FS148" s="50"/>
      <c r="FT148" s="50"/>
      <c r="FU148" s="50"/>
      <c r="FV148" s="50"/>
      <c r="FW148" s="50"/>
      <c r="FX148" s="50"/>
      <c r="FY148" s="50"/>
      <c r="FZ148" s="50"/>
      <c r="GA148" s="50"/>
      <c r="GB148" s="50"/>
      <c r="GC148" s="50"/>
      <c r="GD148" s="50"/>
      <c r="GE148" s="50"/>
      <c r="GF148" s="50"/>
      <c r="GG148" s="50"/>
      <c r="GH148" s="50"/>
      <c r="GI148" s="50"/>
      <c r="GJ148" s="50"/>
      <c r="GK148" s="50"/>
      <c r="GL148" s="50"/>
      <c r="GM148" s="50"/>
      <c r="GN148" s="50"/>
      <c r="GO148" s="50"/>
      <c r="GP148" s="50"/>
      <c r="GQ148" s="50"/>
      <c r="GR148" s="50"/>
      <c r="GS148" s="50"/>
      <c r="GT148" s="50"/>
      <c r="GU148" s="50"/>
      <c r="GV148" s="50"/>
      <c r="GW148" s="50"/>
      <c r="GX148" s="50"/>
      <c r="GY148" s="50"/>
      <c r="GZ148" s="50"/>
      <c r="HA148" s="50"/>
      <c r="HB148" s="50"/>
      <c r="HC148" s="50"/>
      <c r="HD148" s="50"/>
      <c r="HE148" s="50"/>
      <c r="HF148" s="50"/>
      <c r="HG148" s="50"/>
      <c r="HH148" s="50"/>
      <c r="HI148" s="50"/>
      <c r="HJ148" s="50"/>
      <c r="HK148" s="50"/>
      <c r="HL148" s="50"/>
      <c r="HM148" s="50"/>
      <c r="HN148" s="50"/>
    </row>
    <row r="149" spans="1:222" s="47" customFormat="1" x14ac:dyDescent="0.25">
      <c r="A149" s="61"/>
      <c r="B149" s="61"/>
      <c r="C149" s="61"/>
      <c r="D149" s="61"/>
      <c r="E149" s="61"/>
      <c r="F149" s="65"/>
      <c r="G149" s="65"/>
      <c r="H149" s="61"/>
      <c r="L149" s="50"/>
      <c r="O149" s="50"/>
      <c r="P149" s="66"/>
      <c r="Q149" s="67"/>
      <c r="R149" s="65"/>
      <c r="S149" s="68"/>
      <c r="T149" s="69"/>
      <c r="U149" s="68"/>
      <c r="V149" s="68"/>
      <c r="W149" s="52"/>
      <c r="X149" s="50"/>
      <c r="Y149" s="71"/>
      <c r="Z149" s="52"/>
      <c r="AA149" s="52"/>
      <c r="AB149" s="50"/>
      <c r="AC149" s="50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  <c r="FP149" s="50"/>
      <c r="FQ149" s="50"/>
      <c r="FR149" s="50"/>
      <c r="FS149" s="50"/>
      <c r="FT149" s="50"/>
      <c r="FU149" s="50"/>
      <c r="FV149" s="50"/>
      <c r="FW149" s="50"/>
      <c r="FX149" s="50"/>
      <c r="FY149" s="50"/>
      <c r="FZ149" s="50"/>
      <c r="GA149" s="50"/>
      <c r="GB149" s="50"/>
      <c r="GC149" s="50"/>
      <c r="GD149" s="50"/>
      <c r="GE149" s="50"/>
      <c r="GF149" s="50"/>
      <c r="GG149" s="50"/>
      <c r="GH149" s="50"/>
      <c r="GI149" s="50"/>
      <c r="GJ149" s="50"/>
      <c r="GK149" s="50"/>
      <c r="GL149" s="50"/>
      <c r="GM149" s="50"/>
      <c r="GN149" s="50"/>
      <c r="GO149" s="50"/>
      <c r="GP149" s="50"/>
      <c r="GQ149" s="50"/>
      <c r="GR149" s="50"/>
      <c r="GS149" s="50"/>
      <c r="GT149" s="50"/>
      <c r="GU149" s="50"/>
      <c r="GV149" s="50"/>
      <c r="GW149" s="50"/>
      <c r="GX149" s="50"/>
      <c r="GY149" s="50"/>
      <c r="GZ149" s="50"/>
      <c r="HA149" s="50"/>
      <c r="HB149" s="50"/>
      <c r="HC149" s="50"/>
      <c r="HD149" s="50"/>
      <c r="HE149" s="50"/>
      <c r="HF149" s="50"/>
      <c r="HG149" s="50"/>
      <c r="HH149" s="50"/>
      <c r="HI149" s="50"/>
      <c r="HJ149" s="50"/>
      <c r="HK149" s="50"/>
      <c r="HL149" s="50"/>
      <c r="HM149" s="50"/>
      <c r="HN149" s="50"/>
    </row>
    <row r="150" spans="1:222" s="47" customFormat="1" x14ac:dyDescent="0.25">
      <c r="A150" s="61"/>
      <c r="B150" s="61"/>
      <c r="C150" s="61"/>
      <c r="D150" s="61"/>
      <c r="E150" s="61"/>
      <c r="F150" s="65"/>
      <c r="G150" s="65"/>
      <c r="H150" s="61"/>
      <c r="L150" s="50"/>
      <c r="O150" s="50"/>
      <c r="P150" s="66"/>
      <c r="Q150" s="67"/>
      <c r="R150" s="65"/>
      <c r="S150" s="68"/>
      <c r="T150" s="69"/>
      <c r="U150" s="68"/>
      <c r="V150" s="68"/>
      <c r="W150" s="52"/>
      <c r="X150" s="50"/>
      <c r="Y150" s="71"/>
      <c r="Z150" s="52"/>
      <c r="AA150" s="52"/>
      <c r="AB150" s="50"/>
      <c r="AC150" s="50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  <c r="FP150" s="50"/>
      <c r="FQ150" s="50"/>
      <c r="FR150" s="50"/>
      <c r="FS150" s="50"/>
      <c r="FT150" s="50"/>
      <c r="FU150" s="50"/>
      <c r="FV150" s="50"/>
      <c r="FW150" s="50"/>
      <c r="FX150" s="50"/>
      <c r="FY150" s="50"/>
      <c r="FZ150" s="50"/>
      <c r="GA150" s="50"/>
      <c r="GB150" s="50"/>
      <c r="GC150" s="50"/>
      <c r="GD150" s="50"/>
      <c r="GE150" s="50"/>
      <c r="GF150" s="50"/>
      <c r="GG150" s="50"/>
      <c r="GH150" s="50"/>
      <c r="GI150" s="50"/>
      <c r="GJ150" s="50"/>
      <c r="GK150" s="50"/>
      <c r="GL150" s="50"/>
      <c r="GM150" s="50"/>
      <c r="GN150" s="50"/>
      <c r="GO150" s="50"/>
      <c r="GP150" s="50"/>
      <c r="GQ150" s="50"/>
      <c r="GR150" s="50"/>
      <c r="GS150" s="50"/>
      <c r="GT150" s="50"/>
      <c r="GU150" s="50"/>
      <c r="GV150" s="50"/>
      <c r="GW150" s="50"/>
      <c r="GX150" s="50"/>
      <c r="GY150" s="50"/>
      <c r="GZ150" s="50"/>
      <c r="HA150" s="50"/>
      <c r="HB150" s="50"/>
      <c r="HC150" s="50"/>
      <c r="HD150" s="50"/>
      <c r="HE150" s="50"/>
      <c r="HF150" s="50"/>
      <c r="HG150" s="50"/>
      <c r="HH150" s="50"/>
      <c r="HI150" s="50"/>
      <c r="HJ150" s="50"/>
      <c r="HK150" s="50"/>
      <c r="HL150" s="50"/>
      <c r="HM150" s="50"/>
      <c r="HN150" s="50"/>
    </row>
    <row r="151" spans="1:222" s="47" customFormat="1" x14ac:dyDescent="0.25">
      <c r="A151" s="61"/>
      <c r="B151" s="61"/>
      <c r="C151" s="61"/>
      <c r="D151" s="61"/>
      <c r="E151" s="61"/>
      <c r="F151" s="65"/>
      <c r="G151" s="65"/>
      <c r="H151" s="61"/>
      <c r="L151" s="50"/>
      <c r="O151" s="50"/>
      <c r="P151" s="66"/>
      <c r="Q151" s="67"/>
      <c r="R151" s="65"/>
      <c r="S151" s="68"/>
      <c r="T151" s="69"/>
      <c r="U151" s="68"/>
      <c r="V151" s="68"/>
      <c r="W151" s="52"/>
      <c r="X151" s="50"/>
      <c r="Y151" s="71"/>
      <c r="Z151" s="52"/>
      <c r="AA151" s="52"/>
      <c r="AB151" s="50"/>
      <c r="AC151" s="50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  <c r="FP151" s="50"/>
      <c r="FQ151" s="50"/>
      <c r="FR151" s="50"/>
      <c r="FS151" s="50"/>
      <c r="FT151" s="50"/>
      <c r="FU151" s="50"/>
      <c r="FV151" s="50"/>
      <c r="FW151" s="50"/>
      <c r="FX151" s="50"/>
      <c r="FY151" s="50"/>
      <c r="FZ151" s="50"/>
      <c r="GA151" s="50"/>
      <c r="GB151" s="50"/>
      <c r="GC151" s="50"/>
      <c r="GD151" s="50"/>
      <c r="GE151" s="50"/>
      <c r="GF151" s="50"/>
      <c r="GG151" s="50"/>
      <c r="GH151" s="50"/>
      <c r="GI151" s="50"/>
      <c r="GJ151" s="50"/>
      <c r="GK151" s="50"/>
      <c r="GL151" s="50"/>
      <c r="GM151" s="50"/>
      <c r="GN151" s="50"/>
      <c r="GO151" s="50"/>
      <c r="GP151" s="50"/>
      <c r="GQ151" s="50"/>
      <c r="GR151" s="50"/>
      <c r="GS151" s="50"/>
      <c r="GT151" s="50"/>
      <c r="GU151" s="50"/>
      <c r="GV151" s="50"/>
      <c r="GW151" s="50"/>
      <c r="GX151" s="50"/>
      <c r="GY151" s="50"/>
      <c r="GZ151" s="50"/>
      <c r="HA151" s="50"/>
      <c r="HB151" s="50"/>
      <c r="HC151" s="50"/>
      <c r="HD151" s="50"/>
      <c r="HE151" s="50"/>
      <c r="HF151" s="50"/>
      <c r="HG151" s="50"/>
      <c r="HH151" s="50"/>
      <c r="HI151" s="50"/>
      <c r="HJ151" s="50"/>
      <c r="HK151" s="50"/>
      <c r="HL151" s="50"/>
      <c r="HM151" s="50"/>
      <c r="HN151" s="50"/>
    </row>
    <row r="152" spans="1:222" s="47" customFormat="1" x14ac:dyDescent="0.25">
      <c r="A152" s="61"/>
      <c r="B152" s="61"/>
      <c r="C152" s="61"/>
      <c r="D152" s="61"/>
      <c r="E152" s="61"/>
      <c r="F152" s="65"/>
      <c r="G152" s="65"/>
      <c r="H152" s="61"/>
      <c r="L152" s="50"/>
      <c r="O152" s="50"/>
      <c r="P152" s="66"/>
      <c r="Q152" s="67"/>
      <c r="R152" s="65"/>
      <c r="S152" s="68"/>
      <c r="T152" s="69"/>
      <c r="U152" s="68"/>
      <c r="V152" s="68"/>
      <c r="W152" s="52"/>
      <c r="X152" s="50"/>
      <c r="Y152" s="71"/>
      <c r="Z152" s="52"/>
      <c r="AA152" s="52"/>
      <c r="AB152" s="50"/>
      <c r="AC152" s="50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  <c r="FP152" s="50"/>
      <c r="FQ152" s="50"/>
      <c r="FR152" s="50"/>
      <c r="FS152" s="50"/>
      <c r="FT152" s="50"/>
      <c r="FU152" s="50"/>
      <c r="FV152" s="50"/>
      <c r="FW152" s="50"/>
      <c r="FX152" s="50"/>
      <c r="FY152" s="50"/>
      <c r="FZ152" s="50"/>
      <c r="GA152" s="50"/>
      <c r="GB152" s="50"/>
      <c r="GC152" s="50"/>
      <c r="GD152" s="50"/>
      <c r="GE152" s="50"/>
      <c r="GF152" s="50"/>
      <c r="GG152" s="50"/>
      <c r="GH152" s="50"/>
      <c r="GI152" s="50"/>
      <c r="GJ152" s="50"/>
      <c r="GK152" s="50"/>
      <c r="GL152" s="50"/>
      <c r="GM152" s="50"/>
      <c r="GN152" s="50"/>
      <c r="GO152" s="50"/>
      <c r="GP152" s="50"/>
      <c r="GQ152" s="50"/>
      <c r="GR152" s="50"/>
      <c r="GS152" s="50"/>
      <c r="GT152" s="50"/>
      <c r="GU152" s="50"/>
      <c r="GV152" s="50"/>
      <c r="GW152" s="50"/>
      <c r="GX152" s="50"/>
      <c r="GY152" s="50"/>
      <c r="GZ152" s="50"/>
      <c r="HA152" s="50"/>
      <c r="HB152" s="50"/>
      <c r="HC152" s="50"/>
      <c r="HD152" s="50"/>
      <c r="HE152" s="50"/>
      <c r="HF152" s="50"/>
      <c r="HG152" s="50"/>
      <c r="HH152" s="50"/>
      <c r="HI152" s="50"/>
      <c r="HJ152" s="50"/>
      <c r="HK152" s="50"/>
      <c r="HL152" s="50"/>
      <c r="HM152" s="50"/>
      <c r="HN152" s="50"/>
    </row>
    <row r="153" spans="1:222" s="47" customFormat="1" x14ac:dyDescent="0.25">
      <c r="A153" s="61"/>
      <c r="B153" s="61"/>
      <c r="C153" s="61"/>
      <c r="D153" s="61"/>
      <c r="E153" s="61"/>
      <c r="F153" s="65"/>
      <c r="G153" s="65"/>
      <c r="H153" s="61"/>
      <c r="L153" s="50"/>
      <c r="O153" s="50"/>
      <c r="P153" s="66"/>
      <c r="Q153" s="67"/>
      <c r="R153" s="65"/>
      <c r="S153" s="68"/>
      <c r="T153" s="69"/>
      <c r="U153" s="68"/>
      <c r="V153" s="68"/>
      <c r="W153" s="52"/>
      <c r="X153" s="50"/>
      <c r="Y153" s="71"/>
      <c r="Z153" s="52"/>
      <c r="AA153" s="52"/>
      <c r="AB153" s="50"/>
      <c r="AC153" s="50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  <c r="FP153" s="50"/>
      <c r="FQ153" s="50"/>
      <c r="FR153" s="50"/>
      <c r="FS153" s="50"/>
      <c r="FT153" s="50"/>
      <c r="FU153" s="50"/>
      <c r="FV153" s="50"/>
      <c r="FW153" s="50"/>
      <c r="FX153" s="50"/>
      <c r="FY153" s="50"/>
      <c r="FZ153" s="50"/>
      <c r="GA153" s="50"/>
      <c r="GB153" s="50"/>
      <c r="GC153" s="50"/>
      <c r="GD153" s="50"/>
      <c r="GE153" s="50"/>
      <c r="GF153" s="50"/>
      <c r="GG153" s="50"/>
      <c r="GH153" s="50"/>
      <c r="GI153" s="50"/>
      <c r="GJ153" s="50"/>
      <c r="GK153" s="50"/>
      <c r="GL153" s="50"/>
      <c r="GM153" s="50"/>
      <c r="GN153" s="50"/>
      <c r="GO153" s="50"/>
      <c r="GP153" s="50"/>
      <c r="GQ153" s="50"/>
      <c r="GR153" s="50"/>
      <c r="GS153" s="50"/>
      <c r="GT153" s="50"/>
      <c r="GU153" s="50"/>
      <c r="GV153" s="50"/>
      <c r="GW153" s="50"/>
      <c r="GX153" s="50"/>
      <c r="GY153" s="50"/>
      <c r="GZ153" s="50"/>
      <c r="HA153" s="50"/>
      <c r="HB153" s="50"/>
      <c r="HC153" s="50"/>
      <c r="HD153" s="50"/>
      <c r="HE153" s="50"/>
      <c r="HF153" s="50"/>
      <c r="HG153" s="50"/>
      <c r="HH153" s="50"/>
      <c r="HI153" s="50"/>
      <c r="HJ153" s="50"/>
      <c r="HK153" s="50"/>
      <c r="HL153" s="50"/>
      <c r="HM153" s="50"/>
      <c r="HN153" s="50"/>
    </row>
    <row r="154" spans="1:222" s="47" customFormat="1" x14ac:dyDescent="0.25">
      <c r="A154" s="61"/>
      <c r="B154" s="61"/>
      <c r="C154" s="61"/>
      <c r="D154" s="61"/>
      <c r="E154" s="61"/>
      <c r="F154" s="65"/>
      <c r="G154" s="65"/>
      <c r="H154" s="61"/>
      <c r="L154" s="50"/>
      <c r="O154" s="50"/>
      <c r="P154" s="66"/>
      <c r="Q154" s="67"/>
      <c r="R154" s="65"/>
      <c r="S154" s="68"/>
      <c r="T154" s="69"/>
      <c r="U154" s="68"/>
      <c r="V154" s="68"/>
      <c r="W154" s="52"/>
      <c r="X154" s="50"/>
      <c r="Y154" s="71"/>
      <c r="Z154" s="52"/>
      <c r="AA154" s="52"/>
      <c r="AB154" s="50"/>
      <c r="AC154" s="50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  <c r="FP154" s="50"/>
      <c r="FQ154" s="50"/>
      <c r="FR154" s="50"/>
      <c r="FS154" s="50"/>
      <c r="FT154" s="50"/>
      <c r="FU154" s="50"/>
      <c r="FV154" s="50"/>
      <c r="FW154" s="50"/>
      <c r="FX154" s="50"/>
      <c r="FY154" s="50"/>
      <c r="FZ154" s="50"/>
      <c r="GA154" s="50"/>
      <c r="GB154" s="50"/>
      <c r="GC154" s="50"/>
      <c r="GD154" s="50"/>
      <c r="GE154" s="50"/>
      <c r="GF154" s="50"/>
      <c r="GG154" s="50"/>
      <c r="GH154" s="50"/>
      <c r="GI154" s="50"/>
      <c r="GJ154" s="50"/>
      <c r="GK154" s="50"/>
      <c r="GL154" s="50"/>
      <c r="GM154" s="50"/>
      <c r="GN154" s="50"/>
      <c r="GO154" s="50"/>
      <c r="GP154" s="50"/>
      <c r="GQ154" s="50"/>
      <c r="GR154" s="50"/>
      <c r="GS154" s="50"/>
      <c r="GT154" s="50"/>
      <c r="GU154" s="50"/>
      <c r="GV154" s="50"/>
      <c r="GW154" s="50"/>
      <c r="GX154" s="50"/>
      <c r="GY154" s="50"/>
      <c r="GZ154" s="50"/>
      <c r="HA154" s="50"/>
      <c r="HB154" s="50"/>
      <c r="HC154" s="50"/>
      <c r="HD154" s="50"/>
      <c r="HE154" s="50"/>
      <c r="HF154" s="50"/>
      <c r="HG154" s="50"/>
      <c r="HH154" s="50"/>
      <c r="HI154" s="50"/>
      <c r="HJ154" s="50"/>
      <c r="HK154" s="50"/>
      <c r="HL154" s="50"/>
      <c r="HM154" s="50"/>
      <c r="HN154" s="50"/>
    </row>
    <row r="155" spans="1:222" s="47" customFormat="1" x14ac:dyDescent="0.25">
      <c r="A155" s="61"/>
      <c r="B155" s="61"/>
      <c r="C155" s="61"/>
      <c r="D155" s="61"/>
      <c r="E155" s="61"/>
      <c r="F155" s="65"/>
      <c r="G155" s="65"/>
      <c r="H155" s="61"/>
      <c r="L155" s="50"/>
      <c r="O155" s="50"/>
      <c r="P155" s="66"/>
      <c r="Q155" s="67"/>
      <c r="R155" s="65"/>
      <c r="S155" s="68"/>
      <c r="T155" s="69"/>
      <c r="U155" s="68"/>
      <c r="V155" s="68"/>
      <c r="W155" s="52"/>
      <c r="X155" s="50"/>
      <c r="Y155" s="71"/>
      <c r="Z155" s="52"/>
      <c r="AA155" s="52"/>
      <c r="AB155" s="50"/>
      <c r="AC155" s="50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  <c r="FP155" s="50"/>
      <c r="FQ155" s="50"/>
      <c r="FR155" s="50"/>
      <c r="FS155" s="50"/>
      <c r="FT155" s="50"/>
      <c r="FU155" s="50"/>
      <c r="FV155" s="50"/>
      <c r="FW155" s="50"/>
      <c r="FX155" s="50"/>
      <c r="FY155" s="50"/>
      <c r="FZ155" s="50"/>
      <c r="GA155" s="50"/>
      <c r="GB155" s="50"/>
      <c r="GC155" s="50"/>
      <c r="GD155" s="50"/>
      <c r="GE155" s="50"/>
      <c r="GF155" s="50"/>
      <c r="GG155" s="50"/>
      <c r="GH155" s="50"/>
      <c r="GI155" s="50"/>
      <c r="GJ155" s="50"/>
      <c r="GK155" s="50"/>
      <c r="GL155" s="50"/>
      <c r="GM155" s="50"/>
      <c r="GN155" s="50"/>
      <c r="GO155" s="50"/>
      <c r="GP155" s="50"/>
      <c r="GQ155" s="50"/>
      <c r="GR155" s="50"/>
      <c r="GS155" s="50"/>
      <c r="GT155" s="50"/>
      <c r="GU155" s="50"/>
      <c r="GV155" s="50"/>
      <c r="GW155" s="50"/>
      <c r="GX155" s="50"/>
      <c r="GY155" s="50"/>
      <c r="GZ155" s="50"/>
      <c r="HA155" s="50"/>
      <c r="HB155" s="50"/>
      <c r="HC155" s="50"/>
      <c r="HD155" s="50"/>
      <c r="HE155" s="50"/>
      <c r="HF155" s="50"/>
      <c r="HG155" s="50"/>
      <c r="HH155" s="50"/>
      <c r="HI155" s="50"/>
      <c r="HJ155" s="50"/>
      <c r="HK155" s="50"/>
      <c r="HL155" s="50"/>
      <c r="HM155" s="50"/>
      <c r="HN155" s="50"/>
    </row>
    <row r="156" spans="1:222" s="47" customFormat="1" x14ac:dyDescent="0.25">
      <c r="A156" s="61"/>
      <c r="B156" s="61"/>
      <c r="C156" s="61"/>
      <c r="D156" s="61"/>
      <c r="E156" s="61"/>
      <c r="F156" s="65"/>
      <c r="G156" s="65"/>
      <c r="H156" s="61"/>
      <c r="L156" s="50"/>
      <c r="O156" s="50"/>
      <c r="P156" s="66"/>
      <c r="Q156" s="67"/>
      <c r="R156" s="65"/>
      <c r="S156" s="68"/>
      <c r="T156" s="69"/>
      <c r="U156" s="68"/>
      <c r="V156" s="68"/>
      <c r="W156" s="52"/>
      <c r="X156" s="50"/>
      <c r="Y156" s="71"/>
      <c r="Z156" s="52"/>
      <c r="AA156" s="52"/>
      <c r="AB156" s="50"/>
      <c r="AC156" s="50"/>
      <c r="AD156" s="52"/>
      <c r="AE156" s="52"/>
      <c r="AF156" s="52"/>
      <c r="AG156" s="52"/>
      <c r="AH156" s="52"/>
      <c r="AI156" s="52"/>
      <c r="AJ156" s="52"/>
      <c r="AK156" s="52"/>
      <c r="AL156" s="52"/>
      <c r="AM156" s="52"/>
      <c r="AN156" s="52"/>
      <c r="AO156" s="52"/>
      <c r="AP156" s="52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  <c r="FP156" s="50"/>
      <c r="FQ156" s="50"/>
      <c r="FR156" s="50"/>
      <c r="FS156" s="50"/>
      <c r="FT156" s="50"/>
      <c r="FU156" s="50"/>
      <c r="FV156" s="50"/>
      <c r="FW156" s="50"/>
      <c r="FX156" s="50"/>
      <c r="FY156" s="50"/>
      <c r="FZ156" s="50"/>
      <c r="GA156" s="50"/>
      <c r="GB156" s="50"/>
      <c r="GC156" s="50"/>
      <c r="GD156" s="50"/>
      <c r="GE156" s="50"/>
      <c r="GF156" s="50"/>
      <c r="GG156" s="50"/>
      <c r="GH156" s="50"/>
      <c r="GI156" s="50"/>
      <c r="GJ156" s="50"/>
      <c r="GK156" s="50"/>
      <c r="GL156" s="50"/>
      <c r="GM156" s="50"/>
      <c r="GN156" s="50"/>
      <c r="GO156" s="50"/>
      <c r="GP156" s="50"/>
      <c r="GQ156" s="50"/>
      <c r="GR156" s="50"/>
      <c r="GS156" s="50"/>
      <c r="GT156" s="50"/>
      <c r="GU156" s="50"/>
      <c r="GV156" s="50"/>
      <c r="GW156" s="50"/>
      <c r="GX156" s="50"/>
      <c r="GY156" s="50"/>
      <c r="GZ156" s="50"/>
      <c r="HA156" s="50"/>
      <c r="HB156" s="50"/>
      <c r="HC156" s="50"/>
      <c r="HD156" s="50"/>
      <c r="HE156" s="50"/>
      <c r="HF156" s="50"/>
      <c r="HG156" s="50"/>
      <c r="HH156" s="50"/>
      <c r="HI156" s="50"/>
      <c r="HJ156" s="50"/>
      <c r="HK156" s="50"/>
      <c r="HL156" s="50"/>
      <c r="HM156" s="50"/>
      <c r="HN156" s="50"/>
    </row>
    <row r="157" spans="1:222" s="47" customFormat="1" x14ac:dyDescent="0.25">
      <c r="A157" s="61"/>
      <c r="B157" s="61"/>
      <c r="C157" s="61"/>
      <c r="D157" s="61"/>
      <c r="E157" s="61"/>
      <c r="F157" s="65"/>
      <c r="G157" s="65"/>
      <c r="H157" s="61"/>
      <c r="L157" s="50"/>
      <c r="O157" s="50"/>
      <c r="P157" s="66"/>
      <c r="Q157" s="67"/>
      <c r="R157" s="65"/>
      <c r="S157" s="68"/>
      <c r="T157" s="69"/>
      <c r="U157" s="68"/>
      <c r="V157" s="68"/>
      <c r="W157" s="52"/>
      <c r="X157" s="50"/>
      <c r="Y157" s="71"/>
      <c r="Z157" s="52"/>
      <c r="AA157" s="52"/>
      <c r="AB157" s="50"/>
      <c r="AC157" s="50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  <c r="FP157" s="50"/>
      <c r="FQ157" s="50"/>
      <c r="FR157" s="50"/>
      <c r="FS157" s="50"/>
      <c r="FT157" s="50"/>
      <c r="FU157" s="50"/>
      <c r="FV157" s="50"/>
      <c r="FW157" s="50"/>
      <c r="FX157" s="50"/>
      <c r="FY157" s="50"/>
      <c r="FZ157" s="50"/>
      <c r="GA157" s="50"/>
      <c r="GB157" s="50"/>
      <c r="GC157" s="50"/>
      <c r="GD157" s="50"/>
      <c r="GE157" s="50"/>
      <c r="GF157" s="50"/>
      <c r="GG157" s="50"/>
      <c r="GH157" s="50"/>
      <c r="GI157" s="50"/>
      <c r="GJ157" s="50"/>
      <c r="GK157" s="50"/>
      <c r="GL157" s="50"/>
      <c r="GM157" s="50"/>
      <c r="GN157" s="50"/>
      <c r="GO157" s="50"/>
      <c r="GP157" s="50"/>
      <c r="GQ157" s="50"/>
      <c r="GR157" s="50"/>
      <c r="GS157" s="50"/>
      <c r="GT157" s="50"/>
      <c r="GU157" s="50"/>
      <c r="GV157" s="50"/>
      <c r="GW157" s="50"/>
      <c r="GX157" s="50"/>
      <c r="GY157" s="50"/>
      <c r="GZ157" s="50"/>
      <c r="HA157" s="50"/>
      <c r="HB157" s="50"/>
      <c r="HC157" s="50"/>
      <c r="HD157" s="50"/>
      <c r="HE157" s="50"/>
      <c r="HF157" s="50"/>
      <c r="HG157" s="50"/>
      <c r="HH157" s="50"/>
      <c r="HI157" s="50"/>
      <c r="HJ157" s="50"/>
      <c r="HK157" s="50"/>
      <c r="HL157" s="50"/>
      <c r="HM157" s="50"/>
      <c r="HN157" s="50"/>
    </row>
    <row r="158" spans="1:222" s="47" customFormat="1" x14ac:dyDescent="0.25">
      <c r="A158" s="61"/>
      <c r="B158" s="61"/>
      <c r="C158" s="61"/>
      <c r="D158" s="61"/>
      <c r="E158" s="61"/>
      <c r="F158" s="65"/>
      <c r="G158" s="65"/>
      <c r="H158" s="61"/>
      <c r="L158" s="50"/>
      <c r="O158" s="50"/>
      <c r="P158" s="66"/>
      <c r="Q158" s="67"/>
      <c r="R158" s="65"/>
      <c r="S158" s="68"/>
      <c r="T158" s="69"/>
      <c r="U158" s="68"/>
      <c r="V158" s="68"/>
      <c r="W158" s="52"/>
      <c r="X158" s="50"/>
      <c r="Y158" s="71"/>
      <c r="Z158" s="52"/>
      <c r="AA158" s="52"/>
      <c r="AB158" s="50"/>
      <c r="AC158" s="50"/>
      <c r="AD158" s="52"/>
      <c r="AE158" s="52"/>
      <c r="AF158" s="52"/>
      <c r="AG158" s="52"/>
      <c r="AH158" s="52"/>
      <c r="AI158" s="52"/>
      <c r="AJ158" s="52"/>
      <c r="AK158" s="52"/>
      <c r="AL158" s="52"/>
      <c r="AM158" s="52"/>
      <c r="AN158" s="52"/>
      <c r="AO158" s="52"/>
      <c r="AP158" s="52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  <c r="FP158" s="50"/>
      <c r="FQ158" s="50"/>
      <c r="FR158" s="50"/>
      <c r="FS158" s="50"/>
      <c r="FT158" s="50"/>
      <c r="FU158" s="50"/>
      <c r="FV158" s="50"/>
      <c r="FW158" s="50"/>
      <c r="FX158" s="50"/>
      <c r="FY158" s="50"/>
      <c r="FZ158" s="50"/>
      <c r="GA158" s="50"/>
      <c r="GB158" s="50"/>
      <c r="GC158" s="50"/>
      <c r="GD158" s="50"/>
      <c r="GE158" s="50"/>
      <c r="GF158" s="50"/>
      <c r="GG158" s="50"/>
      <c r="GH158" s="50"/>
      <c r="GI158" s="50"/>
      <c r="GJ158" s="50"/>
      <c r="GK158" s="50"/>
      <c r="GL158" s="50"/>
      <c r="GM158" s="50"/>
      <c r="GN158" s="50"/>
      <c r="GO158" s="50"/>
      <c r="GP158" s="50"/>
      <c r="GQ158" s="50"/>
      <c r="GR158" s="50"/>
      <c r="GS158" s="50"/>
      <c r="GT158" s="50"/>
      <c r="GU158" s="50"/>
      <c r="GV158" s="50"/>
      <c r="GW158" s="50"/>
      <c r="GX158" s="50"/>
      <c r="GY158" s="50"/>
      <c r="GZ158" s="50"/>
      <c r="HA158" s="50"/>
      <c r="HB158" s="50"/>
      <c r="HC158" s="50"/>
      <c r="HD158" s="50"/>
      <c r="HE158" s="50"/>
      <c r="HF158" s="50"/>
      <c r="HG158" s="50"/>
      <c r="HH158" s="50"/>
      <c r="HI158" s="50"/>
      <c r="HJ158" s="50"/>
      <c r="HK158" s="50"/>
      <c r="HL158" s="50"/>
      <c r="HM158" s="50"/>
      <c r="HN158" s="50"/>
    </row>
    <row r="159" spans="1:222" s="47" customFormat="1" x14ac:dyDescent="0.25">
      <c r="A159" s="61"/>
      <c r="B159" s="61"/>
      <c r="C159" s="61"/>
      <c r="D159" s="61"/>
      <c r="E159" s="61"/>
      <c r="F159" s="65"/>
      <c r="G159" s="65"/>
      <c r="H159" s="61"/>
      <c r="L159" s="50"/>
      <c r="O159" s="50"/>
      <c r="P159" s="66"/>
      <c r="Q159" s="67"/>
      <c r="R159" s="65"/>
      <c r="S159" s="68"/>
      <c r="T159" s="69"/>
      <c r="U159" s="68"/>
      <c r="V159" s="68"/>
      <c r="W159" s="52"/>
      <c r="X159" s="50"/>
      <c r="Y159" s="71"/>
      <c r="Z159" s="52"/>
      <c r="AA159" s="52"/>
      <c r="AB159" s="50"/>
      <c r="AC159" s="50"/>
      <c r="AD159" s="52"/>
      <c r="AE159" s="52"/>
      <c r="AF159" s="52"/>
      <c r="AG159" s="52"/>
      <c r="AH159" s="52"/>
      <c r="AI159" s="52"/>
      <c r="AJ159" s="52"/>
      <c r="AK159" s="52"/>
      <c r="AL159" s="52"/>
      <c r="AM159" s="52"/>
      <c r="AN159" s="52"/>
      <c r="AO159" s="52"/>
      <c r="AP159" s="52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  <c r="FP159" s="50"/>
      <c r="FQ159" s="50"/>
      <c r="FR159" s="50"/>
      <c r="FS159" s="50"/>
      <c r="FT159" s="50"/>
      <c r="FU159" s="50"/>
      <c r="FV159" s="50"/>
      <c r="FW159" s="50"/>
      <c r="FX159" s="50"/>
      <c r="FY159" s="50"/>
      <c r="FZ159" s="50"/>
      <c r="GA159" s="50"/>
      <c r="GB159" s="50"/>
      <c r="GC159" s="50"/>
      <c r="GD159" s="50"/>
      <c r="GE159" s="50"/>
      <c r="GF159" s="50"/>
      <c r="GG159" s="50"/>
      <c r="GH159" s="50"/>
      <c r="GI159" s="50"/>
      <c r="GJ159" s="50"/>
      <c r="GK159" s="50"/>
      <c r="GL159" s="50"/>
      <c r="GM159" s="50"/>
      <c r="GN159" s="50"/>
      <c r="GO159" s="50"/>
      <c r="GP159" s="50"/>
      <c r="GQ159" s="50"/>
      <c r="GR159" s="50"/>
      <c r="GS159" s="50"/>
      <c r="GT159" s="50"/>
      <c r="GU159" s="50"/>
      <c r="GV159" s="50"/>
      <c r="GW159" s="50"/>
      <c r="GX159" s="50"/>
      <c r="GY159" s="50"/>
      <c r="GZ159" s="50"/>
      <c r="HA159" s="50"/>
      <c r="HB159" s="50"/>
      <c r="HC159" s="50"/>
      <c r="HD159" s="50"/>
      <c r="HE159" s="50"/>
      <c r="HF159" s="50"/>
      <c r="HG159" s="50"/>
      <c r="HH159" s="50"/>
      <c r="HI159" s="50"/>
      <c r="HJ159" s="50"/>
      <c r="HK159" s="50"/>
      <c r="HL159" s="50"/>
      <c r="HM159" s="50"/>
      <c r="HN159" s="50"/>
    </row>
    <row r="160" spans="1:222" s="47" customFormat="1" x14ac:dyDescent="0.25">
      <c r="A160" s="61"/>
      <c r="B160" s="61"/>
      <c r="C160" s="61"/>
      <c r="D160" s="61"/>
      <c r="E160" s="61"/>
      <c r="F160" s="65"/>
      <c r="G160" s="65"/>
      <c r="H160" s="61"/>
      <c r="L160" s="50"/>
      <c r="O160" s="50"/>
      <c r="P160" s="66"/>
      <c r="Q160" s="67"/>
      <c r="R160" s="65"/>
      <c r="S160" s="68"/>
      <c r="T160" s="69"/>
      <c r="U160" s="68"/>
      <c r="V160" s="68"/>
      <c r="W160" s="52"/>
      <c r="X160" s="50"/>
      <c r="Y160" s="71"/>
      <c r="Z160" s="52"/>
      <c r="AA160" s="52"/>
      <c r="AB160" s="50"/>
      <c r="AC160" s="50"/>
      <c r="AD160" s="52"/>
      <c r="AE160" s="52"/>
      <c r="AF160" s="52"/>
      <c r="AG160" s="52"/>
      <c r="AH160" s="52"/>
      <c r="AI160" s="52"/>
      <c r="AJ160" s="52"/>
      <c r="AK160" s="52"/>
      <c r="AL160" s="52"/>
      <c r="AM160" s="52"/>
      <c r="AN160" s="52"/>
      <c r="AO160" s="52"/>
      <c r="AP160" s="52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  <c r="FP160" s="50"/>
      <c r="FQ160" s="50"/>
      <c r="FR160" s="50"/>
      <c r="FS160" s="50"/>
      <c r="FT160" s="50"/>
      <c r="FU160" s="50"/>
      <c r="FV160" s="50"/>
      <c r="FW160" s="50"/>
      <c r="FX160" s="50"/>
      <c r="FY160" s="50"/>
      <c r="FZ160" s="50"/>
      <c r="GA160" s="50"/>
      <c r="GB160" s="50"/>
      <c r="GC160" s="50"/>
      <c r="GD160" s="50"/>
      <c r="GE160" s="50"/>
      <c r="GF160" s="50"/>
      <c r="GG160" s="50"/>
      <c r="GH160" s="50"/>
      <c r="GI160" s="50"/>
      <c r="GJ160" s="50"/>
      <c r="GK160" s="50"/>
      <c r="GL160" s="50"/>
      <c r="GM160" s="50"/>
      <c r="GN160" s="50"/>
      <c r="GO160" s="50"/>
      <c r="GP160" s="50"/>
      <c r="GQ160" s="50"/>
      <c r="GR160" s="50"/>
      <c r="GS160" s="50"/>
      <c r="GT160" s="50"/>
      <c r="GU160" s="50"/>
      <c r="GV160" s="50"/>
      <c r="GW160" s="50"/>
      <c r="GX160" s="50"/>
      <c r="GY160" s="50"/>
      <c r="GZ160" s="50"/>
      <c r="HA160" s="50"/>
      <c r="HB160" s="50"/>
      <c r="HC160" s="50"/>
      <c r="HD160" s="50"/>
      <c r="HE160" s="50"/>
      <c r="HF160" s="50"/>
      <c r="HG160" s="50"/>
      <c r="HH160" s="50"/>
      <c r="HI160" s="50"/>
      <c r="HJ160" s="50"/>
      <c r="HK160" s="50"/>
      <c r="HL160" s="50"/>
      <c r="HM160" s="50"/>
      <c r="HN160" s="50"/>
    </row>
    <row r="161" spans="1:222" s="47" customFormat="1" x14ac:dyDescent="0.25">
      <c r="A161" s="61"/>
      <c r="B161" s="61"/>
      <c r="C161" s="61"/>
      <c r="D161" s="61"/>
      <c r="E161" s="61"/>
      <c r="F161" s="65"/>
      <c r="G161" s="65"/>
      <c r="H161" s="61"/>
      <c r="L161" s="50"/>
      <c r="O161" s="50"/>
      <c r="P161" s="66"/>
      <c r="Q161" s="67"/>
      <c r="R161" s="65"/>
      <c r="S161" s="68"/>
      <c r="T161" s="69"/>
      <c r="U161" s="68"/>
      <c r="V161" s="68"/>
      <c r="W161" s="52"/>
      <c r="X161" s="50"/>
      <c r="Y161" s="71"/>
      <c r="Z161" s="52"/>
      <c r="AA161" s="52"/>
      <c r="AB161" s="50"/>
      <c r="AC161" s="50"/>
      <c r="AD161" s="52"/>
      <c r="AE161" s="52"/>
      <c r="AF161" s="52"/>
      <c r="AG161" s="52"/>
      <c r="AH161" s="52"/>
      <c r="AI161" s="52"/>
      <c r="AJ161" s="52"/>
      <c r="AK161" s="52"/>
      <c r="AL161" s="52"/>
      <c r="AM161" s="52"/>
      <c r="AN161" s="52"/>
      <c r="AO161" s="52"/>
      <c r="AP161" s="52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  <c r="FP161" s="50"/>
      <c r="FQ161" s="50"/>
      <c r="FR161" s="50"/>
      <c r="FS161" s="50"/>
      <c r="FT161" s="50"/>
      <c r="FU161" s="50"/>
      <c r="FV161" s="50"/>
      <c r="FW161" s="50"/>
      <c r="FX161" s="50"/>
      <c r="FY161" s="50"/>
      <c r="FZ161" s="50"/>
      <c r="GA161" s="50"/>
      <c r="GB161" s="50"/>
      <c r="GC161" s="50"/>
      <c r="GD161" s="50"/>
      <c r="GE161" s="50"/>
      <c r="GF161" s="50"/>
      <c r="GG161" s="50"/>
      <c r="GH161" s="50"/>
      <c r="GI161" s="50"/>
      <c r="GJ161" s="50"/>
      <c r="GK161" s="50"/>
      <c r="GL161" s="50"/>
      <c r="GM161" s="50"/>
      <c r="GN161" s="50"/>
      <c r="GO161" s="50"/>
      <c r="GP161" s="50"/>
      <c r="GQ161" s="50"/>
      <c r="GR161" s="50"/>
      <c r="GS161" s="50"/>
      <c r="GT161" s="50"/>
      <c r="GU161" s="50"/>
      <c r="GV161" s="50"/>
      <c r="GW161" s="50"/>
      <c r="GX161" s="50"/>
      <c r="GY161" s="50"/>
      <c r="GZ161" s="50"/>
      <c r="HA161" s="50"/>
      <c r="HB161" s="50"/>
      <c r="HC161" s="50"/>
      <c r="HD161" s="50"/>
      <c r="HE161" s="50"/>
      <c r="HF161" s="50"/>
      <c r="HG161" s="50"/>
      <c r="HH161" s="50"/>
      <c r="HI161" s="50"/>
      <c r="HJ161" s="50"/>
      <c r="HK161" s="50"/>
      <c r="HL161" s="50"/>
      <c r="HM161" s="50"/>
      <c r="HN161" s="50"/>
    </row>
    <row r="162" spans="1:222" s="47" customFormat="1" x14ac:dyDescent="0.25">
      <c r="A162" s="61"/>
      <c r="B162" s="61"/>
      <c r="C162" s="61"/>
      <c r="D162" s="61"/>
      <c r="E162" s="61"/>
      <c r="F162" s="65"/>
      <c r="G162" s="65"/>
      <c r="H162" s="61"/>
      <c r="L162" s="50"/>
      <c r="O162" s="50"/>
      <c r="P162" s="66"/>
      <c r="Q162" s="67"/>
      <c r="R162" s="65"/>
      <c r="S162" s="68"/>
      <c r="T162" s="69"/>
      <c r="U162" s="68"/>
      <c r="V162" s="68"/>
      <c r="W162" s="52"/>
      <c r="X162" s="50"/>
      <c r="Y162" s="71"/>
      <c r="Z162" s="52"/>
      <c r="AA162" s="52"/>
      <c r="AB162" s="50"/>
      <c r="AC162" s="50"/>
      <c r="AD162" s="52"/>
      <c r="AE162" s="52"/>
      <c r="AF162" s="52"/>
      <c r="AG162" s="52"/>
      <c r="AH162" s="52"/>
      <c r="AI162" s="52"/>
      <c r="AJ162" s="52"/>
      <c r="AK162" s="52"/>
      <c r="AL162" s="52"/>
      <c r="AM162" s="52"/>
      <c r="AN162" s="52"/>
      <c r="AO162" s="52"/>
      <c r="AP162" s="52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  <c r="FP162" s="50"/>
      <c r="FQ162" s="50"/>
      <c r="FR162" s="50"/>
      <c r="FS162" s="50"/>
      <c r="FT162" s="50"/>
      <c r="FU162" s="50"/>
      <c r="FV162" s="50"/>
      <c r="FW162" s="50"/>
      <c r="FX162" s="50"/>
      <c r="FY162" s="50"/>
      <c r="FZ162" s="50"/>
      <c r="GA162" s="50"/>
      <c r="GB162" s="50"/>
      <c r="GC162" s="50"/>
      <c r="GD162" s="50"/>
      <c r="GE162" s="50"/>
      <c r="GF162" s="50"/>
      <c r="GG162" s="50"/>
      <c r="GH162" s="50"/>
      <c r="GI162" s="50"/>
      <c r="GJ162" s="50"/>
      <c r="GK162" s="50"/>
      <c r="GL162" s="50"/>
      <c r="GM162" s="50"/>
      <c r="GN162" s="50"/>
      <c r="GO162" s="50"/>
      <c r="GP162" s="50"/>
      <c r="GQ162" s="50"/>
      <c r="GR162" s="50"/>
      <c r="GS162" s="50"/>
      <c r="GT162" s="50"/>
      <c r="GU162" s="50"/>
      <c r="GV162" s="50"/>
      <c r="GW162" s="50"/>
      <c r="GX162" s="50"/>
      <c r="GY162" s="50"/>
      <c r="GZ162" s="50"/>
      <c r="HA162" s="50"/>
      <c r="HB162" s="50"/>
      <c r="HC162" s="50"/>
      <c r="HD162" s="50"/>
      <c r="HE162" s="50"/>
      <c r="HF162" s="50"/>
      <c r="HG162" s="50"/>
      <c r="HH162" s="50"/>
      <c r="HI162" s="50"/>
      <c r="HJ162" s="50"/>
      <c r="HK162" s="50"/>
      <c r="HL162" s="50"/>
      <c r="HM162" s="50"/>
      <c r="HN162" s="50"/>
    </row>
    <row r="163" spans="1:222" s="47" customFormat="1" x14ac:dyDescent="0.25">
      <c r="A163" s="61"/>
      <c r="B163" s="61"/>
      <c r="C163" s="61"/>
      <c r="D163" s="61"/>
      <c r="E163" s="61"/>
      <c r="F163" s="65"/>
      <c r="G163" s="65"/>
      <c r="H163" s="61"/>
      <c r="L163" s="50"/>
      <c r="O163" s="50"/>
      <c r="P163" s="66"/>
      <c r="Q163" s="67"/>
      <c r="R163" s="65"/>
      <c r="S163" s="68"/>
      <c r="T163" s="69"/>
      <c r="U163" s="68"/>
      <c r="V163" s="68"/>
      <c r="W163" s="52"/>
      <c r="X163" s="50"/>
      <c r="Y163" s="71"/>
      <c r="Z163" s="52"/>
      <c r="AA163" s="52"/>
      <c r="AB163" s="50"/>
      <c r="AC163" s="50"/>
      <c r="AD163" s="52"/>
      <c r="AE163" s="52"/>
      <c r="AF163" s="52"/>
      <c r="AG163" s="52"/>
      <c r="AH163" s="52"/>
      <c r="AI163" s="52"/>
      <c r="AJ163" s="52"/>
      <c r="AK163" s="52"/>
      <c r="AL163" s="52"/>
      <c r="AM163" s="52"/>
      <c r="AN163" s="52"/>
      <c r="AO163" s="52"/>
      <c r="AP163" s="52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  <c r="FP163" s="50"/>
      <c r="FQ163" s="50"/>
      <c r="FR163" s="50"/>
      <c r="FS163" s="50"/>
      <c r="FT163" s="50"/>
      <c r="FU163" s="50"/>
      <c r="FV163" s="50"/>
      <c r="FW163" s="50"/>
      <c r="FX163" s="50"/>
      <c r="FY163" s="50"/>
      <c r="FZ163" s="50"/>
      <c r="GA163" s="50"/>
      <c r="GB163" s="50"/>
      <c r="GC163" s="50"/>
      <c r="GD163" s="50"/>
      <c r="GE163" s="50"/>
      <c r="GF163" s="50"/>
      <c r="GG163" s="50"/>
      <c r="GH163" s="50"/>
      <c r="GI163" s="50"/>
      <c r="GJ163" s="50"/>
      <c r="GK163" s="50"/>
      <c r="GL163" s="50"/>
      <c r="GM163" s="50"/>
      <c r="GN163" s="50"/>
      <c r="GO163" s="50"/>
      <c r="GP163" s="50"/>
      <c r="GQ163" s="50"/>
      <c r="GR163" s="50"/>
      <c r="GS163" s="50"/>
      <c r="GT163" s="50"/>
      <c r="GU163" s="50"/>
      <c r="GV163" s="50"/>
      <c r="GW163" s="50"/>
      <c r="GX163" s="50"/>
      <c r="GY163" s="50"/>
      <c r="GZ163" s="50"/>
      <c r="HA163" s="50"/>
      <c r="HB163" s="50"/>
      <c r="HC163" s="50"/>
      <c r="HD163" s="50"/>
      <c r="HE163" s="50"/>
      <c r="HF163" s="50"/>
      <c r="HG163" s="50"/>
      <c r="HH163" s="50"/>
      <c r="HI163" s="50"/>
      <c r="HJ163" s="50"/>
      <c r="HK163" s="50"/>
      <c r="HL163" s="50"/>
      <c r="HM163" s="50"/>
      <c r="HN163" s="50"/>
    </row>
    <row r="164" spans="1:222" s="47" customFormat="1" x14ac:dyDescent="0.25">
      <c r="A164" s="61"/>
      <c r="B164" s="61"/>
      <c r="C164" s="61"/>
      <c r="D164" s="61"/>
      <c r="E164" s="61"/>
      <c r="F164" s="65"/>
      <c r="G164" s="65"/>
      <c r="H164" s="61"/>
      <c r="L164" s="50"/>
      <c r="O164" s="50"/>
      <c r="P164" s="66"/>
      <c r="Q164" s="67"/>
      <c r="R164" s="65"/>
      <c r="S164" s="68"/>
      <c r="T164" s="69"/>
      <c r="U164" s="68"/>
      <c r="V164" s="68"/>
      <c r="W164" s="52"/>
      <c r="X164" s="50"/>
      <c r="Y164" s="71"/>
      <c r="Z164" s="52"/>
      <c r="AA164" s="52"/>
      <c r="AB164" s="50"/>
      <c r="AC164" s="50"/>
      <c r="AD164" s="52"/>
      <c r="AE164" s="52"/>
      <c r="AF164" s="52"/>
      <c r="AG164" s="52"/>
      <c r="AH164" s="52"/>
      <c r="AI164" s="52"/>
      <c r="AJ164" s="52"/>
      <c r="AK164" s="52"/>
      <c r="AL164" s="52"/>
      <c r="AM164" s="52"/>
      <c r="AN164" s="52"/>
      <c r="AO164" s="52"/>
      <c r="AP164" s="52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  <c r="FP164" s="50"/>
      <c r="FQ164" s="50"/>
      <c r="FR164" s="50"/>
      <c r="FS164" s="50"/>
      <c r="FT164" s="50"/>
      <c r="FU164" s="50"/>
      <c r="FV164" s="50"/>
      <c r="FW164" s="50"/>
      <c r="FX164" s="50"/>
      <c r="FY164" s="50"/>
      <c r="FZ164" s="50"/>
      <c r="GA164" s="50"/>
      <c r="GB164" s="50"/>
      <c r="GC164" s="50"/>
      <c r="GD164" s="50"/>
      <c r="GE164" s="50"/>
      <c r="GF164" s="50"/>
      <c r="GG164" s="50"/>
      <c r="GH164" s="50"/>
      <c r="GI164" s="50"/>
      <c r="GJ164" s="50"/>
      <c r="GK164" s="50"/>
      <c r="GL164" s="50"/>
      <c r="GM164" s="50"/>
      <c r="GN164" s="50"/>
      <c r="GO164" s="50"/>
      <c r="GP164" s="50"/>
      <c r="GQ164" s="50"/>
      <c r="GR164" s="50"/>
      <c r="GS164" s="50"/>
      <c r="GT164" s="50"/>
      <c r="GU164" s="50"/>
      <c r="GV164" s="50"/>
      <c r="GW164" s="50"/>
      <c r="GX164" s="50"/>
      <c r="GY164" s="50"/>
      <c r="GZ164" s="50"/>
      <c r="HA164" s="50"/>
      <c r="HB164" s="50"/>
      <c r="HC164" s="50"/>
      <c r="HD164" s="50"/>
      <c r="HE164" s="50"/>
      <c r="HF164" s="50"/>
      <c r="HG164" s="50"/>
      <c r="HH164" s="50"/>
      <c r="HI164" s="50"/>
      <c r="HJ164" s="50"/>
      <c r="HK164" s="50"/>
      <c r="HL164" s="50"/>
      <c r="HM164" s="50"/>
      <c r="HN164" s="50"/>
    </row>
    <row r="165" spans="1:222" s="47" customFormat="1" x14ac:dyDescent="0.25">
      <c r="A165" s="61"/>
      <c r="B165" s="61"/>
      <c r="C165" s="61"/>
      <c r="D165" s="61"/>
      <c r="E165" s="61"/>
      <c r="F165" s="65"/>
      <c r="G165" s="65"/>
      <c r="H165" s="61"/>
      <c r="L165" s="50"/>
      <c r="O165" s="50"/>
      <c r="P165" s="66"/>
      <c r="Q165" s="67"/>
      <c r="R165" s="65"/>
      <c r="S165" s="68"/>
      <c r="T165" s="69"/>
      <c r="U165" s="68"/>
      <c r="V165" s="68"/>
      <c r="W165" s="52"/>
      <c r="X165" s="50"/>
      <c r="Y165" s="71"/>
      <c r="Z165" s="52"/>
      <c r="AA165" s="52"/>
      <c r="AB165" s="50"/>
      <c r="AC165" s="50"/>
      <c r="AD165" s="52"/>
      <c r="AE165" s="52"/>
      <c r="AF165" s="52"/>
      <c r="AG165" s="52"/>
      <c r="AH165" s="52"/>
      <c r="AI165" s="52"/>
      <c r="AJ165" s="52"/>
      <c r="AK165" s="52"/>
      <c r="AL165" s="52"/>
      <c r="AM165" s="52"/>
      <c r="AN165" s="52"/>
      <c r="AO165" s="52"/>
      <c r="AP165" s="52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  <c r="FP165" s="50"/>
      <c r="FQ165" s="50"/>
      <c r="FR165" s="50"/>
      <c r="FS165" s="50"/>
      <c r="FT165" s="50"/>
      <c r="FU165" s="50"/>
      <c r="FV165" s="50"/>
      <c r="FW165" s="50"/>
      <c r="FX165" s="50"/>
      <c r="FY165" s="50"/>
      <c r="FZ165" s="50"/>
      <c r="GA165" s="50"/>
      <c r="GB165" s="50"/>
      <c r="GC165" s="50"/>
      <c r="GD165" s="50"/>
      <c r="GE165" s="50"/>
      <c r="GF165" s="50"/>
      <c r="GG165" s="50"/>
      <c r="GH165" s="50"/>
      <c r="GI165" s="50"/>
      <c r="GJ165" s="50"/>
      <c r="GK165" s="50"/>
      <c r="GL165" s="50"/>
      <c r="GM165" s="50"/>
      <c r="GN165" s="50"/>
      <c r="GO165" s="50"/>
      <c r="GP165" s="50"/>
      <c r="GQ165" s="50"/>
      <c r="GR165" s="50"/>
      <c r="GS165" s="50"/>
      <c r="GT165" s="50"/>
      <c r="GU165" s="50"/>
      <c r="GV165" s="50"/>
      <c r="GW165" s="50"/>
      <c r="GX165" s="50"/>
      <c r="GY165" s="50"/>
      <c r="GZ165" s="50"/>
      <c r="HA165" s="50"/>
      <c r="HB165" s="50"/>
      <c r="HC165" s="50"/>
      <c r="HD165" s="50"/>
      <c r="HE165" s="50"/>
      <c r="HF165" s="50"/>
      <c r="HG165" s="50"/>
      <c r="HH165" s="50"/>
      <c r="HI165" s="50"/>
      <c r="HJ165" s="50"/>
      <c r="HK165" s="50"/>
      <c r="HL165" s="50"/>
      <c r="HM165" s="50"/>
      <c r="HN165" s="50"/>
    </row>
    <row r="166" spans="1:222" s="47" customFormat="1" x14ac:dyDescent="0.25">
      <c r="A166" s="61"/>
      <c r="B166" s="61"/>
      <c r="C166" s="61"/>
      <c r="D166" s="61"/>
      <c r="E166" s="61"/>
      <c r="F166" s="65"/>
      <c r="G166" s="65"/>
      <c r="H166" s="61"/>
      <c r="L166" s="50"/>
      <c r="O166" s="50"/>
      <c r="P166" s="66"/>
      <c r="Q166" s="67"/>
      <c r="R166" s="65"/>
      <c r="S166" s="68"/>
      <c r="T166" s="69"/>
      <c r="U166" s="68"/>
      <c r="V166" s="68"/>
      <c r="W166" s="52"/>
      <c r="X166" s="50"/>
      <c r="Y166" s="71"/>
      <c r="Z166" s="52"/>
      <c r="AA166" s="52"/>
      <c r="AB166" s="50"/>
      <c r="AC166" s="50"/>
      <c r="AD166" s="52"/>
      <c r="AE166" s="52"/>
      <c r="AF166" s="52"/>
      <c r="AG166" s="52"/>
      <c r="AH166" s="52"/>
      <c r="AI166" s="52"/>
      <c r="AJ166" s="52"/>
      <c r="AK166" s="52"/>
      <c r="AL166" s="52"/>
      <c r="AM166" s="52"/>
      <c r="AN166" s="52"/>
      <c r="AO166" s="52"/>
      <c r="AP166" s="52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  <c r="FP166" s="50"/>
      <c r="FQ166" s="50"/>
      <c r="FR166" s="50"/>
      <c r="FS166" s="50"/>
      <c r="FT166" s="50"/>
      <c r="FU166" s="50"/>
      <c r="FV166" s="50"/>
      <c r="FW166" s="50"/>
      <c r="FX166" s="50"/>
      <c r="FY166" s="50"/>
      <c r="FZ166" s="50"/>
      <c r="GA166" s="50"/>
      <c r="GB166" s="50"/>
      <c r="GC166" s="50"/>
      <c r="GD166" s="50"/>
      <c r="GE166" s="50"/>
      <c r="GF166" s="50"/>
      <c r="GG166" s="50"/>
      <c r="GH166" s="50"/>
      <c r="GI166" s="50"/>
      <c r="GJ166" s="50"/>
      <c r="GK166" s="50"/>
      <c r="GL166" s="50"/>
      <c r="GM166" s="50"/>
      <c r="GN166" s="50"/>
      <c r="GO166" s="50"/>
      <c r="GP166" s="50"/>
      <c r="GQ166" s="50"/>
      <c r="GR166" s="50"/>
      <c r="GS166" s="50"/>
      <c r="GT166" s="50"/>
      <c r="GU166" s="50"/>
      <c r="GV166" s="50"/>
      <c r="GW166" s="50"/>
      <c r="GX166" s="50"/>
      <c r="GY166" s="50"/>
      <c r="GZ166" s="50"/>
      <c r="HA166" s="50"/>
      <c r="HB166" s="50"/>
      <c r="HC166" s="50"/>
      <c r="HD166" s="50"/>
      <c r="HE166" s="50"/>
      <c r="HF166" s="50"/>
      <c r="HG166" s="50"/>
      <c r="HH166" s="50"/>
      <c r="HI166" s="50"/>
      <c r="HJ166" s="50"/>
      <c r="HK166" s="50"/>
      <c r="HL166" s="50"/>
      <c r="HM166" s="50"/>
      <c r="HN166" s="50"/>
    </row>
    <row r="167" spans="1:222" s="47" customFormat="1" x14ac:dyDescent="0.25">
      <c r="A167" s="61"/>
      <c r="B167" s="61"/>
      <c r="C167" s="61"/>
      <c r="D167" s="61"/>
      <c r="E167" s="61"/>
      <c r="F167" s="65"/>
      <c r="G167" s="65"/>
      <c r="H167" s="61"/>
      <c r="L167" s="50"/>
      <c r="O167" s="50"/>
      <c r="P167" s="66"/>
      <c r="Q167" s="67"/>
      <c r="R167" s="65"/>
      <c r="S167" s="68"/>
      <c r="T167" s="69"/>
      <c r="U167" s="68"/>
      <c r="V167" s="68"/>
      <c r="W167" s="52"/>
      <c r="X167" s="50"/>
      <c r="Y167" s="71"/>
      <c r="Z167" s="52"/>
      <c r="AA167" s="52"/>
      <c r="AB167" s="50"/>
      <c r="AC167" s="50"/>
      <c r="AD167" s="52"/>
      <c r="AE167" s="52"/>
      <c r="AF167" s="52"/>
      <c r="AG167" s="52"/>
      <c r="AH167" s="52"/>
      <c r="AI167" s="52"/>
      <c r="AJ167" s="52"/>
      <c r="AK167" s="52"/>
      <c r="AL167" s="52"/>
      <c r="AM167" s="52"/>
      <c r="AN167" s="52"/>
      <c r="AO167" s="52"/>
      <c r="AP167" s="52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  <c r="FP167" s="50"/>
      <c r="FQ167" s="50"/>
      <c r="FR167" s="50"/>
      <c r="FS167" s="50"/>
      <c r="FT167" s="50"/>
      <c r="FU167" s="50"/>
      <c r="FV167" s="50"/>
      <c r="FW167" s="50"/>
      <c r="FX167" s="50"/>
      <c r="FY167" s="50"/>
      <c r="FZ167" s="50"/>
      <c r="GA167" s="50"/>
      <c r="GB167" s="50"/>
      <c r="GC167" s="50"/>
      <c r="GD167" s="50"/>
      <c r="GE167" s="50"/>
      <c r="GF167" s="50"/>
      <c r="GG167" s="50"/>
      <c r="GH167" s="50"/>
      <c r="GI167" s="50"/>
      <c r="GJ167" s="50"/>
      <c r="GK167" s="50"/>
      <c r="GL167" s="50"/>
      <c r="GM167" s="50"/>
      <c r="GN167" s="50"/>
      <c r="GO167" s="50"/>
      <c r="GP167" s="50"/>
      <c r="GQ167" s="50"/>
      <c r="GR167" s="50"/>
      <c r="GS167" s="50"/>
      <c r="GT167" s="50"/>
      <c r="GU167" s="50"/>
      <c r="GV167" s="50"/>
      <c r="GW167" s="50"/>
      <c r="GX167" s="50"/>
      <c r="GY167" s="50"/>
      <c r="GZ167" s="50"/>
      <c r="HA167" s="50"/>
      <c r="HB167" s="50"/>
      <c r="HC167" s="50"/>
      <c r="HD167" s="50"/>
      <c r="HE167" s="50"/>
      <c r="HF167" s="50"/>
      <c r="HG167" s="50"/>
      <c r="HH167" s="50"/>
      <c r="HI167" s="50"/>
      <c r="HJ167" s="50"/>
      <c r="HK167" s="50"/>
      <c r="HL167" s="50"/>
      <c r="HM167" s="50"/>
      <c r="HN167" s="50"/>
    </row>
    <row r="168" spans="1:222" s="47" customFormat="1" x14ac:dyDescent="0.25">
      <c r="A168" s="61"/>
      <c r="B168" s="61"/>
      <c r="C168" s="61"/>
      <c r="D168" s="61"/>
      <c r="E168" s="61"/>
      <c r="F168" s="65"/>
      <c r="G168" s="65"/>
      <c r="H168" s="61"/>
      <c r="L168" s="50"/>
      <c r="O168" s="50"/>
      <c r="P168" s="66"/>
      <c r="Q168" s="67"/>
      <c r="R168" s="65"/>
      <c r="S168" s="68"/>
      <c r="T168" s="69"/>
      <c r="U168" s="68"/>
      <c r="V168" s="68"/>
      <c r="W168" s="52"/>
      <c r="X168" s="50"/>
      <c r="Y168" s="71"/>
      <c r="Z168" s="52"/>
      <c r="AA168" s="52"/>
      <c r="AB168" s="50"/>
      <c r="AC168" s="50"/>
      <c r="AD168" s="52"/>
      <c r="AE168" s="52"/>
      <c r="AF168" s="52"/>
      <c r="AG168" s="52"/>
      <c r="AH168" s="52"/>
      <c r="AI168" s="52"/>
      <c r="AJ168" s="52"/>
      <c r="AK168" s="52"/>
      <c r="AL168" s="52"/>
      <c r="AM168" s="52"/>
      <c r="AN168" s="52"/>
      <c r="AO168" s="52"/>
      <c r="AP168" s="52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  <c r="FP168" s="50"/>
      <c r="FQ168" s="50"/>
      <c r="FR168" s="50"/>
      <c r="FS168" s="50"/>
      <c r="FT168" s="50"/>
      <c r="FU168" s="50"/>
      <c r="FV168" s="50"/>
      <c r="FW168" s="50"/>
      <c r="FX168" s="50"/>
      <c r="FY168" s="50"/>
      <c r="FZ168" s="50"/>
      <c r="GA168" s="50"/>
      <c r="GB168" s="50"/>
      <c r="GC168" s="50"/>
      <c r="GD168" s="50"/>
      <c r="GE168" s="50"/>
      <c r="GF168" s="50"/>
      <c r="GG168" s="50"/>
      <c r="GH168" s="50"/>
      <c r="GI168" s="50"/>
      <c r="GJ168" s="50"/>
      <c r="GK168" s="50"/>
      <c r="GL168" s="50"/>
      <c r="GM168" s="50"/>
      <c r="GN168" s="50"/>
      <c r="GO168" s="50"/>
      <c r="GP168" s="50"/>
      <c r="GQ168" s="50"/>
      <c r="GR168" s="50"/>
      <c r="GS168" s="50"/>
      <c r="GT168" s="50"/>
      <c r="GU168" s="50"/>
      <c r="GV168" s="50"/>
      <c r="GW168" s="50"/>
      <c r="GX168" s="50"/>
      <c r="GY168" s="50"/>
      <c r="GZ168" s="50"/>
      <c r="HA168" s="50"/>
      <c r="HB168" s="50"/>
      <c r="HC168" s="50"/>
      <c r="HD168" s="50"/>
      <c r="HE168" s="50"/>
      <c r="HF168" s="50"/>
      <c r="HG168" s="50"/>
      <c r="HH168" s="50"/>
      <c r="HI168" s="50"/>
      <c r="HJ168" s="50"/>
      <c r="HK168" s="50"/>
      <c r="HL168" s="50"/>
      <c r="HM168" s="50"/>
      <c r="HN168" s="50"/>
    </row>
    <row r="169" spans="1:222" s="47" customFormat="1" x14ac:dyDescent="0.25">
      <c r="A169" s="61"/>
      <c r="B169" s="61"/>
      <c r="C169" s="61"/>
      <c r="D169" s="61"/>
      <c r="E169" s="61"/>
      <c r="F169" s="65"/>
      <c r="G169" s="65"/>
      <c r="H169" s="61"/>
      <c r="L169" s="50"/>
      <c r="O169" s="50"/>
      <c r="P169" s="66"/>
      <c r="Q169" s="67"/>
      <c r="R169" s="65"/>
      <c r="S169" s="68"/>
      <c r="T169" s="69"/>
      <c r="U169" s="68"/>
      <c r="V169" s="68"/>
      <c r="W169" s="52"/>
      <c r="X169" s="50"/>
      <c r="Y169" s="71"/>
      <c r="Z169" s="52"/>
      <c r="AA169" s="52"/>
      <c r="AB169" s="50"/>
      <c r="AC169" s="50"/>
      <c r="AD169" s="52"/>
      <c r="AE169" s="52"/>
      <c r="AF169" s="52"/>
      <c r="AG169" s="52"/>
      <c r="AH169" s="52"/>
      <c r="AI169" s="52"/>
      <c r="AJ169" s="52"/>
      <c r="AK169" s="52"/>
      <c r="AL169" s="52"/>
      <c r="AM169" s="52"/>
      <c r="AN169" s="52"/>
      <c r="AO169" s="52"/>
      <c r="AP169" s="52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  <c r="FP169" s="50"/>
      <c r="FQ169" s="50"/>
      <c r="FR169" s="50"/>
      <c r="FS169" s="50"/>
      <c r="FT169" s="50"/>
      <c r="FU169" s="50"/>
      <c r="FV169" s="50"/>
      <c r="FW169" s="50"/>
      <c r="FX169" s="50"/>
      <c r="FY169" s="50"/>
      <c r="FZ169" s="50"/>
      <c r="GA169" s="50"/>
      <c r="GB169" s="50"/>
      <c r="GC169" s="50"/>
      <c r="GD169" s="50"/>
      <c r="GE169" s="50"/>
      <c r="GF169" s="50"/>
      <c r="GG169" s="50"/>
      <c r="GH169" s="50"/>
      <c r="GI169" s="50"/>
      <c r="GJ169" s="50"/>
      <c r="GK169" s="50"/>
      <c r="GL169" s="50"/>
      <c r="GM169" s="50"/>
      <c r="GN169" s="50"/>
      <c r="GO169" s="50"/>
      <c r="GP169" s="50"/>
      <c r="GQ169" s="50"/>
      <c r="GR169" s="50"/>
      <c r="GS169" s="50"/>
      <c r="GT169" s="50"/>
      <c r="GU169" s="50"/>
      <c r="GV169" s="50"/>
      <c r="GW169" s="50"/>
      <c r="GX169" s="50"/>
      <c r="GY169" s="50"/>
      <c r="GZ169" s="50"/>
      <c r="HA169" s="50"/>
      <c r="HB169" s="50"/>
      <c r="HC169" s="50"/>
      <c r="HD169" s="50"/>
      <c r="HE169" s="50"/>
      <c r="HF169" s="50"/>
      <c r="HG169" s="50"/>
      <c r="HH169" s="50"/>
      <c r="HI169" s="50"/>
      <c r="HJ169" s="50"/>
      <c r="HK169" s="50"/>
      <c r="HL169" s="50"/>
      <c r="HM169" s="50"/>
      <c r="HN169" s="50"/>
    </row>
  </sheetData>
  <mergeCells count="1">
    <mergeCell ref="P3:S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plantilla 2013  mayo 2013</vt:lpstr>
      <vt:lpstr>Hoja2</vt:lpstr>
      <vt:lpstr>Hoja3</vt:lpstr>
    </vt:vector>
  </TitlesOfParts>
  <Company>SoftPack©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UnidaddeTransparen</cp:lastModifiedBy>
  <dcterms:created xsi:type="dcterms:W3CDTF">2015-01-19T20:00:41Z</dcterms:created>
  <dcterms:modified xsi:type="dcterms:W3CDTF">2018-03-06T20:57:57Z</dcterms:modified>
</cp:coreProperties>
</file>