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7755"/>
  </bookViews>
  <sheets>
    <sheet name="PlantillaPersonal2014" sheetId="3" r:id="rId1"/>
  </sheets>
  <calcPr calcId="145621"/>
</workbook>
</file>

<file path=xl/calcChain.xml><?xml version="1.0" encoding="utf-8"?>
<calcChain xmlns="http://schemas.openxmlformats.org/spreadsheetml/2006/main">
  <c r="R87" i="3" l="1"/>
  <c r="R40" i="3"/>
  <c r="I91" i="3" l="1"/>
  <c r="J91" i="3"/>
  <c r="N90" i="3"/>
  <c r="N91" i="3"/>
  <c r="M90" i="3"/>
  <c r="M91" i="3"/>
  <c r="L90" i="3"/>
  <c r="L91" i="3"/>
  <c r="K90" i="3"/>
  <c r="K91" i="3"/>
  <c r="I90" i="3"/>
  <c r="J90" i="3"/>
  <c r="R69" i="3"/>
  <c r="Q69" i="3" s="1"/>
  <c r="R94" i="3"/>
  <c r="Q94" i="3" s="1"/>
  <c r="R93" i="3"/>
  <c r="Q89" i="3"/>
  <c r="Q90" i="3"/>
  <c r="Q91" i="3"/>
  <c r="Q92" i="3"/>
  <c r="Q76" i="3"/>
  <c r="Q77" i="3"/>
  <c r="Q78" i="3"/>
  <c r="Q79" i="3"/>
  <c r="Q80" i="3"/>
  <c r="Q81" i="3"/>
  <c r="Q82" i="3"/>
  <c r="Q83" i="3"/>
  <c r="Q84" i="3"/>
  <c r="Q85" i="3"/>
  <c r="Q86" i="3"/>
  <c r="Q73" i="3"/>
  <c r="Q75" i="3"/>
  <c r="S64" i="3"/>
  <c r="P64" i="3"/>
  <c r="O64" i="3"/>
  <c r="H64" i="3"/>
  <c r="G64" i="3"/>
  <c r="R64" i="3"/>
  <c r="Q63" i="3"/>
  <c r="N63" i="3"/>
  <c r="M63" i="3"/>
  <c r="L63" i="3"/>
  <c r="K63" i="3"/>
  <c r="J63" i="3"/>
  <c r="I63" i="3"/>
  <c r="Q62" i="3"/>
  <c r="N62" i="3"/>
  <c r="M62" i="3"/>
  <c r="L62" i="3"/>
  <c r="K62" i="3"/>
  <c r="J62" i="3"/>
  <c r="I62" i="3"/>
  <c r="R51" i="3"/>
  <c r="Q51" i="3" s="1"/>
  <c r="R55" i="3"/>
  <c r="Q54" i="3"/>
  <c r="Q53" i="3"/>
  <c r="R48" i="3"/>
  <c r="Q48" i="3" s="1"/>
  <c r="R49" i="3"/>
  <c r="Q49" i="3" s="1"/>
  <c r="R50" i="3"/>
  <c r="Q50" i="3" s="1"/>
  <c r="R25" i="3"/>
  <c r="Q25" i="3" s="1"/>
  <c r="R47" i="3"/>
  <c r="I46" i="3"/>
  <c r="J46" i="3"/>
  <c r="I45" i="3"/>
  <c r="J45" i="3"/>
  <c r="I44" i="3"/>
  <c r="J44" i="3"/>
  <c r="Q43" i="3"/>
  <c r="Q44" i="3"/>
  <c r="Q45" i="3"/>
  <c r="Q46" i="3"/>
  <c r="N43" i="3"/>
  <c r="N44" i="3"/>
  <c r="N45" i="3"/>
  <c r="N46" i="3"/>
  <c r="M43" i="3"/>
  <c r="M44" i="3"/>
  <c r="M45" i="3"/>
  <c r="M46" i="3"/>
  <c r="L43" i="3"/>
  <c r="L44" i="3"/>
  <c r="L45" i="3"/>
  <c r="L46" i="3"/>
  <c r="K43" i="3"/>
  <c r="K44" i="3"/>
  <c r="K45" i="3"/>
  <c r="K46" i="3"/>
  <c r="I43" i="3"/>
  <c r="J43" i="3"/>
  <c r="Q55" i="3" l="1"/>
  <c r="R61" i="3"/>
  <c r="Q93" i="3"/>
  <c r="R95" i="3"/>
  <c r="Q47" i="3"/>
  <c r="R52" i="3"/>
  <c r="J64" i="3"/>
  <c r="L64" i="3"/>
  <c r="T91" i="3"/>
  <c r="T90" i="3"/>
  <c r="I64" i="3"/>
  <c r="M64" i="3"/>
  <c r="N64" i="3"/>
  <c r="T63" i="3"/>
  <c r="K64" i="3"/>
  <c r="Q64" i="3"/>
  <c r="T62" i="3"/>
  <c r="T43" i="3"/>
  <c r="T46" i="3"/>
  <c r="T44" i="3"/>
  <c r="T45" i="3"/>
  <c r="Q39" i="3"/>
  <c r="Q41" i="3"/>
  <c r="T64" i="3" l="1"/>
  <c r="Q26" i="3"/>
  <c r="Q29" i="3"/>
  <c r="S40" i="3"/>
  <c r="P40" i="3"/>
  <c r="O40" i="3"/>
  <c r="N39" i="3"/>
  <c r="K39" i="3"/>
  <c r="J39" i="3"/>
  <c r="M39" i="3"/>
  <c r="G40" i="3"/>
  <c r="K37" i="3"/>
  <c r="Q37" i="3"/>
  <c r="Q36" i="3"/>
  <c r="N36" i="3"/>
  <c r="M36" i="3"/>
  <c r="L36" i="3"/>
  <c r="K36" i="3"/>
  <c r="J36" i="3"/>
  <c r="I36" i="3"/>
  <c r="Q35" i="3"/>
  <c r="N35" i="3"/>
  <c r="M35" i="3"/>
  <c r="L35" i="3"/>
  <c r="K35" i="3"/>
  <c r="J35" i="3"/>
  <c r="I35" i="3"/>
  <c r="Q34" i="3"/>
  <c r="N34" i="3"/>
  <c r="M34" i="3"/>
  <c r="L34" i="3"/>
  <c r="K34" i="3"/>
  <c r="J34" i="3"/>
  <c r="I34" i="3"/>
  <c r="N33" i="3"/>
  <c r="I33" i="3"/>
  <c r="M33" i="3"/>
  <c r="Q32" i="3"/>
  <c r="N32" i="3"/>
  <c r="M32" i="3"/>
  <c r="L32" i="3"/>
  <c r="K32" i="3"/>
  <c r="J32" i="3"/>
  <c r="I32" i="3"/>
  <c r="Q31" i="3"/>
  <c r="N31" i="3"/>
  <c r="M31" i="3"/>
  <c r="L31" i="3"/>
  <c r="K31" i="3"/>
  <c r="J31" i="3"/>
  <c r="I31" i="3"/>
  <c r="Q30" i="3"/>
  <c r="N30" i="3"/>
  <c r="M30" i="3"/>
  <c r="L30" i="3"/>
  <c r="K30" i="3"/>
  <c r="J30" i="3"/>
  <c r="I30" i="3"/>
  <c r="N29" i="3"/>
  <c r="M29" i="3"/>
  <c r="L29" i="3"/>
  <c r="K29" i="3"/>
  <c r="J29" i="3"/>
  <c r="I29" i="3"/>
  <c r="R17" i="3"/>
  <c r="R24" i="3"/>
  <c r="Q24" i="3" s="1"/>
  <c r="I24" i="3"/>
  <c r="J24" i="3"/>
  <c r="K24" i="3"/>
  <c r="L24" i="3"/>
  <c r="M24" i="3"/>
  <c r="N24" i="3"/>
  <c r="I23" i="3"/>
  <c r="J23" i="3"/>
  <c r="K23" i="3"/>
  <c r="L23" i="3"/>
  <c r="M23" i="3"/>
  <c r="N23" i="3"/>
  <c r="Q20" i="3"/>
  <c r="Q21" i="3"/>
  <c r="Q22" i="3"/>
  <c r="Q23" i="3"/>
  <c r="Q27" i="3"/>
  <c r="Q15" i="3"/>
  <c r="Q19" i="3"/>
  <c r="S28" i="3"/>
  <c r="P28" i="3"/>
  <c r="O28" i="3"/>
  <c r="G28" i="3"/>
  <c r="N27" i="3"/>
  <c r="M27" i="3"/>
  <c r="L27" i="3"/>
  <c r="K27" i="3"/>
  <c r="J27" i="3"/>
  <c r="I27" i="3"/>
  <c r="N26" i="3"/>
  <c r="M26" i="3"/>
  <c r="L26" i="3"/>
  <c r="K26" i="3"/>
  <c r="J26" i="3"/>
  <c r="I26" i="3"/>
  <c r="N25" i="3"/>
  <c r="M25" i="3"/>
  <c r="L25" i="3"/>
  <c r="K25" i="3"/>
  <c r="J25" i="3"/>
  <c r="I25" i="3"/>
  <c r="N22" i="3"/>
  <c r="M22" i="3"/>
  <c r="L22" i="3"/>
  <c r="K22" i="3"/>
  <c r="J22" i="3"/>
  <c r="I22" i="3"/>
  <c r="N21" i="3"/>
  <c r="M21" i="3"/>
  <c r="L21" i="3"/>
  <c r="K21" i="3"/>
  <c r="J21" i="3"/>
  <c r="I21" i="3"/>
  <c r="N20" i="3"/>
  <c r="M20" i="3"/>
  <c r="L20" i="3"/>
  <c r="K20" i="3"/>
  <c r="J20" i="3"/>
  <c r="I20" i="3"/>
  <c r="N19" i="3"/>
  <c r="M19" i="3"/>
  <c r="L19" i="3"/>
  <c r="K19" i="3"/>
  <c r="J19" i="3"/>
  <c r="I19" i="3"/>
  <c r="S87" i="3"/>
  <c r="P87" i="3"/>
  <c r="O87" i="3"/>
  <c r="M85" i="3"/>
  <c r="N84" i="3"/>
  <c r="N82" i="3"/>
  <c r="M82" i="3"/>
  <c r="L82" i="3"/>
  <c r="K82" i="3"/>
  <c r="J82" i="3"/>
  <c r="I82" i="3"/>
  <c r="N81" i="3"/>
  <c r="M81" i="3"/>
  <c r="L81" i="3"/>
  <c r="K81" i="3"/>
  <c r="J81" i="3"/>
  <c r="I81" i="3"/>
  <c r="N80" i="3"/>
  <c r="M80" i="3"/>
  <c r="L80" i="3"/>
  <c r="K80" i="3"/>
  <c r="J80" i="3"/>
  <c r="I80" i="3"/>
  <c r="N78" i="3"/>
  <c r="M78" i="3"/>
  <c r="L78" i="3"/>
  <c r="K78" i="3"/>
  <c r="J78" i="3"/>
  <c r="I78" i="3"/>
  <c r="N77" i="3"/>
  <c r="M77" i="3"/>
  <c r="L77" i="3"/>
  <c r="K77" i="3"/>
  <c r="J77" i="3"/>
  <c r="I77" i="3"/>
  <c r="N76" i="3"/>
  <c r="M76" i="3"/>
  <c r="L76" i="3"/>
  <c r="K76" i="3"/>
  <c r="J76" i="3"/>
  <c r="I76" i="3"/>
  <c r="N75" i="3"/>
  <c r="M75" i="3"/>
  <c r="L75" i="3"/>
  <c r="K75" i="3"/>
  <c r="J75" i="3"/>
  <c r="I75" i="3"/>
  <c r="I71" i="3"/>
  <c r="J71" i="3"/>
  <c r="K71" i="3"/>
  <c r="L71" i="3"/>
  <c r="M71" i="3"/>
  <c r="N71" i="3"/>
  <c r="Q71" i="3"/>
  <c r="I70" i="3"/>
  <c r="J70" i="3"/>
  <c r="K70" i="3"/>
  <c r="L70" i="3"/>
  <c r="M70" i="3"/>
  <c r="N70" i="3"/>
  <c r="Q70" i="3"/>
  <c r="R9" i="3"/>
  <c r="Q9" i="3" s="1"/>
  <c r="R16" i="3"/>
  <c r="Q16" i="3" s="1"/>
  <c r="I15" i="3"/>
  <c r="J15" i="3"/>
  <c r="K15" i="3"/>
  <c r="L15" i="3"/>
  <c r="M15" i="3"/>
  <c r="N15" i="3"/>
  <c r="I14" i="3"/>
  <c r="J14" i="3"/>
  <c r="K14" i="3"/>
  <c r="L14" i="3"/>
  <c r="M14" i="3"/>
  <c r="N14" i="3"/>
  <c r="I13" i="3"/>
  <c r="J13" i="3"/>
  <c r="K13" i="3"/>
  <c r="L13" i="3"/>
  <c r="M13" i="3"/>
  <c r="N13" i="3"/>
  <c r="I12" i="3"/>
  <c r="J12" i="3"/>
  <c r="K12" i="3"/>
  <c r="L12" i="3"/>
  <c r="M12" i="3"/>
  <c r="N12" i="3"/>
  <c r="Q12" i="3"/>
  <c r="Q13" i="3"/>
  <c r="Q14" i="3"/>
  <c r="Q11" i="3"/>
  <c r="Q8" i="3"/>
  <c r="M7" i="3"/>
  <c r="M6" i="3"/>
  <c r="Q7" i="3"/>
  <c r="M9" i="3"/>
  <c r="M8" i="3"/>
  <c r="N7" i="3"/>
  <c r="N8" i="3"/>
  <c r="L7" i="3"/>
  <c r="L8" i="3"/>
  <c r="K7" i="3"/>
  <c r="K8" i="3"/>
  <c r="J7" i="3"/>
  <c r="J8" i="3"/>
  <c r="I7" i="3"/>
  <c r="I8" i="3"/>
  <c r="T75" i="3" l="1"/>
  <c r="T77" i="3"/>
  <c r="T80" i="3"/>
  <c r="T82" i="3"/>
  <c r="T76" i="3"/>
  <c r="T78" i="3"/>
  <c r="T81" i="3"/>
  <c r="J79" i="3"/>
  <c r="N79" i="3"/>
  <c r="R10" i="3"/>
  <c r="T35" i="3"/>
  <c r="T26" i="3"/>
  <c r="T29" i="3"/>
  <c r="T31" i="3"/>
  <c r="I85" i="3"/>
  <c r="R18" i="3"/>
  <c r="Q17" i="3"/>
  <c r="I79" i="3"/>
  <c r="N85" i="3"/>
  <c r="T32" i="3"/>
  <c r="T36" i="3"/>
  <c r="M79" i="3"/>
  <c r="T30" i="3"/>
  <c r="T34" i="3"/>
  <c r="H87" i="3"/>
  <c r="T20" i="3"/>
  <c r="R28" i="3"/>
  <c r="M37" i="3"/>
  <c r="T70" i="3"/>
  <c r="L79" i="3"/>
  <c r="J85" i="3"/>
  <c r="T22" i="3"/>
  <c r="T23" i="3"/>
  <c r="H40" i="3"/>
  <c r="J33" i="3"/>
  <c r="I37" i="3"/>
  <c r="N37" i="3"/>
  <c r="R74" i="3"/>
  <c r="T24" i="3"/>
  <c r="T19" i="3"/>
  <c r="T21" i="3"/>
  <c r="T25" i="3"/>
  <c r="J37" i="3"/>
  <c r="T27" i="3"/>
  <c r="L38" i="3"/>
  <c r="K33" i="3"/>
  <c r="Q33" i="3"/>
  <c r="I38" i="3"/>
  <c r="M38" i="3"/>
  <c r="L39" i="3"/>
  <c r="L33" i="3"/>
  <c r="L37" i="3"/>
  <c r="J38" i="3"/>
  <c r="N38" i="3"/>
  <c r="I39" i="3"/>
  <c r="K38" i="3"/>
  <c r="Q38" i="3"/>
  <c r="Q28" i="3"/>
  <c r="L28" i="3"/>
  <c r="I28" i="3"/>
  <c r="M28" i="3"/>
  <c r="J28" i="3"/>
  <c r="N28" i="3"/>
  <c r="K28" i="3"/>
  <c r="H28" i="3"/>
  <c r="L83" i="3"/>
  <c r="K84" i="3"/>
  <c r="L86" i="3"/>
  <c r="T71" i="3"/>
  <c r="I83" i="3"/>
  <c r="M83" i="3"/>
  <c r="L84" i="3"/>
  <c r="I86" i="3"/>
  <c r="M86" i="3"/>
  <c r="G87" i="3"/>
  <c r="J83" i="3"/>
  <c r="N83" i="3"/>
  <c r="I84" i="3"/>
  <c r="M84" i="3"/>
  <c r="K85" i="3"/>
  <c r="J86" i="3"/>
  <c r="N86" i="3"/>
  <c r="K79" i="3"/>
  <c r="K83" i="3"/>
  <c r="J84" i="3"/>
  <c r="L85" i="3"/>
  <c r="K86" i="3"/>
  <c r="T12" i="3"/>
  <c r="T13" i="3"/>
  <c r="T14" i="3"/>
  <c r="T15" i="3"/>
  <c r="T7" i="3"/>
  <c r="T8" i="3"/>
  <c r="R96" i="3" l="1"/>
  <c r="R97" i="3" s="1"/>
  <c r="T83" i="3"/>
  <c r="T85" i="3"/>
  <c r="T86" i="3"/>
  <c r="T79" i="3"/>
  <c r="T84" i="3"/>
  <c r="T39" i="3"/>
  <c r="I40" i="3"/>
  <c r="T33" i="3"/>
  <c r="Q87" i="3"/>
  <c r="J40" i="3"/>
  <c r="T37" i="3"/>
  <c r="T38" i="3"/>
  <c r="N87" i="3"/>
  <c r="Q40" i="3"/>
  <c r="L87" i="3"/>
  <c r="K87" i="3"/>
  <c r="L40" i="3"/>
  <c r="J87" i="3"/>
  <c r="I87" i="3"/>
  <c r="N40" i="3"/>
  <c r="M87" i="3"/>
  <c r="M40" i="3"/>
  <c r="K40" i="3"/>
  <c r="T28" i="3"/>
  <c r="S95" i="3"/>
  <c r="P95" i="3"/>
  <c r="O95" i="3"/>
  <c r="G95" i="3"/>
  <c r="N94" i="3"/>
  <c r="M94" i="3"/>
  <c r="L94" i="3"/>
  <c r="K94" i="3"/>
  <c r="J94" i="3"/>
  <c r="I94" i="3"/>
  <c r="N93" i="3"/>
  <c r="M93" i="3"/>
  <c r="L93" i="3"/>
  <c r="K93" i="3"/>
  <c r="J93" i="3"/>
  <c r="I93" i="3"/>
  <c r="N92" i="3"/>
  <c r="M92" i="3"/>
  <c r="L92" i="3"/>
  <c r="K92" i="3"/>
  <c r="J92" i="3"/>
  <c r="I92" i="3"/>
  <c r="N89" i="3"/>
  <c r="M89" i="3"/>
  <c r="L89" i="3"/>
  <c r="K89" i="3"/>
  <c r="J89" i="3"/>
  <c r="I89" i="3"/>
  <c r="Q88" i="3"/>
  <c r="Q95" i="3" s="1"/>
  <c r="N88" i="3"/>
  <c r="M88" i="3"/>
  <c r="L88" i="3"/>
  <c r="K88" i="3"/>
  <c r="J88" i="3"/>
  <c r="I88" i="3"/>
  <c r="H95" i="3"/>
  <c r="S52" i="3"/>
  <c r="P52" i="3"/>
  <c r="O52" i="3"/>
  <c r="G52" i="3"/>
  <c r="N51" i="3"/>
  <c r="M51" i="3"/>
  <c r="L51" i="3"/>
  <c r="K51" i="3"/>
  <c r="J51" i="3"/>
  <c r="I51" i="3"/>
  <c r="N50" i="3"/>
  <c r="M50" i="3"/>
  <c r="L50" i="3"/>
  <c r="K50" i="3"/>
  <c r="J50" i="3"/>
  <c r="I50" i="3"/>
  <c r="N49" i="3"/>
  <c r="M49" i="3"/>
  <c r="L49" i="3"/>
  <c r="K49" i="3"/>
  <c r="J49" i="3"/>
  <c r="I49" i="3"/>
  <c r="N48" i="3"/>
  <c r="M48" i="3"/>
  <c r="L48" i="3"/>
  <c r="K48" i="3"/>
  <c r="J48" i="3"/>
  <c r="I48" i="3"/>
  <c r="N47" i="3"/>
  <c r="M47" i="3"/>
  <c r="L47" i="3"/>
  <c r="K47" i="3"/>
  <c r="J47" i="3"/>
  <c r="I47" i="3"/>
  <c r="Q42" i="3"/>
  <c r="N42" i="3"/>
  <c r="M42" i="3"/>
  <c r="L42" i="3"/>
  <c r="K42" i="3"/>
  <c r="J42" i="3"/>
  <c r="I42" i="3"/>
  <c r="N41" i="3"/>
  <c r="M41" i="3"/>
  <c r="L41" i="3"/>
  <c r="K41" i="3"/>
  <c r="J41" i="3"/>
  <c r="I41" i="3"/>
  <c r="S61" i="3"/>
  <c r="P61" i="3"/>
  <c r="O61" i="3"/>
  <c r="G61" i="3"/>
  <c r="Q60" i="3"/>
  <c r="N60" i="3"/>
  <c r="M60" i="3"/>
  <c r="L60" i="3"/>
  <c r="K60" i="3"/>
  <c r="J60" i="3"/>
  <c r="I60" i="3"/>
  <c r="Q59" i="3"/>
  <c r="N59" i="3"/>
  <c r="M59" i="3"/>
  <c r="L59" i="3"/>
  <c r="K59" i="3"/>
  <c r="J59" i="3"/>
  <c r="I59" i="3"/>
  <c r="Q58" i="3"/>
  <c r="N58" i="3"/>
  <c r="M58" i="3"/>
  <c r="L58" i="3"/>
  <c r="K58" i="3"/>
  <c r="J58" i="3"/>
  <c r="I58" i="3"/>
  <c r="Q57" i="3"/>
  <c r="N57" i="3"/>
  <c r="M57" i="3"/>
  <c r="L57" i="3"/>
  <c r="K57" i="3"/>
  <c r="J57" i="3"/>
  <c r="I57" i="3"/>
  <c r="Q56" i="3"/>
  <c r="N56" i="3"/>
  <c r="M56" i="3"/>
  <c r="L56" i="3"/>
  <c r="K56" i="3"/>
  <c r="J56" i="3"/>
  <c r="I56" i="3"/>
  <c r="N55" i="3"/>
  <c r="M55" i="3"/>
  <c r="L55" i="3"/>
  <c r="K55" i="3"/>
  <c r="J55" i="3"/>
  <c r="I55" i="3"/>
  <c r="N54" i="3"/>
  <c r="M54" i="3"/>
  <c r="L54" i="3"/>
  <c r="K54" i="3"/>
  <c r="J54" i="3"/>
  <c r="I54" i="3"/>
  <c r="N53" i="3"/>
  <c r="M53" i="3"/>
  <c r="L53" i="3"/>
  <c r="K53" i="3"/>
  <c r="J53" i="3"/>
  <c r="I53" i="3"/>
  <c r="S74" i="3"/>
  <c r="P74" i="3"/>
  <c r="O74" i="3"/>
  <c r="G74" i="3"/>
  <c r="N73" i="3"/>
  <c r="M73" i="3"/>
  <c r="L73" i="3"/>
  <c r="K73" i="3"/>
  <c r="J73" i="3"/>
  <c r="I73" i="3"/>
  <c r="Q72" i="3"/>
  <c r="N72" i="3"/>
  <c r="M72" i="3"/>
  <c r="L72" i="3"/>
  <c r="K72" i="3"/>
  <c r="J72" i="3"/>
  <c r="I72" i="3"/>
  <c r="N69" i="3"/>
  <c r="M69" i="3"/>
  <c r="L69" i="3"/>
  <c r="K69" i="3"/>
  <c r="J69" i="3"/>
  <c r="I69" i="3"/>
  <c r="Q68" i="3"/>
  <c r="N68" i="3"/>
  <c r="M68" i="3"/>
  <c r="L68" i="3"/>
  <c r="K68" i="3"/>
  <c r="J68" i="3"/>
  <c r="I68" i="3"/>
  <c r="Q67" i="3"/>
  <c r="N67" i="3"/>
  <c r="M67" i="3"/>
  <c r="L67" i="3"/>
  <c r="K67" i="3"/>
  <c r="J67" i="3"/>
  <c r="I67" i="3"/>
  <c r="Q66" i="3"/>
  <c r="N66" i="3"/>
  <c r="M66" i="3"/>
  <c r="L66" i="3"/>
  <c r="K66" i="3"/>
  <c r="J66" i="3"/>
  <c r="I66" i="3"/>
  <c r="Q65" i="3"/>
  <c r="N65" i="3"/>
  <c r="M65" i="3"/>
  <c r="L65" i="3"/>
  <c r="K65" i="3"/>
  <c r="J65" i="3"/>
  <c r="I65" i="3"/>
  <c r="H74" i="3"/>
  <c r="S18" i="3"/>
  <c r="P18" i="3"/>
  <c r="O18" i="3"/>
  <c r="G18" i="3"/>
  <c r="N17" i="3"/>
  <c r="M17" i="3"/>
  <c r="L17" i="3"/>
  <c r="K17" i="3"/>
  <c r="J17" i="3"/>
  <c r="I17" i="3"/>
  <c r="H18" i="3"/>
  <c r="N16" i="3"/>
  <c r="M16" i="3"/>
  <c r="L16" i="3"/>
  <c r="K16" i="3"/>
  <c r="J16" i="3"/>
  <c r="I16" i="3"/>
  <c r="N11" i="3"/>
  <c r="M11" i="3"/>
  <c r="L11" i="3"/>
  <c r="K11" i="3"/>
  <c r="J11" i="3"/>
  <c r="I11" i="3"/>
  <c r="S10" i="3"/>
  <c r="P10" i="3"/>
  <c r="O10" i="3"/>
  <c r="G10" i="3"/>
  <c r="Q10" i="3"/>
  <c r="N9" i="3"/>
  <c r="L9" i="3"/>
  <c r="K9" i="3"/>
  <c r="J9" i="3"/>
  <c r="I9" i="3"/>
  <c r="H10" i="3"/>
  <c r="N6" i="3"/>
  <c r="L6" i="3"/>
  <c r="K6" i="3"/>
  <c r="J6" i="3"/>
  <c r="I6" i="3"/>
  <c r="T89" i="3" l="1"/>
  <c r="T88" i="3"/>
  <c r="T73" i="3"/>
  <c r="L95" i="3"/>
  <c r="T92" i="3"/>
  <c r="I95" i="3"/>
  <c r="M95" i="3"/>
  <c r="T94" i="3"/>
  <c r="K95" i="3"/>
  <c r="J95" i="3"/>
  <c r="N95" i="3"/>
  <c r="T93" i="3"/>
  <c r="T51" i="3"/>
  <c r="T42" i="3"/>
  <c r="T41" i="3"/>
  <c r="T50" i="3"/>
  <c r="T49" i="3"/>
  <c r="T48" i="3"/>
  <c r="T47" i="3"/>
  <c r="T40" i="3"/>
  <c r="T17" i="3"/>
  <c r="Q52" i="3"/>
  <c r="J52" i="3"/>
  <c r="N52" i="3"/>
  <c r="T9" i="3"/>
  <c r="T87" i="3"/>
  <c r="T69" i="3"/>
  <c r="Q74" i="3"/>
  <c r="K74" i="3"/>
  <c r="T65" i="3"/>
  <c r="T68" i="3"/>
  <c r="T67" i="3"/>
  <c r="T66" i="3"/>
  <c r="T72" i="3"/>
  <c r="L74" i="3"/>
  <c r="I74" i="3"/>
  <c r="M74" i="3"/>
  <c r="J74" i="3"/>
  <c r="N74" i="3"/>
  <c r="T11" i="3"/>
  <c r="T16" i="3"/>
  <c r="J18" i="3"/>
  <c r="N18" i="3"/>
  <c r="T6" i="3"/>
  <c r="K18" i="3"/>
  <c r="K52" i="3"/>
  <c r="L18" i="3"/>
  <c r="H52" i="3"/>
  <c r="L52" i="3"/>
  <c r="I18" i="3"/>
  <c r="M18" i="3"/>
  <c r="I52" i="3"/>
  <c r="M52" i="3"/>
  <c r="I10" i="3"/>
  <c r="K10" i="3"/>
  <c r="M10" i="3"/>
  <c r="G96" i="3"/>
  <c r="G97" i="3" s="1"/>
  <c r="P96" i="3"/>
  <c r="P97" i="3" s="1"/>
  <c r="I61" i="3"/>
  <c r="K61" i="3"/>
  <c r="M61" i="3"/>
  <c r="Q61" i="3"/>
  <c r="Q18" i="3"/>
  <c r="J10" i="3"/>
  <c r="L10" i="3"/>
  <c r="N10" i="3"/>
  <c r="O96" i="3"/>
  <c r="O97" i="3" s="1"/>
  <c r="S96" i="3"/>
  <c r="S97" i="3" s="1"/>
  <c r="H61" i="3"/>
  <c r="J61" i="3"/>
  <c r="L61" i="3"/>
  <c r="N61" i="3"/>
  <c r="T54" i="3"/>
  <c r="T55" i="3"/>
  <c r="T56" i="3"/>
  <c r="T57" i="3"/>
  <c r="T58" i="3"/>
  <c r="T59" i="3"/>
  <c r="T60" i="3"/>
  <c r="T53" i="3"/>
  <c r="T18" i="3" l="1"/>
  <c r="T52" i="3"/>
  <c r="T95" i="3"/>
  <c r="H96" i="3"/>
  <c r="H97" i="3" s="1"/>
  <c r="Q96" i="3"/>
  <c r="Q97" i="3" s="1"/>
  <c r="M96" i="3"/>
  <c r="M97" i="3" s="1"/>
  <c r="I96" i="3"/>
  <c r="I97" i="3" s="1"/>
  <c r="T61" i="3"/>
  <c r="T74" i="3"/>
  <c r="K96" i="3"/>
  <c r="K97" i="3" s="1"/>
  <c r="L96" i="3"/>
  <c r="L97" i="3" s="1"/>
  <c r="N96" i="3"/>
  <c r="N97" i="3" s="1"/>
  <c r="J96" i="3"/>
  <c r="J97" i="3" s="1"/>
  <c r="T10" i="3"/>
  <c r="T96" i="3" l="1"/>
  <c r="T97" i="3"/>
</calcChain>
</file>

<file path=xl/sharedStrings.xml><?xml version="1.0" encoding="utf-8"?>
<sst xmlns="http://schemas.openxmlformats.org/spreadsheetml/2006/main" count="286" uniqueCount="115">
  <si>
    <t>COSTO ANUAL</t>
  </si>
  <si>
    <t>COSTO MENSUAL</t>
  </si>
  <si>
    <t>COLUMNAS ADICIONALES PARA CONCEPTOS PROPIOS DEL ORGANISMO</t>
  </si>
  <si>
    <t>NIVEL</t>
  </si>
  <si>
    <t>JOR</t>
  </si>
  <si>
    <t>CATEG</t>
  </si>
  <si>
    <t>ZONA
ECONÓMICA</t>
  </si>
  <si>
    <t>ADSCRIPCIÓN</t>
  </si>
  <si>
    <t>TOTAL
ANUAL</t>
  </si>
  <si>
    <t>C</t>
  </si>
  <si>
    <t>DIRECTOR GENERAL</t>
  </si>
  <si>
    <t>DIRECCIÓN GENERAL</t>
  </si>
  <si>
    <t>DIRECCION GENERAL</t>
  </si>
  <si>
    <t>B</t>
  </si>
  <si>
    <t>TECNICO ESPECIALIZADO</t>
  </si>
  <si>
    <t>EVALUADOR DE PROYECTOS</t>
  </si>
  <si>
    <t>ANALISTA DE EVALUACIÓN DE PROYECTOS</t>
  </si>
  <si>
    <t>SUMAS POR COLUMNA</t>
  </si>
  <si>
    <t>SUMAS ANUALES POR PARTIDA PRESUPUESTAL</t>
  </si>
  <si>
    <t>PRIMA
VACACIONAL
1321</t>
  </si>
  <si>
    <t>AGUINALDO
1322</t>
  </si>
  <si>
    <t>CUOTAS A
PENSIONES
1431</t>
  </si>
  <si>
    <t>CUOTAS PARA
LA VIVIENDA
1421</t>
  </si>
  <si>
    <t>CUOTAS 
AL IMSS
1411</t>
  </si>
  <si>
    <t>CUOTAS
AL S.A.R.
1432</t>
  </si>
  <si>
    <t>DESPENSA
1712</t>
  </si>
  <si>
    <t>PASAJES
1713</t>
  </si>
  <si>
    <t>ESTIMULO AL SERVICIO PÚBLICO              1715</t>
  </si>
  <si>
    <t>FIDEICOMISO SEGURO DE VIDA             1441</t>
  </si>
  <si>
    <t>PRIMA QUINQUENAL
1311</t>
  </si>
  <si>
    <t>TOTAL DIRECCIÓN GENERAL</t>
  </si>
  <si>
    <t xml:space="preserve">SECRETARÍA DE PLANEACIÓN, ADMINISTRACIÓN Y FINANZAS       </t>
  </si>
  <si>
    <t>SUELDO BASE MENSUAL 2014</t>
  </si>
  <si>
    <t>PLAZA</t>
  </si>
  <si>
    <t>INSTITUTO DE INFORMACIÓN ESTADISTICA Y GEOGRAFICA DEL ESTADO DE JALISCO</t>
  </si>
  <si>
    <t>COORDINADOR DE PLANEACION E INFORMACION A</t>
  </si>
  <si>
    <t>ASISTENTE DE LOGISTICA</t>
  </si>
  <si>
    <t>DESPENSA 3% SOBRE SUELDO BASE</t>
  </si>
  <si>
    <t>TOTAL UNIDAD DE GOBIERNO, SEGURIDAD Y JUSTICIA</t>
  </si>
  <si>
    <t>DIRECTOR DE LA UNIDAD</t>
  </si>
  <si>
    <t>COORDINADOR DE ANALISIS Y PROYECTOS A</t>
  </si>
  <si>
    <t>ADMINISTRADOR DE SISTEMAS</t>
  </si>
  <si>
    <t>COORDINADOR DE CONTROL DE LA GESTION</t>
  </si>
  <si>
    <t>COORDINADOR DE EVALUACION Y SEGUIMIENTO</t>
  </si>
  <si>
    <t>UNIDAD DE GOBIERNO, SEGURIDAD 
Y JUSTICIA</t>
  </si>
  <si>
    <t>TOTAL UNIDAD DE ADMINISTRACIÓN</t>
  </si>
  <si>
    <t>COORDINADOR DE RECURSOS FINANCIEROS Y CONTROL PRESUPUESTAL</t>
  </si>
  <si>
    <t>COORDINADOR DE RECURSOS HUMANOS Y CAPACITACION</t>
  </si>
  <si>
    <t>COORDINADOR ADMINISTRATIVO B</t>
  </si>
  <si>
    <t xml:space="preserve">COORDINADOR A </t>
  </si>
  <si>
    <t>ESPECIALISTA OPERATIVO</t>
  </si>
  <si>
    <t>AUXILIAR LOGISTICO</t>
  </si>
  <si>
    <t>UNIDAD DE ADMINISTRACION</t>
  </si>
  <si>
    <t>COORDINADOR DE PROYECTOS ESPECIALES</t>
  </si>
  <si>
    <t>COORDINADOR DEMOGRAFICO</t>
  </si>
  <si>
    <t>COORDINADOR A</t>
  </si>
  <si>
    <t>ANALISTA DEMOGRAFICO</t>
  </si>
  <si>
    <t>ASISTENTE TECNICO</t>
  </si>
  <si>
    <t>TOTAL UNIDAD ESTADISTICA SOCIO DEMOGRAFICA</t>
  </si>
  <si>
    <t>TOTAL UNIDAD ESTADISTICA GEOGRAFICA AMBIENTAL</t>
  </si>
  <si>
    <t>UNIDAD ESTADISTICA GEOGRAFICA 
AMBIENTAL</t>
  </si>
  <si>
    <t>UNIDAD ESTADISTICA SOCIO DEMOGRAFICA</t>
  </si>
  <si>
    <t>COORDINADOR DE INTEGRACION Y ANALISIS DE INFORMACION GEOGRAFICA Y DE MEDIO AMBIENTE</t>
  </si>
  <si>
    <t>COORDINADOR DE ESTUDIOS DE CAMPO</t>
  </si>
  <si>
    <t>COORDINADOR DE INTEGRACION DE INFORMACION GEOGRAFICA Y DE MEDIO AMBIENTE</t>
  </si>
  <si>
    <t>COORDINADOR DE VINCULACION REGIONAL Y PROYECTOS ESPECIALES</t>
  </si>
  <si>
    <t>COORDINADOR DE ANALISIS DE INFORMACION GEOGRAFICA Y DE MEDIO AMBIENTE</t>
  </si>
  <si>
    <t>COORDINADOR ESPECIALIZADO A</t>
  </si>
  <si>
    <t>ANALISTA EN INTEGRACION DE INFORMACION GEOGRAFICA Y DE MEDIO AMBIENTE</t>
  </si>
  <si>
    <t>TECNICO EN GEODESIA Y SIG</t>
  </si>
  <si>
    <t>TECNICO ESPECIALIZADO EN ANALISIS DE INFORMACION DE GEOGRAFIA Y MEDIO AMBIENTE</t>
  </si>
  <si>
    <t>COORDINADOR ESPECIALIZADO B</t>
  </si>
  <si>
    <t>COORDINADOR DE ESTADISTICA ECONOMICA</t>
  </si>
  <si>
    <t>COORDINADOR DE ANALISIS ECONOMICO FINANCIERO</t>
  </si>
  <si>
    <t>COORDINADOR DE ESTADISTICA SECTORIAL Y PROMOCIONAL</t>
  </si>
  <si>
    <t>ANALISTA EN MICRODATOS Y PROYECTOS</t>
  </si>
  <si>
    <t>ANALISTA DE PROYECTOS</t>
  </si>
  <si>
    <t>UNIDAD ESTADISTICA ECONOMICO FINANCIERA</t>
  </si>
  <si>
    <t>TOTAL UNIDAD ESTADISTICA ECONOMICO FINANCIERA</t>
  </si>
  <si>
    <t>COORDINADOR JURIDICO</t>
  </si>
  <si>
    <t>ABOGADO PARA CONVENIOS E INSTRUMENTOS DE TRANSPARENCIA</t>
  </si>
  <si>
    <t>ABOGADO PARA CONVENIOS, CONTRATOS Y ATENCION A ORGANOS DE GOBIERNO</t>
  </si>
  <si>
    <t>ABOGADO DE LO CONTENCIOSO Y GESTION ADMINISTRATIVA</t>
  </si>
  <si>
    <t>COORDINADOR DE TRANSPARENCIA</t>
  </si>
  <si>
    <t>GESTOR</t>
  </si>
  <si>
    <t>UNIDAD DE ASUNTOS JURIDICOS</t>
  </si>
  <si>
    <t>TOTAL UNIDAD DE ASUNTOS JURIDICOS</t>
  </si>
  <si>
    <t>COMISARIO</t>
  </si>
  <si>
    <t>COORDINADOR DE ANALISIS DE PROCESOS</t>
  </si>
  <si>
    <t>ORGANO DE CONTROL Y VIGILANCIA</t>
  </si>
  <si>
    <t>TOTAL ORGANO DE CONTROL Y VIGILANCIA</t>
  </si>
  <si>
    <t>COORDINADOR DE PLANEACION Y PROYECTOS ESTRATEGICOS</t>
  </si>
  <si>
    <t>COORDINADOR DE PROYECTOS GEOMATICOS</t>
  </si>
  <si>
    <t>COORDINADOR DE REDES Y TELECOMUNICACIONES</t>
  </si>
  <si>
    <t>COORDINADOR DE DESARROLLO DE SOFTWARE</t>
  </si>
  <si>
    <t>ANALISTA DE SISTEMAS</t>
  </si>
  <si>
    <t>LIDER DE PROYECTO</t>
  </si>
  <si>
    <t>TECNICO EN TELECOMUNICACIONES</t>
  </si>
  <si>
    <t>TECNICO EN REDES</t>
  </si>
  <si>
    <t>ANALISTA DE SISTEMAS B</t>
  </si>
  <si>
    <t>TECNICO EN INFORMATICA</t>
  </si>
  <si>
    <t>UNIDAD DE TECNOLOGIAS DE 
INFORMACION</t>
  </si>
  <si>
    <t>TOTAL UNIDAD TECNOLOGIAS DE LA INFORMACION</t>
  </si>
  <si>
    <t>COORDINADOR DE IMAGEN Y DIFUSION</t>
  </si>
  <si>
    <t>COORDINADOR DE VINCULACION Y GESTION</t>
  </si>
  <si>
    <t>COORDINADOR DE COMUNICACIÓN Y APOYO A</t>
  </si>
  <si>
    <t>COORDINACION DEL SISTEMA</t>
  </si>
  <si>
    <t>TOTAL DE LA COORDINACION DEL SISTEMA</t>
  </si>
  <si>
    <t>TOTAL DE PLAZAS: 80</t>
  </si>
  <si>
    <t>MTRA. ROSA GABRIELA GARCIA ROBLES</t>
  </si>
  <si>
    <t>DIRECTOR ADMINISTRATIVO</t>
  </si>
  <si>
    <t>MTRO. DAVID ROGELIO CAMPOS CORNEJO</t>
  </si>
  <si>
    <t xml:space="preserve">NOTA.- </t>
  </si>
  <si>
    <t>NO SE  HA TENIDO MODIFICACIONES EN LA PLANTILLA DURANTE AL AÑO</t>
  </si>
  <si>
    <t xml:space="preserve"> PLANTILLA DE PERSONAL - PROGRAMA OPERATIVO ANUAL  AL 31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</si>
</sst>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0.00000%"/>
    <numFmt numFmtId="166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MS Sans Serif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5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center"/>
    </xf>
    <xf numFmtId="4" fontId="3" fillId="0" borderId="0" xfId="2" applyNumberFormat="1" applyFont="1" applyAlignment="1">
      <alignment horizontal="center" vertical="center"/>
    </xf>
    <xf numFmtId="0" fontId="4" fillId="0" borderId="0" xfId="2" applyFont="1" applyFill="1" applyAlignment="1">
      <alignment vertical="center"/>
    </xf>
    <xf numFmtId="10" fontId="3" fillId="0" borderId="0" xfId="1" applyNumberFormat="1" applyFont="1" applyFill="1" applyAlignment="1">
      <alignment horizontal="center" vertical="center"/>
    </xf>
    <xf numFmtId="0" fontId="2" fillId="0" borderId="0" xfId="2" applyFill="1" applyAlignment="1">
      <alignment vertical="center"/>
    </xf>
    <xf numFmtId="3" fontId="3" fillId="0" borderId="0" xfId="3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4" fontId="4" fillId="0" borderId="0" xfId="2" applyNumberFormat="1" applyFont="1" applyFill="1" applyBorder="1" applyAlignment="1">
      <alignment horizontal="center" vertical="center" wrapText="1"/>
    </xf>
    <xf numFmtId="0" fontId="2" fillId="0" borderId="0" xfId="2" applyFill="1" applyAlignment="1">
      <alignment vertical="center" wrapText="1"/>
    </xf>
    <xf numFmtId="164" fontId="2" fillId="0" borderId="0" xfId="3" applyFill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/>
    <xf numFmtId="44" fontId="7" fillId="0" borderId="3" xfId="2" applyNumberFormat="1" applyFont="1" applyFill="1" applyBorder="1" applyAlignment="1">
      <alignment vertical="center"/>
    </xf>
    <xf numFmtId="166" fontId="2" fillId="0" borderId="0" xfId="2" applyNumberFormat="1" applyFill="1" applyBorder="1" applyAlignment="1">
      <alignment vertical="center"/>
    </xf>
    <xf numFmtId="166" fontId="2" fillId="0" borderId="0" xfId="2" applyNumberFormat="1" applyFill="1" applyAlignment="1">
      <alignment vertical="center"/>
    </xf>
    <xf numFmtId="166" fontId="3" fillId="0" borderId="0" xfId="2" applyNumberFormat="1" applyFont="1" applyFill="1" applyAlignment="1">
      <alignment vertical="center"/>
    </xf>
    <xf numFmtId="0" fontId="6" fillId="0" borderId="3" xfId="0" applyFont="1" applyBorder="1" applyAlignment="1">
      <alignment wrapText="1"/>
    </xf>
    <xf numFmtId="44" fontId="7" fillId="0" borderId="3" xfId="2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44" fontId="11" fillId="0" borderId="3" xfId="2" applyNumberFormat="1" applyFont="1" applyBorder="1" applyAlignment="1">
      <alignment vertical="center"/>
    </xf>
    <xf numFmtId="0" fontId="6" fillId="0" borderId="6" xfId="0" applyFont="1" applyBorder="1" applyAlignment="1">
      <alignment wrapText="1"/>
    </xf>
    <xf numFmtId="0" fontId="6" fillId="0" borderId="8" xfId="0" applyNumberFormat="1" applyFont="1" applyFill="1" applyBorder="1" applyAlignment="1" applyProtection="1">
      <alignment horizontal="center" vertical="center"/>
    </xf>
    <xf numFmtId="44" fontId="10" fillId="0" borderId="8" xfId="2" applyNumberFormat="1" applyFont="1" applyBorder="1" applyAlignment="1">
      <alignment horizontal="center" vertical="center"/>
    </xf>
    <xf numFmtId="44" fontId="10" fillId="0" borderId="11" xfId="2" applyNumberFormat="1" applyFont="1" applyBorder="1" applyAlignment="1">
      <alignment horizontal="center" vertical="center"/>
    </xf>
    <xf numFmtId="44" fontId="10" fillId="0" borderId="13" xfId="2" applyNumberFormat="1" applyFont="1" applyBorder="1" applyAlignment="1">
      <alignment horizontal="center" vertical="center"/>
    </xf>
    <xf numFmtId="44" fontId="10" fillId="0" borderId="13" xfId="2" applyNumberFormat="1" applyFont="1" applyBorder="1" applyAlignment="1">
      <alignment vertical="center"/>
    </xf>
    <xf numFmtId="44" fontId="12" fillId="0" borderId="0" xfId="2" applyNumberFormat="1" applyFont="1" applyBorder="1" applyAlignment="1">
      <alignment horizontal="center" vertical="center"/>
    </xf>
    <xf numFmtId="44" fontId="12" fillId="0" borderId="0" xfId="2" applyNumberFormat="1" applyFont="1" applyBorder="1" applyAlignment="1">
      <alignment vertical="center"/>
    </xf>
    <xf numFmtId="44" fontId="7" fillId="0" borderId="0" xfId="2" applyNumberFormat="1" applyFont="1" applyAlignment="1">
      <alignment vertical="center"/>
    </xf>
    <xf numFmtId="0" fontId="10" fillId="0" borderId="0" xfId="2" applyFont="1" applyAlignment="1">
      <alignment vertical="center" wrapText="1"/>
    </xf>
    <xf numFmtId="9" fontId="10" fillId="0" borderId="0" xfId="2" applyNumberFormat="1" applyFont="1" applyAlignment="1">
      <alignment vertical="center"/>
    </xf>
    <xf numFmtId="10" fontId="10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44" fontId="10" fillId="0" borderId="0" xfId="2" applyNumberFormat="1" applyFont="1" applyFill="1" applyBorder="1" applyAlignment="1">
      <alignment horizontal="center" vertical="center"/>
    </xf>
    <xf numFmtId="44" fontId="8" fillId="0" borderId="3" xfId="2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/>
    </xf>
    <xf numFmtId="44" fontId="3" fillId="0" borderId="0" xfId="2" applyNumberFormat="1" applyFont="1" applyBorder="1" applyAlignment="1">
      <alignment vertic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12" xfId="0" applyNumberFormat="1" applyFont="1" applyFill="1" applyBorder="1" applyAlignment="1" applyProtection="1">
      <alignment horizontal="center" vertical="center"/>
    </xf>
    <xf numFmtId="44" fontId="10" fillId="0" borderId="5" xfId="2" applyNumberFormat="1" applyFont="1" applyBorder="1" applyAlignment="1">
      <alignment vertical="center"/>
    </xf>
    <xf numFmtId="4" fontId="9" fillId="2" borderId="24" xfId="2" applyNumberFormat="1" applyFont="1" applyFill="1" applyBorder="1" applyAlignment="1">
      <alignment horizontal="center" vertical="center" wrapText="1"/>
    </xf>
    <xf numFmtId="0" fontId="10" fillId="2" borderId="14" xfId="2" applyNumberFormat="1" applyFont="1" applyFill="1" applyBorder="1" applyAlignment="1">
      <alignment horizontal="center" vertical="center" wrapText="1"/>
    </xf>
    <xf numFmtId="0" fontId="10" fillId="2" borderId="15" xfId="2" applyNumberFormat="1" applyFont="1" applyFill="1" applyBorder="1" applyAlignment="1">
      <alignment horizontal="center" vertical="center" wrapText="1"/>
    </xf>
    <xf numFmtId="4" fontId="10" fillId="2" borderId="16" xfId="2" applyNumberFormat="1" applyFont="1" applyFill="1" applyBorder="1" applyAlignment="1">
      <alignment horizontal="center" vertical="center" wrapText="1"/>
    </xf>
    <xf numFmtId="4" fontId="10" fillId="2" borderId="0" xfId="2" applyNumberFormat="1" applyFont="1" applyFill="1" applyBorder="1" applyAlignment="1">
      <alignment horizontal="center" vertical="center" wrapText="1"/>
    </xf>
    <xf numFmtId="4" fontId="10" fillId="2" borderId="17" xfId="2" applyNumberFormat="1" applyFont="1" applyFill="1" applyBorder="1" applyAlignment="1">
      <alignment horizontal="center" vertical="center" wrapText="1"/>
    </xf>
    <xf numFmtId="4" fontId="10" fillId="2" borderId="25" xfId="2" applyNumberFormat="1" applyFont="1" applyFill="1" applyBorder="1" applyAlignment="1">
      <alignment horizontal="center" vertical="center" wrapText="1"/>
    </xf>
    <xf numFmtId="4" fontId="10" fillId="2" borderId="26" xfId="2" applyNumberFormat="1" applyFont="1" applyFill="1" applyBorder="1" applyAlignment="1">
      <alignment horizontal="center" vertical="center" wrapText="1"/>
    </xf>
    <xf numFmtId="4" fontId="10" fillId="2" borderId="27" xfId="2" applyNumberFormat="1" applyFont="1" applyFill="1" applyBorder="1" applyAlignment="1">
      <alignment horizontal="center" vertical="center" wrapText="1"/>
    </xf>
    <xf numFmtId="4" fontId="10" fillId="2" borderId="18" xfId="2" applyNumberFormat="1" applyFont="1" applyFill="1" applyBorder="1" applyAlignment="1">
      <alignment horizontal="center" vertical="center" wrapText="1"/>
    </xf>
    <xf numFmtId="4" fontId="10" fillId="2" borderId="24" xfId="2" applyNumberFormat="1" applyFont="1" applyFill="1" applyBorder="1" applyAlignment="1">
      <alignment horizontal="center" vertical="center" wrapText="1"/>
    </xf>
    <xf numFmtId="44" fontId="8" fillId="0" borderId="24" xfId="2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/>
    <xf numFmtId="44" fontId="10" fillId="2" borderId="3" xfId="2" applyNumberFormat="1" applyFont="1" applyFill="1" applyBorder="1" applyAlignment="1">
      <alignment horizontal="center" vertical="center"/>
    </xf>
    <xf numFmtId="44" fontId="10" fillId="2" borderId="24" xfId="2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/>
    </xf>
    <xf numFmtId="0" fontId="6" fillId="2" borderId="6" xfId="0" applyNumberFormat="1" applyFont="1" applyFill="1" applyBorder="1" applyAlignment="1" applyProtection="1">
      <alignment vertical="center"/>
    </xf>
    <xf numFmtId="0" fontId="6" fillId="2" borderId="6" xfId="0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center" vertical="center"/>
    </xf>
    <xf numFmtId="44" fontId="10" fillId="2" borderId="7" xfId="2" applyNumberFormat="1" applyFont="1" applyFill="1" applyBorder="1" applyAlignment="1">
      <alignment horizontal="center" vertical="center"/>
    </xf>
    <xf numFmtId="44" fontId="10" fillId="2" borderId="28" xfId="2" applyNumberFormat="1" applyFont="1" applyFill="1" applyBorder="1" applyAlignment="1">
      <alignment horizontal="center" vertical="center"/>
    </xf>
    <xf numFmtId="44" fontId="10" fillId="0" borderId="29" xfId="2" applyNumberFormat="1" applyFont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44" fontId="12" fillId="0" borderId="23" xfId="2" applyNumberFormat="1" applyFont="1" applyBorder="1" applyAlignment="1">
      <alignment horizontal="center" vertical="center"/>
    </xf>
    <xf numFmtId="0" fontId="10" fillId="0" borderId="0" xfId="0" applyFont="1" applyBorder="1" applyAlignment="1"/>
    <xf numFmtId="4" fontId="3" fillId="0" borderId="0" xfId="2" applyNumberFormat="1" applyFont="1" applyBorder="1" applyAlignment="1">
      <alignment horizontal="center" vertical="center"/>
    </xf>
    <xf numFmtId="4" fontId="10" fillId="0" borderId="0" xfId="2" applyNumberFormat="1" applyFont="1" applyBorder="1" applyAlignment="1">
      <alignment vertical="center"/>
    </xf>
    <xf numFmtId="44" fontId="10" fillId="0" borderId="0" xfId="2" applyNumberFormat="1" applyFont="1" applyBorder="1" applyAlignment="1">
      <alignment horizontal="center" vertical="center"/>
    </xf>
    <xf numFmtId="44" fontId="12" fillId="0" borderId="23" xfId="2" applyNumberFormat="1" applyFont="1" applyBorder="1" applyAlignment="1">
      <alignment vertical="center"/>
    </xf>
    <xf numFmtId="44" fontId="7" fillId="0" borderId="0" xfId="2" applyNumberFormat="1" applyFont="1" applyBorder="1" applyAlignment="1">
      <alignment horizontal="center" vertical="center"/>
    </xf>
    <xf numFmtId="44" fontId="7" fillId="0" borderId="0" xfId="2" applyNumberFormat="1" applyFont="1" applyBorder="1" applyAlignment="1">
      <alignment vertical="center"/>
    </xf>
    <xf numFmtId="44" fontId="7" fillId="0" borderId="0" xfId="2" applyNumberFormat="1" applyFont="1" applyBorder="1" applyAlignment="1">
      <alignment horizontal="left" vertical="center"/>
    </xf>
    <xf numFmtId="44" fontId="7" fillId="0" borderId="23" xfId="2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12" xfId="2" applyFont="1" applyBorder="1" applyAlignment="1">
      <alignment vertical="center"/>
    </xf>
    <xf numFmtId="0" fontId="3" fillId="0" borderId="12" xfId="2" applyFont="1" applyBorder="1" applyAlignment="1">
      <alignment horizontal="center" vertical="center"/>
    </xf>
    <xf numFmtId="0" fontId="10" fillId="0" borderId="12" xfId="2" applyFont="1" applyBorder="1" applyAlignment="1">
      <alignment vertical="center" wrapText="1"/>
    </xf>
    <xf numFmtId="4" fontId="3" fillId="0" borderId="12" xfId="2" applyNumberFormat="1" applyFont="1" applyBorder="1" applyAlignment="1">
      <alignment horizontal="center" vertical="center"/>
    </xf>
    <xf numFmtId="44" fontId="7" fillId="0" borderId="30" xfId="2" applyNumberFormat="1" applyFont="1" applyBorder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4" fillId="0" borderId="0" xfId="2" applyNumberFormat="1" applyFont="1" applyBorder="1" applyAlignment="1">
      <alignment horizontal="center" vertical="center"/>
    </xf>
    <xf numFmtId="0" fontId="9" fillId="0" borderId="19" xfId="0" applyNumberFormat="1" applyFont="1" applyFill="1" applyBorder="1" applyAlignment="1" applyProtection="1">
      <alignment horizontal="right" vertical="center"/>
    </xf>
    <xf numFmtId="0" fontId="9" fillId="0" borderId="10" xfId="0" applyNumberFormat="1" applyFont="1" applyFill="1" applyBorder="1" applyAlignment="1" applyProtection="1">
      <alignment horizontal="right" vertical="center"/>
    </xf>
    <xf numFmtId="0" fontId="9" fillId="0" borderId="20" xfId="0" applyNumberFormat="1" applyFont="1" applyFill="1" applyBorder="1" applyAlignment="1" applyProtection="1">
      <alignment horizontal="right" vertical="center"/>
    </xf>
    <xf numFmtId="0" fontId="5" fillId="0" borderId="0" xfId="2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0" borderId="9" xfId="0" applyNumberFormat="1" applyFont="1" applyFill="1" applyBorder="1" applyAlignment="1" applyProtection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6" fillId="0" borderId="31" xfId="0" applyFont="1" applyFill="1" applyBorder="1" applyAlignment="1">
      <alignment wrapText="1"/>
    </xf>
    <xf numFmtId="0" fontId="6" fillId="0" borderId="31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44" fontId="7" fillId="0" borderId="31" xfId="2" applyNumberFormat="1" applyFont="1" applyFill="1" applyBorder="1" applyAlignment="1">
      <alignment vertical="center"/>
    </xf>
    <xf numFmtId="44" fontId="8" fillId="0" borderId="31" xfId="2" applyNumberFormat="1" applyFont="1" applyFill="1" applyBorder="1" applyAlignment="1">
      <alignment vertical="center"/>
    </xf>
    <xf numFmtId="44" fontId="10" fillId="2" borderId="31" xfId="2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wrapText="1"/>
    </xf>
    <xf numFmtId="44" fontId="7" fillId="0" borderId="31" xfId="2" applyNumberFormat="1" applyFont="1" applyBorder="1" applyAlignment="1">
      <alignment vertical="center"/>
    </xf>
    <xf numFmtId="44" fontId="7" fillId="0" borderId="24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 wrapText="1"/>
    </xf>
    <xf numFmtId="44" fontId="7" fillId="3" borderId="3" xfId="2" applyNumberFormat="1" applyFont="1" applyFill="1" applyBorder="1" applyAlignment="1">
      <alignment vertical="center"/>
    </xf>
    <xf numFmtId="44" fontId="7" fillId="3" borderId="31" xfId="2" applyNumberFormat="1" applyFont="1" applyFill="1" applyBorder="1" applyAlignment="1">
      <alignment vertical="center"/>
    </xf>
    <xf numFmtId="44" fontId="7" fillId="3" borderId="24" xfId="2" applyNumberFormat="1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0" fontId="6" fillId="3" borderId="31" xfId="0" applyFont="1" applyFill="1" applyBorder="1" applyAlignment="1">
      <alignment wrapText="1"/>
    </xf>
    <xf numFmtId="0" fontId="6" fillId="3" borderId="31" xfId="0" applyFont="1" applyFill="1" applyBorder="1" applyAlignment="1">
      <alignment horizontal="center"/>
    </xf>
    <xf numFmtId="0" fontId="6" fillId="3" borderId="31" xfId="0" applyFont="1" applyFill="1" applyBorder="1" applyAlignment="1"/>
    <xf numFmtId="166" fontId="2" fillId="3" borderId="0" xfId="2" applyNumberFormat="1" applyFill="1" applyBorder="1" applyAlignment="1">
      <alignment vertical="center"/>
    </xf>
    <xf numFmtId="166" fontId="2" fillId="3" borderId="0" xfId="2" applyNumberFormat="1" applyFill="1" applyAlignment="1">
      <alignment vertical="center"/>
    </xf>
    <xf numFmtId="164" fontId="2" fillId="3" borderId="0" xfId="3" applyFill="1" applyAlignment="1">
      <alignment vertical="center"/>
    </xf>
    <xf numFmtId="166" fontId="3" fillId="3" borderId="0" xfId="2" applyNumberFormat="1" applyFont="1" applyFill="1" applyAlignment="1">
      <alignment vertical="center"/>
    </xf>
    <xf numFmtId="44" fontId="8" fillId="3" borderId="31" xfId="2" applyNumberFormat="1" applyFont="1" applyFill="1" applyBorder="1" applyAlignment="1">
      <alignment vertical="center"/>
    </xf>
    <xf numFmtId="44" fontId="8" fillId="3" borderId="3" xfId="2" applyNumberFormat="1" applyFont="1" applyFill="1" applyBorder="1" applyAlignment="1">
      <alignment vertical="center"/>
    </xf>
    <xf numFmtId="44" fontId="8" fillId="3" borderId="24" xfId="2" applyNumberFormat="1" applyFont="1" applyFill="1" applyBorder="1" applyAlignment="1">
      <alignment vertical="center"/>
    </xf>
    <xf numFmtId="0" fontId="3" fillId="3" borderId="0" xfId="2" applyFont="1" applyFill="1" applyBorder="1" applyAlignment="1">
      <alignment vertical="center"/>
    </xf>
    <xf numFmtId="44" fontId="11" fillId="3" borderId="3" xfId="2" applyNumberFormat="1" applyFont="1" applyFill="1" applyBorder="1" applyAlignment="1">
      <alignment vertical="center"/>
    </xf>
    <xf numFmtId="44" fontId="11" fillId="3" borderId="31" xfId="2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9" fillId="2" borderId="6" xfId="0" applyNumberFormat="1" applyFont="1" applyFill="1" applyBorder="1" applyAlignment="1" applyProtection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10" fontId="4" fillId="0" borderId="0" xfId="2" applyNumberFormat="1" applyFont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4" fontId="4" fillId="2" borderId="3" xfId="2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3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44" fontId="10" fillId="3" borderId="0" xfId="2" applyNumberFormat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</cellXfs>
  <cellStyles count="4">
    <cellStyle name="Millares_~9885111" xfId="3"/>
    <cellStyle name="Normal" xfId="0" builtinId="0"/>
    <cellStyle name="Normal_~9885111" xfId="2"/>
    <cellStyle name="Porcentaje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371476</xdr:colOff>
      <xdr:row>0</xdr:row>
      <xdr:rowOff>190501</xdr:rowOff>
    </xdr:from>
    <xdr:to>
      <xdr:col>0</xdr:col>
      <xdr:colOff>2049700</xdr:colOff>
      <xdr:row>3</xdr:row>
      <xdr:rowOff>38100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190501"/>
          <a:ext cx="1678224" cy="561974"/>
        </a:xfrm>
        <a:prstGeom prst="rect">
          <a:avLst/>
        </a:prstGeom>
      </xdr:spPr>
    </xdr:pic>
    <xdr:clientData/>
  </xdr:twoCellAnchor>
  <xdr:twoCellAnchor editAs="oneCell">
    <xdr:from>
      <xdr:col>17</xdr:col>
      <xdr:colOff>319838</xdr:colOff>
      <xdr:row>0</xdr:row>
      <xdr:rowOff>92951</xdr:rowOff>
    </xdr:from>
    <xdr:to>
      <xdr:col>18</xdr:col>
      <xdr:colOff>494906</xdr:colOff>
      <xdr:row>2</xdr:row>
      <xdr:rowOff>216776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6976" y="92951"/>
          <a:ext cx="1206396" cy="583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8"/>
  <sheetViews>
    <sheetView showGridLines="0" tabSelected="1" zoomScale="145" zoomScaleNormal="145" workbookViewId="0">
      <selection activeCell="F4" sqref="F4"/>
    </sheetView>
  </sheetViews>
  <sheetFormatPr baseColWidth="10" defaultColWidth="17.5703125" defaultRowHeight="12.75" x14ac:dyDescent="0.25"/>
  <cols>
    <col min="1" max="1" width="34.140625" style="2" customWidth="1"/>
    <col min="2" max="2" width="4" style="1" customWidth="1"/>
    <col min="3" max="3" width="5.5703125" style="1" customWidth="1"/>
    <col min="4" max="4" width="6.42578125" style="1" customWidth="1"/>
    <col min="5" max="5" width="7.5703125" style="3" customWidth="1"/>
    <col min="6" max="6" width="29" style="1" customWidth="1"/>
    <col min="7" max="7" width="17.140625" style="4" customWidth="1"/>
    <col min="8" max="8" width="14.42578125" style="4" bestFit="1" customWidth="1"/>
    <col min="9" max="9" width="15" style="4" bestFit="1" customWidth="1"/>
    <col min="10" max="10" width="16.5703125" style="4" bestFit="1" customWidth="1"/>
    <col min="11" max="11" width="15" style="3" customWidth="1"/>
    <col min="12" max="12" width="16.5703125" style="3" bestFit="1" customWidth="1"/>
    <col min="13" max="16" width="13.7109375" style="3" bestFit="1" customWidth="1"/>
    <col min="17" max="17" width="15.42578125" style="3" bestFit="1" customWidth="1"/>
    <col min="18" max="18" width="15.42578125" style="3" customWidth="1"/>
    <col min="19" max="19" width="13.85546875" style="3" customWidth="1"/>
    <col min="20" max="20" width="17.140625" style="3" bestFit="1" customWidth="1"/>
    <col min="21" max="244" width="17.5703125" style="3"/>
    <col min="245" max="245" width="7.42578125" style="3" customWidth="1"/>
    <col min="246" max="246" width="3.28515625" style="3" customWidth="1"/>
    <col min="247" max="248" width="3.85546875" style="3" customWidth="1"/>
    <col min="249" max="249" width="4.140625" style="3" customWidth="1"/>
    <col min="250" max="250" width="11.85546875" style="3" customWidth="1"/>
    <col min="251" max="251" width="26.7109375" style="3" customWidth="1"/>
    <col min="252" max="252" width="17.140625" style="3" customWidth="1"/>
    <col min="253" max="253" width="9.85546875" style="3" customWidth="1"/>
    <col min="254" max="254" width="4" style="3" customWidth="1"/>
    <col min="255" max="255" width="5.5703125" style="3" customWidth="1"/>
    <col min="256" max="256" width="5.28515625" style="3" customWidth="1"/>
    <col min="257" max="257" width="30.28515625" style="3" customWidth="1"/>
    <col min="258" max="258" width="14.140625" style="3" customWidth="1"/>
    <col min="259" max="259" width="29.7109375" style="3" customWidth="1"/>
    <col min="260" max="262" width="17.140625" style="3" customWidth="1"/>
    <col min="263" max="263" width="14.42578125" style="3" bestFit="1" customWidth="1"/>
    <col min="264" max="264" width="15" style="3" bestFit="1" customWidth="1"/>
    <col min="265" max="265" width="15.42578125" style="3" bestFit="1" customWidth="1"/>
    <col min="266" max="266" width="15" style="3" customWidth="1"/>
    <col min="267" max="267" width="16.5703125" style="3" bestFit="1" customWidth="1"/>
    <col min="268" max="271" width="13.7109375" style="3" bestFit="1" customWidth="1"/>
    <col min="272" max="272" width="16.5703125" style="3" bestFit="1" customWidth="1"/>
    <col min="273" max="273" width="15.42578125" style="3" bestFit="1" customWidth="1"/>
    <col min="274" max="274" width="18.85546875" style="3" customWidth="1"/>
    <col min="275" max="275" width="20.140625" style="3" bestFit="1" customWidth="1"/>
    <col min="276" max="276" width="20.140625" style="3" customWidth="1"/>
    <col min="277" max="500" width="17.5703125" style="3"/>
    <col min="501" max="501" width="7.42578125" style="3" customWidth="1"/>
    <col min="502" max="502" width="3.28515625" style="3" customWidth="1"/>
    <col min="503" max="504" width="3.85546875" style="3" customWidth="1"/>
    <col min="505" max="505" width="4.140625" style="3" customWidth="1"/>
    <col min="506" max="506" width="11.85546875" style="3" customWidth="1"/>
    <col min="507" max="507" width="26.7109375" style="3" customWidth="1"/>
    <col min="508" max="508" width="17.140625" style="3" customWidth="1"/>
    <col min="509" max="509" width="9.85546875" style="3" customWidth="1"/>
    <col min="510" max="510" width="4" style="3" customWidth="1"/>
    <col min="511" max="511" width="5.5703125" style="3" customWidth="1"/>
    <col min="512" max="512" width="5.28515625" style="3" customWidth="1"/>
    <col min="513" max="513" width="30.28515625" style="3" customWidth="1"/>
    <col min="514" max="514" width="14.140625" style="3" customWidth="1"/>
    <col min="515" max="515" width="29.7109375" style="3" customWidth="1"/>
    <col min="516" max="518" width="17.140625" style="3" customWidth="1"/>
    <col min="519" max="519" width="14.42578125" style="3" bestFit="1" customWidth="1"/>
    <col min="520" max="520" width="15" style="3" bestFit="1" customWidth="1"/>
    <col min="521" max="521" width="15.42578125" style="3" bestFit="1" customWidth="1"/>
    <col min="522" max="522" width="15" style="3" customWidth="1"/>
    <col min="523" max="523" width="16.5703125" style="3" bestFit="1" customWidth="1"/>
    <col min="524" max="527" width="13.7109375" style="3" bestFit="1" customWidth="1"/>
    <col min="528" max="528" width="16.5703125" style="3" bestFit="1" customWidth="1"/>
    <col min="529" max="529" width="15.42578125" style="3" bestFit="1" customWidth="1"/>
    <col min="530" max="530" width="18.85546875" style="3" customWidth="1"/>
    <col min="531" max="531" width="20.140625" style="3" bestFit="1" customWidth="1"/>
    <col min="532" max="532" width="20.140625" style="3" customWidth="1"/>
    <col min="533" max="756" width="17.5703125" style="3"/>
    <col min="757" max="757" width="7.42578125" style="3" customWidth="1"/>
    <col min="758" max="758" width="3.28515625" style="3" customWidth="1"/>
    <col min="759" max="760" width="3.85546875" style="3" customWidth="1"/>
    <col min="761" max="761" width="4.140625" style="3" customWidth="1"/>
    <col min="762" max="762" width="11.85546875" style="3" customWidth="1"/>
    <col min="763" max="763" width="26.7109375" style="3" customWidth="1"/>
    <col min="764" max="764" width="17.140625" style="3" customWidth="1"/>
    <col min="765" max="765" width="9.85546875" style="3" customWidth="1"/>
    <col min="766" max="766" width="4" style="3" customWidth="1"/>
    <col min="767" max="767" width="5.5703125" style="3" customWidth="1"/>
    <col min="768" max="768" width="5.28515625" style="3" customWidth="1"/>
    <col min="769" max="769" width="30.28515625" style="3" customWidth="1"/>
    <col min="770" max="770" width="14.140625" style="3" customWidth="1"/>
    <col min="771" max="771" width="29.7109375" style="3" customWidth="1"/>
    <col min="772" max="774" width="17.140625" style="3" customWidth="1"/>
    <col min="775" max="775" width="14.42578125" style="3" bestFit="1" customWidth="1"/>
    <col min="776" max="776" width="15" style="3" bestFit="1" customWidth="1"/>
    <col min="777" max="777" width="15.42578125" style="3" bestFit="1" customWidth="1"/>
    <col min="778" max="778" width="15" style="3" customWidth="1"/>
    <col min="779" max="779" width="16.5703125" style="3" bestFit="1" customWidth="1"/>
    <col min="780" max="783" width="13.7109375" style="3" bestFit="1" customWidth="1"/>
    <col min="784" max="784" width="16.5703125" style="3" bestFit="1" customWidth="1"/>
    <col min="785" max="785" width="15.42578125" style="3" bestFit="1" customWidth="1"/>
    <col min="786" max="786" width="18.85546875" style="3" customWidth="1"/>
    <col min="787" max="787" width="20.140625" style="3" bestFit="1" customWidth="1"/>
    <col min="788" max="788" width="20.140625" style="3" customWidth="1"/>
    <col min="789" max="1012" width="17.5703125" style="3"/>
    <col min="1013" max="1013" width="7.42578125" style="3" customWidth="1"/>
    <col min="1014" max="1014" width="3.28515625" style="3" customWidth="1"/>
    <col min="1015" max="1016" width="3.85546875" style="3" customWidth="1"/>
    <col min="1017" max="1017" width="4.140625" style="3" customWidth="1"/>
    <col min="1018" max="1018" width="11.85546875" style="3" customWidth="1"/>
    <col min="1019" max="1019" width="26.7109375" style="3" customWidth="1"/>
    <col min="1020" max="1020" width="17.140625" style="3" customWidth="1"/>
    <col min="1021" max="1021" width="9.85546875" style="3" customWidth="1"/>
    <col min="1022" max="1022" width="4" style="3" customWidth="1"/>
    <col min="1023" max="1023" width="5.5703125" style="3" customWidth="1"/>
    <col min="1024" max="1024" width="5.28515625" style="3" customWidth="1"/>
    <col min="1025" max="1025" width="30.28515625" style="3" customWidth="1"/>
    <col min="1026" max="1026" width="14.140625" style="3" customWidth="1"/>
    <col min="1027" max="1027" width="29.7109375" style="3" customWidth="1"/>
    <col min="1028" max="1030" width="17.140625" style="3" customWidth="1"/>
    <col min="1031" max="1031" width="14.42578125" style="3" bestFit="1" customWidth="1"/>
    <col min="1032" max="1032" width="15" style="3" bestFit="1" customWidth="1"/>
    <col min="1033" max="1033" width="15.42578125" style="3" bestFit="1" customWidth="1"/>
    <col min="1034" max="1034" width="15" style="3" customWidth="1"/>
    <col min="1035" max="1035" width="16.5703125" style="3" bestFit="1" customWidth="1"/>
    <col min="1036" max="1039" width="13.7109375" style="3" bestFit="1" customWidth="1"/>
    <col min="1040" max="1040" width="16.5703125" style="3" bestFit="1" customWidth="1"/>
    <col min="1041" max="1041" width="15.42578125" style="3" bestFit="1" customWidth="1"/>
    <col min="1042" max="1042" width="18.85546875" style="3" customWidth="1"/>
    <col min="1043" max="1043" width="20.140625" style="3" bestFit="1" customWidth="1"/>
    <col min="1044" max="1044" width="20.140625" style="3" customWidth="1"/>
    <col min="1045" max="1268" width="17.5703125" style="3"/>
    <col min="1269" max="1269" width="7.42578125" style="3" customWidth="1"/>
    <col min="1270" max="1270" width="3.28515625" style="3" customWidth="1"/>
    <col min="1271" max="1272" width="3.85546875" style="3" customWidth="1"/>
    <col min="1273" max="1273" width="4.140625" style="3" customWidth="1"/>
    <col min="1274" max="1274" width="11.85546875" style="3" customWidth="1"/>
    <col min="1275" max="1275" width="26.7109375" style="3" customWidth="1"/>
    <col min="1276" max="1276" width="17.140625" style="3" customWidth="1"/>
    <col min="1277" max="1277" width="9.85546875" style="3" customWidth="1"/>
    <col min="1278" max="1278" width="4" style="3" customWidth="1"/>
    <col min="1279" max="1279" width="5.5703125" style="3" customWidth="1"/>
    <col min="1280" max="1280" width="5.28515625" style="3" customWidth="1"/>
    <col min="1281" max="1281" width="30.28515625" style="3" customWidth="1"/>
    <col min="1282" max="1282" width="14.140625" style="3" customWidth="1"/>
    <col min="1283" max="1283" width="29.7109375" style="3" customWidth="1"/>
    <col min="1284" max="1286" width="17.140625" style="3" customWidth="1"/>
    <col min="1287" max="1287" width="14.42578125" style="3" bestFit="1" customWidth="1"/>
    <col min="1288" max="1288" width="15" style="3" bestFit="1" customWidth="1"/>
    <col min="1289" max="1289" width="15.42578125" style="3" bestFit="1" customWidth="1"/>
    <col min="1290" max="1290" width="15" style="3" customWidth="1"/>
    <col min="1291" max="1291" width="16.5703125" style="3" bestFit="1" customWidth="1"/>
    <col min="1292" max="1295" width="13.7109375" style="3" bestFit="1" customWidth="1"/>
    <col min="1296" max="1296" width="16.5703125" style="3" bestFit="1" customWidth="1"/>
    <col min="1297" max="1297" width="15.42578125" style="3" bestFit="1" customWidth="1"/>
    <col min="1298" max="1298" width="18.85546875" style="3" customWidth="1"/>
    <col min="1299" max="1299" width="20.140625" style="3" bestFit="1" customWidth="1"/>
    <col min="1300" max="1300" width="20.140625" style="3" customWidth="1"/>
    <col min="1301" max="1524" width="17.5703125" style="3"/>
    <col min="1525" max="1525" width="7.42578125" style="3" customWidth="1"/>
    <col min="1526" max="1526" width="3.28515625" style="3" customWidth="1"/>
    <col min="1527" max="1528" width="3.85546875" style="3" customWidth="1"/>
    <col min="1529" max="1529" width="4.140625" style="3" customWidth="1"/>
    <col min="1530" max="1530" width="11.85546875" style="3" customWidth="1"/>
    <col min="1531" max="1531" width="26.7109375" style="3" customWidth="1"/>
    <col min="1532" max="1532" width="17.140625" style="3" customWidth="1"/>
    <col min="1533" max="1533" width="9.85546875" style="3" customWidth="1"/>
    <col min="1534" max="1534" width="4" style="3" customWidth="1"/>
    <col min="1535" max="1535" width="5.5703125" style="3" customWidth="1"/>
    <col min="1536" max="1536" width="5.28515625" style="3" customWidth="1"/>
    <col min="1537" max="1537" width="30.28515625" style="3" customWidth="1"/>
    <col min="1538" max="1538" width="14.140625" style="3" customWidth="1"/>
    <col min="1539" max="1539" width="29.7109375" style="3" customWidth="1"/>
    <col min="1540" max="1542" width="17.140625" style="3" customWidth="1"/>
    <col min="1543" max="1543" width="14.42578125" style="3" bestFit="1" customWidth="1"/>
    <col min="1544" max="1544" width="15" style="3" bestFit="1" customWidth="1"/>
    <col min="1545" max="1545" width="15.42578125" style="3" bestFit="1" customWidth="1"/>
    <col min="1546" max="1546" width="15" style="3" customWidth="1"/>
    <col min="1547" max="1547" width="16.5703125" style="3" bestFit="1" customWidth="1"/>
    <col min="1548" max="1551" width="13.7109375" style="3" bestFit="1" customWidth="1"/>
    <col min="1552" max="1552" width="16.5703125" style="3" bestFit="1" customWidth="1"/>
    <col min="1553" max="1553" width="15.42578125" style="3" bestFit="1" customWidth="1"/>
    <col min="1554" max="1554" width="18.85546875" style="3" customWidth="1"/>
    <col min="1555" max="1555" width="20.140625" style="3" bestFit="1" customWidth="1"/>
    <col min="1556" max="1556" width="20.140625" style="3" customWidth="1"/>
    <col min="1557" max="1780" width="17.5703125" style="3"/>
    <col min="1781" max="1781" width="7.42578125" style="3" customWidth="1"/>
    <col min="1782" max="1782" width="3.28515625" style="3" customWidth="1"/>
    <col min="1783" max="1784" width="3.85546875" style="3" customWidth="1"/>
    <col min="1785" max="1785" width="4.140625" style="3" customWidth="1"/>
    <col min="1786" max="1786" width="11.85546875" style="3" customWidth="1"/>
    <col min="1787" max="1787" width="26.7109375" style="3" customWidth="1"/>
    <col min="1788" max="1788" width="17.140625" style="3" customWidth="1"/>
    <col min="1789" max="1789" width="9.85546875" style="3" customWidth="1"/>
    <col min="1790" max="1790" width="4" style="3" customWidth="1"/>
    <col min="1791" max="1791" width="5.5703125" style="3" customWidth="1"/>
    <col min="1792" max="1792" width="5.28515625" style="3" customWidth="1"/>
    <col min="1793" max="1793" width="30.28515625" style="3" customWidth="1"/>
    <col min="1794" max="1794" width="14.140625" style="3" customWidth="1"/>
    <col min="1795" max="1795" width="29.7109375" style="3" customWidth="1"/>
    <col min="1796" max="1798" width="17.140625" style="3" customWidth="1"/>
    <col min="1799" max="1799" width="14.42578125" style="3" bestFit="1" customWidth="1"/>
    <col min="1800" max="1800" width="15" style="3" bestFit="1" customWidth="1"/>
    <col min="1801" max="1801" width="15.42578125" style="3" bestFit="1" customWidth="1"/>
    <col min="1802" max="1802" width="15" style="3" customWidth="1"/>
    <col min="1803" max="1803" width="16.5703125" style="3" bestFit="1" customWidth="1"/>
    <col min="1804" max="1807" width="13.7109375" style="3" bestFit="1" customWidth="1"/>
    <col min="1808" max="1808" width="16.5703125" style="3" bestFit="1" customWidth="1"/>
    <col min="1809" max="1809" width="15.42578125" style="3" bestFit="1" customWidth="1"/>
    <col min="1810" max="1810" width="18.85546875" style="3" customWidth="1"/>
    <col min="1811" max="1811" width="20.140625" style="3" bestFit="1" customWidth="1"/>
    <col min="1812" max="1812" width="20.140625" style="3" customWidth="1"/>
    <col min="1813" max="2036" width="17.5703125" style="3"/>
    <col min="2037" max="2037" width="7.42578125" style="3" customWidth="1"/>
    <col min="2038" max="2038" width="3.28515625" style="3" customWidth="1"/>
    <col min="2039" max="2040" width="3.85546875" style="3" customWidth="1"/>
    <col min="2041" max="2041" width="4.140625" style="3" customWidth="1"/>
    <col min="2042" max="2042" width="11.85546875" style="3" customWidth="1"/>
    <col min="2043" max="2043" width="26.7109375" style="3" customWidth="1"/>
    <col min="2044" max="2044" width="17.140625" style="3" customWidth="1"/>
    <col min="2045" max="2045" width="9.85546875" style="3" customWidth="1"/>
    <col min="2046" max="2046" width="4" style="3" customWidth="1"/>
    <col min="2047" max="2047" width="5.5703125" style="3" customWidth="1"/>
    <col min="2048" max="2048" width="5.28515625" style="3" customWidth="1"/>
    <col min="2049" max="2049" width="30.28515625" style="3" customWidth="1"/>
    <col min="2050" max="2050" width="14.140625" style="3" customWidth="1"/>
    <col min="2051" max="2051" width="29.7109375" style="3" customWidth="1"/>
    <col min="2052" max="2054" width="17.140625" style="3" customWidth="1"/>
    <col min="2055" max="2055" width="14.42578125" style="3" bestFit="1" customWidth="1"/>
    <col min="2056" max="2056" width="15" style="3" bestFit="1" customWidth="1"/>
    <col min="2057" max="2057" width="15.42578125" style="3" bestFit="1" customWidth="1"/>
    <col min="2058" max="2058" width="15" style="3" customWidth="1"/>
    <col min="2059" max="2059" width="16.5703125" style="3" bestFit="1" customWidth="1"/>
    <col min="2060" max="2063" width="13.7109375" style="3" bestFit="1" customWidth="1"/>
    <col min="2064" max="2064" width="16.5703125" style="3" bestFit="1" customWidth="1"/>
    <col min="2065" max="2065" width="15.42578125" style="3" bestFit="1" customWidth="1"/>
    <col min="2066" max="2066" width="18.85546875" style="3" customWidth="1"/>
    <col min="2067" max="2067" width="20.140625" style="3" bestFit="1" customWidth="1"/>
    <col min="2068" max="2068" width="20.140625" style="3" customWidth="1"/>
    <col min="2069" max="2292" width="17.5703125" style="3"/>
    <col min="2293" max="2293" width="7.42578125" style="3" customWidth="1"/>
    <col min="2294" max="2294" width="3.28515625" style="3" customWidth="1"/>
    <col min="2295" max="2296" width="3.85546875" style="3" customWidth="1"/>
    <col min="2297" max="2297" width="4.140625" style="3" customWidth="1"/>
    <col min="2298" max="2298" width="11.85546875" style="3" customWidth="1"/>
    <col min="2299" max="2299" width="26.7109375" style="3" customWidth="1"/>
    <col min="2300" max="2300" width="17.140625" style="3" customWidth="1"/>
    <col min="2301" max="2301" width="9.85546875" style="3" customWidth="1"/>
    <col min="2302" max="2302" width="4" style="3" customWidth="1"/>
    <col min="2303" max="2303" width="5.5703125" style="3" customWidth="1"/>
    <col min="2304" max="2304" width="5.28515625" style="3" customWidth="1"/>
    <col min="2305" max="2305" width="30.28515625" style="3" customWidth="1"/>
    <col min="2306" max="2306" width="14.140625" style="3" customWidth="1"/>
    <col min="2307" max="2307" width="29.7109375" style="3" customWidth="1"/>
    <col min="2308" max="2310" width="17.140625" style="3" customWidth="1"/>
    <col min="2311" max="2311" width="14.42578125" style="3" bestFit="1" customWidth="1"/>
    <col min="2312" max="2312" width="15" style="3" bestFit="1" customWidth="1"/>
    <col min="2313" max="2313" width="15.42578125" style="3" bestFit="1" customWidth="1"/>
    <col min="2314" max="2314" width="15" style="3" customWidth="1"/>
    <col min="2315" max="2315" width="16.5703125" style="3" bestFit="1" customWidth="1"/>
    <col min="2316" max="2319" width="13.7109375" style="3" bestFit="1" customWidth="1"/>
    <col min="2320" max="2320" width="16.5703125" style="3" bestFit="1" customWidth="1"/>
    <col min="2321" max="2321" width="15.42578125" style="3" bestFit="1" customWidth="1"/>
    <col min="2322" max="2322" width="18.85546875" style="3" customWidth="1"/>
    <col min="2323" max="2323" width="20.140625" style="3" bestFit="1" customWidth="1"/>
    <col min="2324" max="2324" width="20.140625" style="3" customWidth="1"/>
    <col min="2325" max="2548" width="17.5703125" style="3"/>
    <col min="2549" max="2549" width="7.42578125" style="3" customWidth="1"/>
    <col min="2550" max="2550" width="3.28515625" style="3" customWidth="1"/>
    <col min="2551" max="2552" width="3.85546875" style="3" customWidth="1"/>
    <col min="2553" max="2553" width="4.140625" style="3" customWidth="1"/>
    <col min="2554" max="2554" width="11.85546875" style="3" customWidth="1"/>
    <col min="2555" max="2555" width="26.7109375" style="3" customWidth="1"/>
    <col min="2556" max="2556" width="17.140625" style="3" customWidth="1"/>
    <col min="2557" max="2557" width="9.85546875" style="3" customWidth="1"/>
    <col min="2558" max="2558" width="4" style="3" customWidth="1"/>
    <col min="2559" max="2559" width="5.5703125" style="3" customWidth="1"/>
    <col min="2560" max="2560" width="5.28515625" style="3" customWidth="1"/>
    <col min="2561" max="2561" width="30.28515625" style="3" customWidth="1"/>
    <col min="2562" max="2562" width="14.140625" style="3" customWidth="1"/>
    <col min="2563" max="2563" width="29.7109375" style="3" customWidth="1"/>
    <col min="2564" max="2566" width="17.140625" style="3" customWidth="1"/>
    <col min="2567" max="2567" width="14.42578125" style="3" bestFit="1" customWidth="1"/>
    <col min="2568" max="2568" width="15" style="3" bestFit="1" customWidth="1"/>
    <col min="2569" max="2569" width="15.42578125" style="3" bestFit="1" customWidth="1"/>
    <col min="2570" max="2570" width="15" style="3" customWidth="1"/>
    <col min="2571" max="2571" width="16.5703125" style="3" bestFit="1" customWidth="1"/>
    <col min="2572" max="2575" width="13.7109375" style="3" bestFit="1" customWidth="1"/>
    <col min="2576" max="2576" width="16.5703125" style="3" bestFit="1" customWidth="1"/>
    <col min="2577" max="2577" width="15.42578125" style="3" bestFit="1" customWidth="1"/>
    <col min="2578" max="2578" width="18.85546875" style="3" customWidth="1"/>
    <col min="2579" max="2579" width="20.140625" style="3" bestFit="1" customWidth="1"/>
    <col min="2580" max="2580" width="20.140625" style="3" customWidth="1"/>
    <col min="2581" max="2804" width="17.5703125" style="3"/>
    <col min="2805" max="2805" width="7.42578125" style="3" customWidth="1"/>
    <col min="2806" max="2806" width="3.28515625" style="3" customWidth="1"/>
    <col min="2807" max="2808" width="3.85546875" style="3" customWidth="1"/>
    <col min="2809" max="2809" width="4.140625" style="3" customWidth="1"/>
    <col min="2810" max="2810" width="11.85546875" style="3" customWidth="1"/>
    <col min="2811" max="2811" width="26.7109375" style="3" customWidth="1"/>
    <col min="2812" max="2812" width="17.140625" style="3" customWidth="1"/>
    <col min="2813" max="2813" width="9.85546875" style="3" customWidth="1"/>
    <col min="2814" max="2814" width="4" style="3" customWidth="1"/>
    <col min="2815" max="2815" width="5.5703125" style="3" customWidth="1"/>
    <col min="2816" max="2816" width="5.28515625" style="3" customWidth="1"/>
    <col min="2817" max="2817" width="30.28515625" style="3" customWidth="1"/>
    <col min="2818" max="2818" width="14.140625" style="3" customWidth="1"/>
    <col min="2819" max="2819" width="29.7109375" style="3" customWidth="1"/>
    <col min="2820" max="2822" width="17.140625" style="3" customWidth="1"/>
    <col min="2823" max="2823" width="14.42578125" style="3" bestFit="1" customWidth="1"/>
    <col min="2824" max="2824" width="15" style="3" bestFit="1" customWidth="1"/>
    <col min="2825" max="2825" width="15.42578125" style="3" bestFit="1" customWidth="1"/>
    <col min="2826" max="2826" width="15" style="3" customWidth="1"/>
    <col min="2827" max="2827" width="16.5703125" style="3" bestFit="1" customWidth="1"/>
    <col min="2828" max="2831" width="13.7109375" style="3" bestFit="1" customWidth="1"/>
    <col min="2832" max="2832" width="16.5703125" style="3" bestFit="1" customWidth="1"/>
    <col min="2833" max="2833" width="15.42578125" style="3" bestFit="1" customWidth="1"/>
    <col min="2834" max="2834" width="18.85546875" style="3" customWidth="1"/>
    <col min="2835" max="2835" width="20.140625" style="3" bestFit="1" customWidth="1"/>
    <col min="2836" max="2836" width="20.140625" style="3" customWidth="1"/>
    <col min="2837" max="3060" width="17.5703125" style="3"/>
    <col min="3061" max="3061" width="7.42578125" style="3" customWidth="1"/>
    <col min="3062" max="3062" width="3.28515625" style="3" customWidth="1"/>
    <col min="3063" max="3064" width="3.85546875" style="3" customWidth="1"/>
    <col min="3065" max="3065" width="4.140625" style="3" customWidth="1"/>
    <col min="3066" max="3066" width="11.85546875" style="3" customWidth="1"/>
    <col min="3067" max="3067" width="26.7109375" style="3" customWidth="1"/>
    <col min="3068" max="3068" width="17.140625" style="3" customWidth="1"/>
    <col min="3069" max="3069" width="9.85546875" style="3" customWidth="1"/>
    <col min="3070" max="3070" width="4" style="3" customWidth="1"/>
    <col min="3071" max="3071" width="5.5703125" style="3" customWidth="1"/>
    <col min="3072" max="3072" width="5.28515625" style="3" customWidth="1"/>
    <col min="3073" max="3073" width="30.28515625" style="3" customWidth="1"/>
    <col min="3074" max="3074" width="14.140625" style="3" customWidth="1"/>
    <col min="3075" max="3075" width="29.7109375" style="3" customWidth="1"/>
    <col min="3076" max="3078" width="17.140625" style="3" customWidth="1"/>
    <col min="3079" max="3079" width="14.42578125" style="3" bestFit="1" customWidth="1"/>
    <col min="3080" max="3080" width="15" style="3" bestFit="1" customWidth="1"/>
    <col min="3081" max="3081" width="15.42578125" style="3" bestFit="1" customWidth="1"/>
    <col min="3082" max="3082" width="15" style="3" customWidth="1"/>
    <col min="3083" max="3083" width="16.5703125" style="3" bestFit="1" customWidth="1"/>
    <col min="3084" max="3087" width="13.7109375" style="3" bestFit="1" customWidth="1"/>
    <col min="3088" max="3088" width="16.5703125" style="3" bestFit="1" customWidth="1"/>
    <col min="3089" max="3089" width="15.42578125" style="3" bestFit="1" customWidth="1"/>
    <col min="3090" max="3090" width="18.85546875" style="3" customWidth="1"/>
    <col min="3091" max="3091" width="20.140625" style="3" bestFit="1" customWidth="1"/>
    <col min="3092" max="3092" width="20.140625" style="3" customWidth="1"/>
    <col min="3093" max="3316" width="17.5703125" style="3"/>
    <col min="3317" max="3317" width="7.42578125" style="3" customWidth="1"/>
    <col min="3318" max="3318" width="3.28515625" style="3" customWidth="1"/>
    <col min="3319" max="3320" width="3.85546875" style="3" customWidth="1"/>
    <col min="3321" max="3321" width="4.140625" style="3" customWidth="1"/>
    <col min="3322" max="3322" width="11.85546875" style="3" customWidth="1"/>
    <col min="3323" max="3323" width="26.7109375" style="3" customWidth="1"/>
    <col min="3324" max="3324" width="17.140625" style="3" customWidth="1"/>
    <col min="3325" max="3325" width="9.85546875" style="3" customWidth="1"/>
    <col min="3326" max="3326" width="4" style="3" customWidth="1"/>
    <col min="3327" max="3327" width="5.5703125" style="3" customWidth="1"/>
    <col min="3328" max="3328" width="5.28515625" style="3" customWidth="1"/>
    <col min="3329" max="3329" width="30.28515625" style="3" customWidth="1"/>
    <col min="3330" max="3330" width="14.140625" style="3" customWidth="1"/>
    <col min="3331" max="3331" width="29.7109375" style="3" customWidth="1"/>
    <col min="3332" max="3334" width="17.140625" style="3" customWidth="1"/>
    <col min="3335" max="3335" width="14.42578125" style="3" bestFit="1" customWidth="1"/>
    <col min="3336" max="3336" width="15" style="3" bestFit="1" customWidth="1"/>
    <col min="3337" max="3337" width="15.42578125" style="3" bestFit="1" customWidth="1"/>
    <col min="3338" max="3338" width="15" style="3" customWidth="1"/>
    <col min="3339" max="3339" width="16.5703125" style="3" bestFit="1" customWidth="1"/>
    <col min="3340" max="3343" width="13.7109375" style="3" bestFit="1" customWidth="1"/>
    <col min="3344" max="3344" width="16.5703125" style="3" bestFit="1" customWidth="1"/>
    <col min="3345" max="3345" width="15.42578125" style="3" bestFit="1" customWidth="1"/>
    <col min="3346" max="3346" width="18.85546875" style="3" customWidth="1"/>
    <col min="3347" max="3347" width="20.140625" style="3" bestFit="1" customWidth="1"/>
    <col min="3348" max="3348" width="20.140625" style="3" customWidth="1"/>
    <col min="3349" max="3572" width="17.5703125" style="3"/>
    <col min="3573" max="3573" width="7.42578125" style="3" customWidth="1"/>
    <col min="3574" max="3574" width="3.28515625" style="3" customWidth="1"/>
    <col min="3575" max="3576" width="3.85546875" style="3" customWidth="1"/>
    <col min="3577" max="3577" width="4.140625" style="3" customWidth="1"/>
    <col min="3578" max="3578" width="11.85546875" style="3" customWidth="1"/>
    <col min="3579" max="3579" width="26.7109375" style="3" customWidth="1"/>
    <col min="3580" max="3580" width="17.140625" style="3" customWidth="1"/>
    <col min="3581" max="3581" width="9.85546875" style="3" customWidth="1"/>
    <col min="3582" max="3582" width="4" style="3" customWidth="1"/>
    <col min="3583" max="3583" width="5.5703125" style="3" customWidth="1"/>
    <col min="3584" max="3584" width="5.28515625" style="3" customWidth="1"/>
    <col min="3585" max="3585" width="30.28515625" style="3" customWidth="1"/>
    <col min="3586" max="3586" width="14.140625" style="3" customWidth="1"/>
    <col min="3587" max="3587" width="29.7109375" style="3" customWidth="1"/>
    <col min="3588" max="3590" width="17.140625" style="3" customWidth="1"/>
    <col min="3591" max="3591" width="14.42578125" style="3" bestFit="1" customWidth="1"/>
    <col min="3592" max="3592" width="15" style="3" bestFit="1" customWidth="1"/>
    <col min="3593" max="3593" width="15.42578125" style="3" bestFit="1" customWidth="1"/>
    <col min="3594" max="3594" width="15" style="3" customWidth="1"/>
    <col min="3595" max="3595" width="16.5703125" style="3" bestFit="1" customWidth="1"/>
    <col min="3596" max="3599" width="13.7109375" style="3" bestFit="1" customWidth="1"/>
    <col min="3600" max="3600" width="16.5703125" style="3" bestFit="1" customWidth="1"/>
    <col min="3601" max="3601" width="15.42578125" style="3" bestFit="1" customWidth="1"/>
    <col min="3602" max="3602" width="18.85546875" style="3" customWidth="1"/>
    <col min="3603" max="3603" width="20.140625" style="3" bestFit="1" customWidth="1"/>
    <col min="3604" max="3604" width="20.140625" style="3" customWidth="1"/>
    <col min="3605" max="3828" width="17.5703125" style="3"/>
    <col min="3829" max="3829" width="7.42578125" style="3" customWidth="1"/>
    <col min="3830" max="3830" width="3.28515625" style="3" customWidth="1"/>
    <col min="3831" max="3832" width="3.85546875" style="3" customWidth="1"/>
    <col min="3833" max="3833" width="4.140625" style="3" customWidth="1"/>
    <col min="3834" max="3834" width="11.85546875" style="3" customWidth="1"/>
    <col min="3835" max="3835" width="26.7109375" style="3" customWidth="1"/>
    <col min="3836" max="3836" width="17.140625" style="3" customWidth="1"/>
    <col min="3837" max="3837" width="9.85546875" style="3" customWidth="1"/>
    <col min="3838" max="3838" width="4" style="3" customWidth="1"/>
    <col min="3839" max="3839" width="5.5703125" style="3" customWidth="1"/>
    <col min="3840" max="3840" width="5.28515625" style="3" customWidth="1"/>
    <col min="3841" max="3841" width="30.28515625" style="3" customWidth="1"/>
    <col min="3842" max="3842" width="14.140625" style="3" customWidth="1"/>
    <col min="3843" max="3843" width="29.7109375" style="3" customWidth="1"/>
    <col min="3844" max="3846" width="17.140625" style="3" customWidth="1"/>
    <col min="3847" max="3847" width="14.42578125" style="3" bestFit="1" customWidth="1"/>
    <col min="3848" max="3848" width="15" style="3" bestFit="1" customWidth="1"/>
    <col min="3849" max="3849" width="15.42578125" style="3" bestFit="1" customWidth="1"/>
    <col min="3850" max="3850" width="15" style="3" customWidth="1"/>
    <col min="3851" max="3851" width="16.5703125" style="3" bestFit="1" customWidth="1"/>
    <col min="3852" max="3855" width="13.7109375" style="3" bestFit="1" customWidth="1"/>
    <col min="3856" max="3856" width="16.5703125" style="3" bestFit="1" customWidth="1"/>
    <col min="3857" max="3857" width="15.42578125" style="3" bestFit="1" customWidth="1"/>
    <col min="3858" max="3858" width="18.85546875" style="3" customWidth="1"/>
    <col min="3859" max="3859" width="20.140625" style="3" bestFit="1" customWidth="1"/>
    <col min="3860" max="3860" width="20.140625" style="3" customWidth="1"/>
    <col min="3861" max="4084" width="17.5703125" style="3"/>
    <col min="4085" max="4085" width="7.42578125" style="3" customWidth="1"/>
    <col min="4086" max="4086" width="3.28515625" style="3" customWidth="1"/>
    <col min="4087" max="4088" width="3.85546875" style="3" customWidth="1"/>
    <col min="4089" max="4089" width="4.140625" style="3" customWidth="1"/>
    <col min="4090" max="4090" width="11.85546875" style="3" customWidth="1"/>
    <col min="4091" max="4091" width="26.7109375" style="3" customWidth="1"/>
    <col min="4092" max="4092" width="17.140625" style="3" customWidth="1"/>
    <col min="4093" max="4093" width="9.85546875" style="3" customWidth="1"/>
    <col min="4094" max="4094" width="4" style="3" customWidth="1"/>
    <col min="4095" max="4095" width="5.5703125" style="3" customWidth="1"/>
    <col min="4096" max="4096" width="5.28515625" style="3" customWidth="1"/>
    <col min="4097" max="4097" width="30.28515625" style="3" customWidth="1"/>
    <col min="4098" max="4098" width="14.140625" style="3" customWidth="1"/>
    <col min="4099" max="4099" width="29.7109375" style="3" customWidth="1"/>
    <col min="4100" max="4102" width="17.140625" style="3" customWidth="1"/>
    <col min="4103" max="4103" width="14.42578125" style="3" bestFit="1" customWidth="1"/>
    <col min="4104" max="4104" width="15" style="3" bestFit="1" customWidth="1"/>
    <col min="4105" max="4105" width="15.42578125" style="3" bestFit="1" customWidth="1"/>
    <col min="4106" max="4106" width="15" style="3" customWidth="1"/>
    <col min="4107" max="4107" width="16.5703125" style="3" bestFit="1" customWidth="1"/>
    <col min="4108" max="4111" width="13.7109375" style="3" bestFit="1" customWidth="1"/>
    <col min="4112" max="4112" width="16.5703125" style="3" bestFit="1" customWidth="1"/>
    <col min="4113" max="4113" width="15.42578125" style="3" bestFit="1" customWidth="1"/>
    <col min="4114" max="4114" width="18.85546875" style="3" customWidth="1"/>
    <col min="4115" max="4115" width="20.140625" style="3" bestFit="1" customWidth="1"/>
    <col min="4116" max="4116" width="20.140625" style="3" customWidth="1"/>
    <col min="4117" max="4340" width="17.5703125" style="3"/>
    <col min="4341" max="4341" width="7.42578125" style="3" customWidth="1"/>
    <col min="4342" max="4342" width="3.28515625" style="3" customWidth="1"/>
    <col min="4343" max="4344" width="3.85546875" style="3" customWidth="1"/>
    <col min="4345" max="4345" width="4.140625" style="3" customWidth="1"/>
    <col min="4346" max="4346" width="11.85546875" style="3" customWidth="1"/>
    <col min="4347" max="4347" width="26.7109375" style="3" customWidth="1"/>
    <col min="4348" max="4348" width="17.140625" style="3" customWidth="1"/>
    <col min="4349" max="4349" width="9.85546875" style="3" customWidth="1"/>
    <col min="4350" max="4350" width="4" style="3" customWidth="1"/>
    <col min="4351" max="4351" width="5.5703125" style="3" customWidth="1"/>
    <col min="4352" max="4352" width="5.28515625" style="3" customWidth="1"/>
    <col min="4353" max="4353" width="30.28515625" style="3" customWidth="1"/>
    <col min="4354" max="4354" width="14.140625" style="3" customWidth="1"/>
    <col min="4355" max="4355" width="29.7109375" style="3" customWidth="1"/>
    <col min="4356" max="4358" width="17.140625" style="3" customWidth="1"/>
    <col min="4359" max="4359" width="14.42578125" style="3" bestFit="1" customWidth="1"/>
    <col min="4360" max="4360" width="15" style="3" bestFit="1" customWidth="1"/>
    <col min="4361" max="4361" width="15.42578125" style="3" bestFit="1" customWidth="1"/>
    <col min="4362" max="4362" width="15" style="3" customWidth="1"/>
    <col min="4363" max="4363" width="16.5703125" style="3" bestFit="1" customWidth="1"/>
    <col min="4364" max="4367" width="13.7109375" style="3" bestFit="1" customWidth="1"/>
    <col min="4368" max="4368" width="16.5703125" style="3" bestFit="1" customWidth="1"/>
    <col min="4369" max="4369" width="15.42578125" style="3" bestFit="1" customWidth="1"/>
    <col min="4370" max="4370" width="18.85546875" style="3" customWidth="1"/>
    <col min="4371" max="4371" width="20.140625" style="3" bestFit="1" customWidth="1"/>
    <col min="4372" max="4372" width="20.140625" style="3" customWidth="1"/>
    <col min="4373" max="4596" width="17.5703125" style="3"/>
    <col min="4597" max="4597" width="7.42578125" style="3" customWidth="1"/>
    <col min="4598" max="4598" width="3.28515625" style="3" customWidth="1"/>
    <col min="4599" max="4600" width="3.85546875" style="3" customWidth="1"/>
    <col min="4601" max="4601" width="4.140625" style="3" customWidth="1"/>
    <col min="4602" max="4602" width="11.85546875" style="3" customWidth="1"/>
    <col min="4603" max="4603" width="26.7109375" style="3" customWidth="1"/>
    <col min="4604" max="4604" width="17.140625" style="3" customWidth="1"/>
    <col min="4605" max="4605" width="9.85546875" style="3" customWidth="1"/>
    <col min="4606" max="4606" width="4" style="3" customWidth="1"/>
    <col min="4607" max="4607" width="5.5703125" style="3" customWidth="1"/>
    <col min="4608" max="4608" width="5.28515625" style="3" customWidth="1"/>
    <col min="4609" max="4609" width="30.28515625" style="3" customWidth="1"/>
    <col min="4610" max="4610" width="14.140625" style="3" customWidth="1"/>
    <col min="4611" max="4611" width="29.7109375" style="3" customWidth="1"/>
    <col min="4612" max="4614" width="17.140625" style="3" customWidth="1"/>
    <col min="4615" max="4615" width="14.42578125" style="3" bestFit="1" customWidth="1"/>
    <col min="4616" max="4616" width="15" style="3" bestFit="1" customWidth="1"/>
    <col min="4617" max="4617" width="15.42578125" style="3" bestFit="1" customWidth="1"/>
    <col min="4618" max="4618" width="15" style="3" customWidth="1"/>
    <col min="4619" max="4619" width="16.5703125" style="3" bestFit="1" customWidth="1"/>
    <col min="4620" max="4623" width="13.7109375" style="3" bestFit="1" customWidth="1"/>
    <col min="4624" max="4624" width="16.5703125" style="3" bestFit="1" customWidth="1"/>
    <col min="4625" max="4625" width="15.42578125" style="3" bestFit="1" customWidth="1"/>
    <col min="4626" max="4626" width="18.85546875" style="3" customWidth="1"/>
    <col min="4627" max="4627" width="20.140625" style="3" bestFit="1" customWidth="1"/>
    <col min="4628" max="4628" width="20.140625" style="3" customWidth="1"/>
    <col min="4629" max="4852" width="17.5703125" style="3"/>
    <col min="4853" max="4853" width="7.42578125" style="3" customWidth="1"/>
    <col min="4854" max="4854" width="3.28515625" style="3" customWidth="1"/>
    <col min="4855" max="4856" width="3.85546875" style="3" customWidth="1"/>
    <col min="4857" max="4857" width="4.140625" style="3" customWidth="1"/>
    <col min="4858" max="4858" width="11.85546875" style="3" customWidth="1"/>
    <col min="4859" max="4859" width="26.7109375" style="3" customWidth="1"/>
    <col min="4860" max="4860" width="17.140625" style="3" customWidth="1"/>
    <col min="4861" max="4861" width="9.85546875" style="3" customWidth="1"/>
    <col min="4862" max="4862" width="4" style="3" customWidth="1"/>
    <col min="4863" max="4863" width="5.5703125" style="3" customWidth="1"/>
    <col min="4864" max="4864" width="5.28515625" style="3" customWidth="1"/>
    <col min="4865" max="4865" width="30.28515625" style="3" customWidth="1"/>
    <col min="4866" max="4866" width="14.140625" style="3" customWidth="1"/>
    <col min="4867" max="4867" width="29.7109375" style="3" customWidth="1"/>
    <col min="4868" max="4870" width="17.140625" style="3" customWidth="1"/>
    <col min="4871" max="4871" width="14.42578125" style="3" bestFit="1" customWidth="1"/>
    <col min="4872" max="4872" width="15" style="3" bestFit="1" customWidth="1"/>
    <col min="4873" max="4873" width="15.42578125" style="3" bestFit="1" customWidth="1"/>
    <col min="4874" max="4874" width="15" style="3" customWidth="1"/>
    <col min="4875" max="4875" width="16.5703125" style="3" bestFit="1" customWidth="1"/>
    <col min="4876" max="4879" width="13.7109375" style="3" bestFit="1" customWidth="1"/>
    <col min="4880" max="4880" width="16.5703125" style="3" bestFit="1" customWidth="1"/>
    <col min="4881" max="4881" width="15.42578125" style="3" bestFit="1" customWidth="1"/>
    <col min="4882" max="4882" width="18.85546875" style="3" customWidth="1"/>
    <col min="4883" max="4883" width="20.140625" style="3" bestFit="1" customWidth="1"/>
    <col min="4884" max="4884" width="20.140625" style="3" customWidth="1"/>
    <col min="4885" max="5108" width="17.5703125" style="3"/>
    <col min="5109" max="5109" width="7.42578125" style="3" customWidth="1"/>
    <col min="5110" max="5110" width="3.28515625" style="3" customWidth="1"/>
    <col min="5111" max="5112" width="3.85546875" style="3" customWidth="1"/>
    <col min="5113" max="5113" width="4.140625" style="3" customWidth="1"/>
    <col min="5114" max="5114" width="11.85546875" style="3" customWidth="1"/>
    <col min="5115" max="5115" width="26.7109375" style="3" customWidth="1"/>
    <col min="5116" max="5116" width="17.140625" style="3" customWidth="1"/>
    <col min="5117" max="5117" width="9.85546875" style="3" customWidth="1"/>
    <col min="5118" max="5118" width="4" style="3" customWidth="1"/>
    <col min="5119" max="5119" width="5.5703125" style="3" customWidth="1"/>
    <col min="5120" max="5120" width="5.28515625" style="3" customWidth="1"/>
    <col min="5121" max="5121" width="30.28515625" style="3" customWidth="1"/>
    <col min="5122" max="5122" width="14.140625" style="3" customWidth="1"/>
    <col min="5123" max="5123" width="29.7109375" style="3" customWidth="1"/>
    <col min="5124" max="5126" width="17.140625" style="3" customWidth="1"/>
    <col min="5127" max="5127" width="14.42578125" style="3" bestFit="1" customWidth="1"/>
    <col min="5128" max="5128" width="15" style="3" bestFit="1" customWidth="1"/>
    <col min="5129" max="5129" width="15.42578125" style="3" bestFit="1" customWidth="1"/>
    <col min="5130" max="5130" width="15" style="3" customWidth="1"/>
    <col min="5131" max="5131" width="16.5703125" style="3" bestFit="1" customWidth="1"/>
    <col min="5132" max="5135" width="13.7109375" style="3" bestFit="1" customWidth="1"/>
    <col min="5136" max="5136" width="16.5703125" style="3" bestFit="1" customWidth="1"/>
    <col min="5137" max="5137" width="15.42578125" style="3" bestFit="1" customWidth="1"/>
    <col min="5138" max="5138" width="18.85546875" style="3" customWidth="1"/>
    <col min="5139" max="5139" width="20.140625" style="3" bestFit="1" customWidth="1"/>
    <col min="5140" max="5140" width="20.140625" style="3" customWidth="1"/>
    <col min="5141" max="5364" width="17.5703125" style="3"/>
    <col min="5365" max="5365" width="7.42578125" style="3" customWidth="1"/>
    <col min="5366" max="5366" width="3.28515625" style="3" customWidth="1"/>
    <col min="5367" max="5368" width="3.85546875" style="3" customWidth="1"/>
    <col min="5369" max="5369" width="4.140625" style="3" customWidth="1"/>
    <col min="5370" max="5370" width="11.85546875" style="3" customWidth="1"/>
    <col min="5371" max="5371" width="26.7109375" style="3" customWidth="1"/>
    <col min="5372" max="5372" width="17.140625" style="3" customWidth="1"/>
    <col min="5373" max="5373" width="9.85546875" style="3" customWidth="1"/>
    <col min="5374" max="5374" width="4" style="3" customWidth="1"/>
    <col min="5375" max="5375" width="5.5703125" style="3" customWidth="1"/>
    <col min="5376" max="5376" width="5.28515625" style="3" customWidth="1"/>
    <col min="5377" max="5377" width="30.28515625" style="3" customWidth="1"/>
    <col min="5378" max="5378" width="14.140625" style="3" customWidth="1"/>
    <col min="5379" max="5379" width="29.7109375" style="3" customWidth="1"/>
    <col min="5380" max="5382" width="17.140625" style="3" customWidth="1"/>
    <col min="5383" max="5383" width="14.42578125" style="3" bestFit="1" customWidth="1"/>
    <col min="5384" max="5384" width="15" style="3" bestFit="1" customWidth="1"/>
    <col min="5385" max="5385" width="15.42578125" style="3" bestFit="1" customWidth="1"/>
    <col min="5386" max="5386" width="15" style="3" customWidth="1"/>
    <col min="5387" max="5387" width="16.5703125" style="3" bestFit="1" customWidth="1"/>
    <col min="5388" max="5391" width="13.7109375" style="3" bestFit="1" customWidth="1"/>
    <col min="5392" max="5392" width="16.5703125" style="3" bestFit="1" customWidth="1"/>
    <col min="5393" max="5393" width="15.42578125" style="3" bestFit="1" customWidth="1"/>
    <col min="5394" max="5394" width="18.85546875" style="3" customWidth="1"/>
    <col min="5395" max="5395" width="20.140625" style="3" bestFit="1" customWidth="1"/>
    <col min="5396" max="5396" width="20.140625" style="3" customWidth="1"/>
    <col min="5397" max="5620" width="17.5703125" style="3"/>
    <col min="5621" max="5621" width="7.42578125" style="3" customWidth="1"/>
    <col min="5622" max="5622" width="3.28515625" style="3" customWidth="1"/>
    <col min="5623" max="5624" width="3.85546875" style="3" customWidth="1"/>
    <col min="5625" max="5625" width="4.140625" style="3" customWidth="1"/>
    <col min="5626" max="5626" width="11.85546875" style="3" customWidth="1"/>
    <col min="5627" max="5627" width="26.7109375" style="3" customWidth="1"/>
    <col min="5628" max="5628" width="17.140625" style="3" customWidth="1"/>
    <col min="5629" max="5629" width="9.85546875" style="3" customWidth="1"/>
    <col min="5630" max="5630" width="4" style="3" customWidth="1"/>
    <col min="5631" max="5631" width="5.5703125" style="3" customWidth="1"/>
    <col min="5632" max="5632" width="5.28515625" style="3" customWidth="1"/>
    <col min="5633" max="5633" width="30.28515625" style="3" customWidth="1"/>
    <col min="5634" max="5634" width="14.140625" style="3" customWidth="1"/>
    <col min="5635" max="5635" width="29.7109375" style="3" customWidth="1"/>
    <col min="5636" max="5638" width="17.140625" style="3" customWidth="1"/>
    <col min="5639" max="5639" width="14.42578125" style="3" bestFit="1" customWidth="1"/>
    <col min="5640" max="5640" width="15" style="3" bestFit="1" customWidth="1"/>
    <col min="5641" max="5641" width="15.42578125" style="3" bestFit="1" customWidth="1"/>
    <col min="5642" max="5642" width="15" style="3" customWidth="1"/>
    <col min="5643" max="5643" width="16.5703125" style="3" bestFit="1" customWidth="1"/>
    <col min="5644" max="5647" width="13.7109375" style="3" bestFit="1" customWidth="1"/>
    <col min="5648" max="5648" width="16.5703125" style="3" bestFit="1" customWidth="1"/>
    <col min="5649" max="5649" width="15.42578125" style="3" bestFit="1" customWidth="1"/>
    <col min="5650" max="5650" width="18.85546875" style="3" customWidth="1"/>
    <col min="5651" max="5651" width="20.140625" style="3" bestFit="1" customWidth="1"/>
    <col min="5652" max="5652" width="20.140625" style="3" customWidth="1"/>
    <col min="5653" max="5876" width="17.5703125" style="3"/>
    <col min="5877" max="5877" width="7.42578125" style="3" customWidth="1"/>
    <col min="5878" max="5878" width="3.28515625" style="3" customWidth="1"/>
    <col min="5879" max="5880" width="3.85546875" style="3" customWidth="1"/>
    <col min="5881" max="5881" width="4.140625" style="3" customWidth="1"/>
    <col min="5882" max="5882" width="11.85546875" style="3" customWidth="1"/>
    <col min="5883" max="5883" width="26.7109375" style="3" customWidth="1"/>
    <col min="5884" max="5884" width="17.140625" style="3" customWidth="1"/>
    <col min="5885" max="5885" width="9.85546875" style="3" customWidth="1"/>
    <col min="5886" max="5886" width="4" style="3" customWidth="1"/>
    <col min="5887" max="5887" width="5.5703125" style="3" customWidth="1"/>
    <col min="5888" max="5888" width="5.28515625" style="3" customWidth="1"/>
    <col min="5889" max="5889" width="30.28515625" style="3" customWidth="1"/>
    <col min="5890" max="5890" width="14.140625" style="3" customWidth="1"/>
    <col min="5891" max="5891" width="29.7109375" style="3" customWidth="1"/>
    <col min="5892" max="5894" width="17.140625" style="3" customWidth="1"/>
    <col min="5895" max="5895" width="14.42578125" style="3" bestFit="1" customWidth="1"/>
    <col min="5896" max="5896" width="15" style="3" bestFit="1" customWidth="1"/>
    <col min="5897" max="5897" width="15.42578125" style="3" bestFit="1" customWidth="1"/>
    <col min="5898" max="5898" width="15" style="3" customWidth="1"/>
    <col min="5899" max="5899" width="16.5703125" style="3" bestFit="1" customWidth="1"/>
    <col min="5900" max="5903" width="13.7109375" style="3" bestFit="1" customWidth="1"/>
    <col min="5904" max="5904" width="16.5703125" style="3" bestFit="1" customWidth="1"/>
    <col min="5905" max="5905" width="15.42578125" style="3" bestFit="1" customWidth="1"/>
    <col min="5906" max="5906" width="18.85546875" style="3" customWidth="1"/>
    <col min="5907" max="5907" width="20.140625" style="3" bestFit="1" customWidth="1"/>
    <col min="5908" max="5908" width="20.140625" style="3" customWidth="1"/>
    <col min="5909" max="6132" width="17.5703125" style="3"/>
    <col min="6133" max="6133" width="7.42578125" style="3" customWidth="1"/>
    <col min="6134" max="6134" width="3.28515625" style="3" customWidth="1"/>
    <col min="6135" max="6136" width="3.85546875" style="3" customWidth="1"/>
    <col min="6137" max="6137" width="4.140625" style="3" customWidth="1"/>
    <col min="6138" max="6138" width="11.85546875" style="3" customWidth="1"/>
    <col min="6139" max="6139" width="26.7109375" style="3" customWidth="1"/>
    <col min="6140" max="6140" width="17.140625" style="3" customWidth="1"/>
    <col min="6141" max="6141" width="9.85546875" style="3" customWidth="1"/>
    <col min="6142" max="6142" width="4" style="3" customWidth="1"/>
    <col min="6143" max="6143" width="5.5703125" style="3" customWidth="1"/>
    <col min="6144" max="6144" width="5.28515625" style="3" customWidth="1"/>
    <col min="6145" max="6145" width="30.28515625" style="3" customWidth="1"/>
    <col min="6146" max="6146" width="14.140625" style="3" customWidth="1"/>
    <col min="6147" max="6147" width="29.7109375" style="3" customWidth="1"/>
    <col min="6148" max="6150" width="17.140625" style="3" customWidth="1"/>
    <col min="6151" max="6151" width="14.42578125" style="3" bestFit="1" customWidth="1"/>
    <col min="6152" max="6152" width="15" style="3" bestFit="1" customWidth="1"/>
    <col min="6153" max="6153" width="15.42578125" style="3" bestFit="1" customWidth="1"/>
    <col min="6154" max="6154" width="15" style="3" customWidth="1"/>
    <col min="6155" max="6155" width="16.5703125" style="3" bestFit="1" customWidth="1"/>
    <col min="6156" max="6159" width="13.7109375" style="3" bestFit="1" customWidth="1"/>
    <col min="6160" max="6160" width="16.5703125" style="3" bestFit="1" customWidth="1"/>
    <col min="6161" max="6161" width="15.42578125" style="3" bestFit="1" customWidth="1"/>
    <col min="6162" max="6162" width="18.85546875" style="3" customWidth="1"/>
    <col min="6163" max="6163" width="20.140625" style="3" bestFit="1" customWidth="1"/>
    <col min="6164" max="6164" width="20.140625" style="3" customWidth="1"/>
    <col min="6165" max="6388" width="17.5703125" style="3"/>
    <col min="6389" max="6389" width="7.42578125" style="3" customWidth="1"/>
    <col min="6390" max="6390" width="3.28515625" style="3" customWidth="1"/>
    <col min="6391" max="6392" width="3.85546875" style="3" customWidth="1"/>
    <col min="6393" max="6393" width="4.140625" style="3" customWidth="1"/>
    <col min="6394" max="6394" width="11.85546875" style="3" customWidth="1"/>
    <col min="6395" max="6395" width="26.7109375" style="3" customWidth="1"/>
    <col min="6396" max="6396" width="17.140625" style="3" customWidth="1"/>
    <col min="6397" max="6397" width="9.85546875" style="3" customWidth="1"/>
    <col min="6398" max="6398" width="4" style="3" customWidth="1"/>
    <col min="6399" max="6399" width="5.5703125" style="3" customWidth="1"/>
    <col min="6400" max="6400" width="5.28515625" style="3" customWidth="1"/>
    <col min="6401" max="6401" width="30.28515625" style="3" customWidth="1"/>
    <col min="6402" max="6402" width="14.140625" style="3" customWidth="1"/>
    <col min="6403" max="6403" width="29.7109375" style="3" customWidth="1"/>
    <col min="6404" max="6406" width="17.140625" style="3" customWidth="1"/>
    <col min="6407" max="6407" width="14.42578125" style="3" bestFit="1" customWidth="1"/>
    <col min="6408" max="6408" width="15" style="3" bestFit="1" customWidth="1"/>
    <col min="6409" max="6409" width="15.42578125" style="3" bestFit="1" customWidth="1"/>
    <col min="6410" max="6410" width="15" style="3" customWidth="1"/>
    <col min="6411" max="6411" width="16.5703125" style="3" bestFit="1" customWidth="1"/>
    <col min="6412" max="6415" width="13.7109375" style="3" bestFit="1" customWidth="1"/>
    <col min="6416" max="6416" width="16.5703125" style="3" bestFit="1" customWidth="1"/>
    <col min="6417" max="6417" width="15.42578125" style="3" bestFit="1" customWidth="1"/>
    <col min="6418" max="6418" width="18.85546875" style="3" customWidth="1"/>
    <col min="6419" max="6419" width="20.140625" style="3" bestFit="1" customWidth="1"/>
    <col min="6420" max="6420" width="20.140625" style="3" customWidth="1"/>
    <col min="6421" max="6644" width="17.5703125" style="3"/>
    <col min="6645" max="6645" width="7.42578125" style="3" customWidth="1"/>
    <col min="6646" max="6646" width="3.28515625" style="3" customWidth="1"/>
    <col min="6647" max="6648" width="3.85546875" style="3" customWidth="1"/>
    <col min="6649" max="6649" width="4.140625" style="3" customWidth="1"/>
    <col min="6650" max="6650" width="11.85546875" style="3" customWidth="1"/>
    <col min="6651" max="6651" width="26.7109375" style="3" customWidth="1"/>
    <col min="6652" max="6652" width="17.140625" style="3" customWidth="1"/>
    <col min="6653" max="6653" width="9.85546875" style="3" customWidth="1"/>
    <col min="6654" max="6654" width="4" style="3" customWidth="1"/>
    <col min="6655" max="6655" width="5.5703125" style="3" customWidth="1"/>
    <col min="6656" max="6656" width="5.28515625" style="3" customWidth="1"/>
    <col min="6657" max="6657" width="30.28515625" style="3" customWidth="1"/>
    <col min="6658" max="6658" width="14.140625" style="3" customWidth="1"/>
    <col min="6659" max="6659" width="29.7109375" style="3" customWidth="1"/>
    <col min="6660" max="6662" width="17.140625" style="3" customWidth="1"/>
    <col min="6663" max="6663" width="14.42578125" style="3" bestFit="1" customWidth="1"/>
    <col min="6664" max="6664" width="15" style="3" bestFit="1" customWidth="1"/>
    <col min="6665" max="6665" width="15.42578125" style="3" bestFit="1" customWidth="1"/>
    <col min="6666" max="6666" width="15" style="3" customWidth="1"/>
    <col min="6667" max="6667" width="16.5703125" style="3" bestFit="1" customWidth="1"/>
    <col min="6668" max="6671" width="13.7109375" style="3" bestFit="1" customWidth="1"/>
    <col min="6672" max="6672" width="16.5703125" style="3" bestFit="1" customWidth="1"/>
    <col min="6673" max="6673" width="15.42578125" style="3" bestFit="1" customWidth="1"/>
    <col min="6674" max="6674" width="18.85546875" style="3" customWidth="1"/>
    <col min="6675" max="6675" width="20.140625" style="3" bestFit="1" customWidth="1"/>
    <col min="6676" max="6676" width="20.140625" style="3" customWidth="1"/>
    <col min="6677" max="6900" width="17.5703125" style="3"/>
    <col min="6901" max="6901" width="7.42578125" style="3" customWidth="1"/>
    <col min="6902" max="6902" width="3.28515625" style="3" customWidth="1"/>
    <col min="6903" max="6904" width="3.85546875" style="3" customWidth="1"/>
    <col min="6905" max="6905" width="4.140625" style="3" customWidth="1"/>
    <col min="6906" max="6906" width="11.85546875" style="3" customWidth="1"/>
    <col min="6907" max="6907" width="26.7109375" style="3" customWidth="1"/>
    <col min="6908" max="6908" width="17.140625" style="3" customWidth="1"/>
    <col min="6909" max="6909" width="9.85546875" style="3" customWidth="1"/>
    <col min="6910" max="6910" width="4" style="3" customWidth="1"/>
    <col min="6911" max="6911" width="5.5703125" style="3" customWidth="1"/>
    <col min="6912" max="6912" width="5.28515625" style="3" customWidth="1"/>
    <col min="6913" max="6913" width="30.28515625" style="3" customWidth="1"/>
    <col min="6914" max="6914" width="14.140625" style="3" customWidth="1"/>
    <col min="6915" max="6915" width="29.7109375" style="3" customWidth="1"/>
    <col min="6916" max="6918" width="17.140625" style="3" customWidth="1"/>
    <col min="6919" max="6919" width="14.42578125" style="3" bestFit="1" customWidth="1"/>
    <col min="6920" max="6920" width="15" style="3" bestFit="1" customWidth="1"/>
    <col min="6921" max="6921" width="15.42578125" style="3" bestFit="1" customWidth="1"/>
    <col min="6922" max="6922" width="15" style="3" customWidth="1"/>
    <col min="6923" max="6923" width="16.5703125" style="3" bestFit="1" customWidth="1"/>
    <col min="6924" max="6927" width="13.7109375" style="3" bestFit="1" customWidth="1"/>
    <col min="6928" max="6928" width="16.5703125" style="3" bestFit="1" customWidth="1"/>
    <col min="6929" max="6929" width="15.42578125" style="3" bestFit="1" customWidth="1"/>
    <col min="6930" max="6930" width="18.85546875" style="3" customWidth="1"/>
    <col min="6931" max="6931" width="20.140625" style="3" bestFit="1" customWidth="1"/>
    <col min="6932" max="6932" width="20.140625" style="3" customWidth="1"/>
    <col min="6933" max="7156" width="17.5703125" style="3"/>
    <col min="7157" max="7157" width="7.42578125" style="3" customWidth="1"/>
    <col min="7158" max="7158" width="3.28515625" style="3" customWidth="1"/>
    <col min="7159" max="7160" width="3.85546875" style="3" customWidth="1"/>
    <col min="7161" max="7161" width="4.140625" style="3" customWidth="1"/>
    <col min="7162" max="7162" width="11.85546875" style="3" customWidth="1"/>
    <col min="7163" max="7163" width="26.7109375" style="3" customWidth="1"/>
    <col min="7164" max="7164" width="17.140625" style="3" customWidth="1"/>
    <col min="7165" max="7165" width="9.85546875" style="3" customWidth="1"/>
    <col min="7166" max="7166" width="4" style="3" customWidth="1"/>
    <col min="7167" max="7167" width="5.5703125" style="3" customWidth="1"/>
    <col min="7168" max="7168" width="5.28515625" style="3" customWidth="1"/>
    <col min="7169" max="7169" width="30.28515625" style="3" customWidth="1"/>
    <col min="7170" max="7170" width="14.140625" style="3" customWidth="1"/>
    <col min="7171" max="7171" width="29.7109375" style="3" customWidth="1"/>
    <col min="7172" max="7174" width="17.140625" style="3" customWidth="1"/>
    <col min="7175" max="7175" width="14.42578125" style="3" bestFit="1" customWidth="1"/>
    <col min="7176" max="7176" width="15" style="3" bestFit="1" customWidth="1"/>
    <col min="7177" max="7177" width="15.42578125" style="3" bestFit="1" customWidth="1"/>
    <col min="7178" max="7178" width="15" style="3" customWidth="1"/>
    <col min="7179" max="7179" width="16.5703125" style="3" bestFit="1" customWidth="1"/>
    <col min="7180" max="7183" width="13.7109375" style="3" bestFit="1" customWidth="1"/>
    <col min="7184" max="7184" width="16.5703125" style="3" bestFit="1" customWidth="1"/>
    <col min="7185" max="7185" width="15.42578125" style="3" bestFit="1" customWidth="1"/>
    <col min="7186" max="7186" width="18.85546875" style="3" customWidth="1"/>
    <col min="7187" max="7187" width="20.140625" style="3" bestFit="1" customWidth="1"/>
    <col min="7188" max="7188" width="20.140625" style="3" customWidth="1"/>
    <col min="7189" max="7412" width="17.5703125" style="3"/>
    <col min="7413" max="7413" width="7.42578125" style="3" customWidth="1"/>
    <col min="7414" max="7414" width="3.28515625" style="3" customWidth="1"/>
    <col min="7415" max="7416" width="3.85546875" style="3" customWidth="1"/>
    <col min="7417" max="7417" width="4.140625" style="3" customWidth="1"/>
    <col min="7418" max="7418" width="11.85546875" style="3" customWidth="1"/>
    <col min="7419" max="7419" width="26.7109375" style="3" customWidth="1"/>
    <col min="7420" max="7420" width="17.140625" style="3" customWidth="1"/>
    <col min="7421" max="7421" width="9.85546875" style="3" customWidth="1"/>
    <col min="7422" max="7422" width="4" style="3" customWidth="1"/>
    <col min="7423" max="7423" width="5.5703125" style="3" customWidth="1"/>
    <col min="7424" max="7424" width="5.28515625" style="3" customWidth="1"/>
    <col min="7425" max="7425" width="30.28515625" style="3" customWidth="1"/>
    <col min="7426" max="7426" width="14.140625" style="3" customWidth="1"/>
    <col min="7427" max="7427" width="29.7109375" style="3" customWidth="1"/>
    <col min="7428" max="7430" width="17.140625" style="3" customWidth="1"/>
    <col min="7431" max="7431" width="14.42578125" style="3" bestFit="1" customWidth="1"/>
    <col min="7432" max="7432" width="15" style="3" bestFit="1" customWidth="1"/>
    <col min="7433" max="7433" width="15.42578125" style="3" bestFit="1" customWidth="1"/>
    <col min="7434" max="7434" width="15" style="3" customWidth="1"/>
    <col min="7435" max="7435" width="16.5703125" style="3" bestFit="1" customWidth="1"/>
    <col min="7436" max="7439" width="13.7109375" style="3" bestFit="1" customWidth="1"/>
    <col min="7440" max="7440" width="16.5703125" style="3" bestFit="1" customWidth="1"/>
    <col min="7441" max="7441" width="15.42578125" style="3" bestFit="1" customWidth="1"/>
    <col min="7442" max="7442" width="18.85546875" style="3" customWidth="1"/>
    <col min="7443" max="7443" width="20.140625" style="3" bestFit="1" customWidth="1"/>
    <col min="7444" max="7444" width="20.140625" style="3" customWidth="1"/>
    <col min="7445" max="7668" width="17.5703125" style="3"/>
    <col min="7669" max="7669" width="7.42578125" style="3" customWidth="1"/>
    <col min="7670" max="7670" width="3.28515625" style="3" customWidth="1"/>
    <col min="7671" max="7672" width="3.85546875" style="3" customWidth="1"/>
    <col min="7673" max="7673" width="4.140625" style="3" customWidth="1"/>
    <col min="7674" max="7674" width="11.85546875" style="3" customWidth="1"/>
    <col min="7675" max="7675" width="26.7109375" style="3" customWidth="1"/>
    <col min="7676" max="7676" width="17.140625" style="3" customWidth="1"/>
    <col min="7677" max="7677" width="9.85546875" style="3" customWidth="1"/>
    <col min="7678" max="7678" width="4" style="3" customWidth="1"/>
    <col min="7679" max="7679" width="5.5703125" style="3" customWidth="1"/>
    <col min="7680" max="7680" width="5.28515625" style="3" customWidth="1"/>
    <col min="7681" max="7681" width="30.28515625" style="3" customWidth="1"/>
    <col min="7682" max="7682" width="14.140625" style="3" customWidth="1"/>
    <col min="7683" max="7683" width="29.7109375" style="3" customWidth="1"/>
    <col min="7684" max="7686" width="17.140625" style="3" customWidth="1"/>
    <col min="7687" max="7687" width="14.42578125" style="3" bestFit="1" customWidth="1"/>
    <col min="7688" max="7688" width="15" style="3" bestFit="1" customWidth="1"/>
    <col min="7689" max="7689" width="15.42578125" style="3" bestFit="1" customWidth="1"/>
    <col min="7690" max="7690" width="15" style="3" customWidth="1"/>
    <col min="7691" max="7691" width="16.5703125" style="3" bestFit="1" customWidth="1"/>
    <col min="7692" max="7695" width="13.7109375" style="3" bestFit="1" customWidth="1"/>
    <col min="7696" max="7696" width="16.5703125" style="3" bestFit="1" customWidth="1"/>
    <col min="7697" max="7697" width="15.42578125" style="3" bestFit="1" customWidth="1"/>
    <col min="7698" max="7698" width="18.85546875" style="3" customWidth="1"/>
    <col min="7699" max="7699" width="20.140625" style="3" bestFit="1" customWidth="1"/>
    <col min="7700" max="7700" width="20.140625" style="3" customWidth="1"/>
    <col min="7701" max="7924" width="17.5703125" style="3"/>
    <col min="7925" max="7925" width="7.42578125" style="3" customWidth="1"/>
    <col min="7926" max="7926" width="3.28515625" style="3" customWidth="1"/>
    <col min="7927" max="7928" width="3.85546875" style="3" customWidth="1"/>
    <col min="7929" max="7929" width="4.140625" style="3" customWidth="1"/>
    <col min="7930" max="7930" width="11.85546875" style="3" customWidth="1"/>
    <col min="7931" max="7931" width="26.7109375" style="3" customWidth="1"/>
    <col min="7932" max="7932" width="17.140625" style="3" customWidth="1"/>
    <col min="7933" max="7933" width="9.85546875" style="3" customWidth="1"/>
    <col min="7934" max="7934" width="4" style="3" customWidth="1"/>
    <col min="7935" max="7935" width="5.5703125" style="3" customWidth="1"/>
    <col min="7936" max="7936" width="5.28515625" style="3" customWidth="1"/>
    <col min="7937" max="7937" width="30.28515625" style="3" customWidth="1"/>
    <col min="7938" max="7938" width="14.140625" style="3" customWidth="1"/>
    <col min="7939" max="7939" width="29.7109375" style="3" customWidth="1"/>
    <col min="7940" max="7942" width="17.140625" style="3" customWidth="1"/>
    <col min="7943" max="7943" width="14.42578125" style="3" bestFit="1" customWidth="1"/>
    <col min="7944" max="7944" width="15" style="3" bestFit="1" customWidth="1"/>
    <col min="7945" max="7945" width="15.42578125" style="3" bestFit="1" customWidth="1"/>
    <col min="7946" max="7946" width="15" style="3" customWidth="1"/>
    <col min="7947" max="7947" width="16.5703125" style="3" bestFit="1" customWidth="1"/>
    <col min="7948" max="7951" width="13.7109375" style="3" bestFit="1" customWidth="1"/>
    <col min="7952" max="7952" width="16.5703125" style="3" bestFit="1" customWidth="1"/>
    <col min="7953" max="7953" width="15.42578125" style="3" bestFit="1" customWidth="1"/>
    <col min="7954" max="7954" width="18.85546875" style="3" customWidth="1"/>
    <col min="7955" max="7955" width="20.140625" style="3" bestFit="1" customWidth="1"/>
    <col min="7956" max="7956" width="20.140625" style="3" customWidth="1"/>
    <col min="7957" max="8180" width="17.5703125" style="3"/>
    <col min="8181" max="8181" width="7.42578125" style="3" customWidth="1"/>
    <col min="8182" max="8182" width="3.28515625" style="3" customWidth="1"/>
    <col min="8183" max="8184" width="3.85546875" style="3" customWidth="1"/>
    <col min="8185" max="8185" width="4.140625" style="3" customWidth="1"/>
    <col min="8186" max="8186" width="11.85546875" style="3" customWidth="1"/>
    <col min="8187" max="8187" width="26.7109375" style="3" customWidth="1"/>
    <col min="8188" max="8188" width="17.140625" style="3" customWidth="1"/>
    <col min="8189" max="8189" width="9.85546875" style="3" customWidth="1"/>
    <col min="8190" max="8190" width="4" style="3" customWidth="1"/>
    <col min="8191" max="8191" width="5.5703125" style="3" customWidth="1"/>
    <col min="8192" max="8192" width="5.28515625" style="3" customWidth="1"/>
    <col min="8193" max="8193" width="30.28515625" style="3" customWidth="1"/>
    <col min="8194" max="8194" width="14.140625" style="3" customWidth="1"/>
    <col min="8195" max="8195" width="29.7109375" style="3" customWidth="1"/>
    <col min="8196" max="8198" width="17.140625" style="3" customWidth="1"/>
    <col min="8199" max="8199" width="14.42578125" style="3" bestFit="1" customWidth="1"/>
    <col min="8200" max="8200" width="15" style="3" bestFit="1" customWidth="1"/>
    <col min="8201" max="8201" width="15.42578125" style="3" bestFit="1" customWidth="1"/>
    <col min="8202" max="8202" width="15" style="3" customWidth="1"/>
    <col min="8203" max="8203" width="16.5703125" style="3" bestFit="1" customWidth="1"/>
    <col min="8204" max="8207" width="13.7109375" style="3" bestFit="1" customWidth="1"/>
    <col min="8208" max="8208" width="16.5703125" style="3" bestFit="1" customWidth="1"/>
    <col min="8209" max="8209" width="15.42578125" style="3" bestFit="1" customWidth="1"/>
    <col min="8210" max="8210" width="18.85546875" style="3" customWidth="1"/>
    <col min="8211" max="8211" width="20.140625" style="3" bestFit="1" customWidth="1"/>
    <col min="8212" max="8212" width="20.140625" style="3" customWidth="1"/>
    <col min="8213" max="8436" width="17.5703125" style="3"/>
    <col min="8437" max="8437" width="7.42578125" style="3" customWidth="1"/>
    <col min="8438" max="8438" width="3.28515625" style="3" customWidth="1"/>
    <col min="8439" max="8440" width="3.85546875" style="3" customWidth="1"/>
    <col min="8441" max="8441" width="4.140625" style="3" customWidth="1"/>
    <col min="8442" max="8442" width="11.85546875" style="3" customWidth="1"/>
    <col min="8443" max="8443" width="26.7109375" style="3" customWidth="1"/>
    <col min="8444" max="8444" width="17.140625" style="3" customWidth="1"/>
    <col min="8445" max="8445" width="9.85546875" style="3" customWidth="1"/>
    <col min="8446" max="8446" width="4" style="3" customWidth="1"/>
    <col min="8447" max="8447" width="5.5703125" style="3" customWidth="1"/>
    <col min="8448" max="8448" width="5.28515625" style="3" customWidth="1"/>
    <col min="8449" max="8449" width="30.28515625" style="3" customWidth="1"/>
    <col min="8450" max="8450" width="14.140625" style="3" customWidth="1"/>
    <col min="8451" max="8451" width="29.7109375" style="3" customWidth="1"/>
    <col min="8452" max="8454" width="17.140625" style="3" customWidth="1"/>
    <col min="8455" max="8455" width="14.42578125" style="3" bestFit="1" customWidth="1"/>
    <col min="8456" max="8456" width="15" style="3" bestFit="1" customWidth="1"/>
    <col min="8457" max="8457" width="15.42578125" style="3" bestFit="1" customWidth="1"/>
    <col min="8458" max="8458" width="15" style="3" customWidth="1"/>
    <col min="8459" max="8459" width="16.5703125" style="3" bestFit="1" customWidth="1"/>
    <col min="8460" max="8463" width="13.7109375" style="3" bestFit="1" customWidth="1"/>
    <col min="8464" max="8464" width="16.5703125" style="3" bestFit="1" customWidth="1"/>
    <col min="8465" max="8465" width="15.42578125" style="3" bestFit="1" customWidth="1"/>
    <col min="8466" max="8466" width="18.85546875" style="3" customWidth="1"/>
    <col min="8467" max="8467" width="20.140625" style="3" bestFit="1" customWidth="1"/>
    <col min="8468" max="8468" width="20.140625" style="3" customWidth="1"/>
    <col min="8469" max="8692" width="17.5703125" style="3"/>
    <col min="8693" max="8693" width="7.42578125" style="3" customWidth="1"/>
    <col min="8694" max="8694" width="3.28515625" style="3" customWidth="1"/>
    <col min="8695" max="8696" width="3.85546875" style="3" customWidth="1"/>
    <col min="8697" max="8697" width="4.140625" style="3" customWidth="1"/>
    <col min="8698" max="8698" width="11.85546875" style="3" customWidth="1"/>
    <col min="8699" max="8699" width="26.7109375" style="3" customWidth="1"/>
    <col min="8700" max="8700" width="17.140625" style="3" customWidth="1"/>
    <col min="8701" max="8701" width="9.85546875" style="3" customWidth="1"/>
    <col min="8702" max="8702" width="4" style="3" customWidth="1"/>
    <col min="8703" max="8703" width="5.5703125" style="3" customWidth="1"/>
    <col min="8704" max="8704" width="5.28515625" style="3" customWidth="1"/>
    <col min="8705" max="8705" width="30.28515625" style="3" customWidth="1"/>
    <col min="8706" max="8706" width="14.140625" style="3" customWidth="1"/>
    <col min="8707" max="8707" width="29.7109375" style="3" customWidth="1"/>
    <col min="8708" max="8710" width="17.140625" style="3" customWidth="1"/>
    <col min="8711" max="8711" width="14.42578125" style="3" bestFit="1" customWidth="1"/>
    <col min="8712" max="8712" width="15" style="3" bestFit="1" customWidth="1"/>
    <col min="8713" max="8713" width="15.42578125" style="3" bestFit="1" customWidth="1"/>
    <col min="8714" max="8714" width="15" style="3" customWidth="1"/>
    <col min="8715" max="8715" width="16.5703125" style="3" bestFit="1" customWidth="1"/>
    <col min="8716" max="8719" width="13.7109375" style="3" bestFit="1" customWidth="1"/>
    <col min="8720" max="8720" width="16.5703125" style="3" bestFit="1" customWidth="1"/>
    <col min="8721" max="8721" width="15.42578125" style="3" bestFit="1" customWidth="1"/>
    <col min="8722" max="8722" width="18.85546875" style="3" customWidth="1"/>
    <col min="8723" max="8723" width="20.140625" style="3" bestFit="1" customWidth="1"/>
    <col min="8724" max="8724" width="20.140625" style="3" customWidth="1"/>
    <col min="8725" max="8948" width="17.5703125" style="3"/>
    <col min="8949" max="8949" width="7.42578125" style="3" customWidth="1"/>
    <col min="8950" max="8950" width="3.28515625" style="3" customWidth="1"/>
    <col min="8951" max="8952" width="3.85546875" style="3" customWidth="1"/>
    <col min="8953" max="8953" width="4.140625" style="3" customWidth="1"/>
    <col min="8954" max="8954" width="11.85546875" style="3" customWidth="1"/>
    <col min="8955" max="8955" width="26.7109375" style="3" customWidth="1"/>
    <col min="8956" max="8956" width="17.140625" style="3" customWidth="1"/>
    <col min="8957" max="8957" width="9.85546875" style="3" customWidth="1"/>
    <col min="8958" max="8958" width="4" style="3" customWidth="1"/>
    <col min="8959" max="8959" width="5.5703125" style="3" customWidth="1"/>
    <col min="8960" max="8960" width="5.28515625" style="3" customWidth="1"/>
    <col min="8961" max="8961" width="30.28515625" style="3" customWidth="1"/>
    <col min="8962" max="8962" width="14.140625" style="3" customWidth="1"/>
    <col min="8963" max="8963" width="29.7109375" style="3" customWidth="1"/>
    <col min="8964" max="8966" width="17.140625" style="3" customWidth="1"/>
    <col min="8967" max="8967" width="14.42578125" style="3" bestFit="1" customWidth="1"/>
    <col min="8968" max="8968" width="15" style="3" bestFit="1" customWidth="1"/>
    <col min="8969" max="8969" width="15.42578125" style="3" bestFit="1" customWidth="1"/>
    <col min="8970" max="8970" width="15" style="3" customWidth="1"/>
    <col min="8971" max="8971" width="16.5703125" style="3" bestFit="1" customWidth="1"/>
    <col min="8972" max="8975" width="13.7109375" style="3" bestFit="1" customWidth="1"/>
    <col min="8976" max="8976" width="16.5703125" style="3" bestFit="1" customWidth="1"/>
    <col min="8977" max="8977" width="15.42578125" style="3" bestFit="1" customWidth="1"/>
    <col min="8978" max="8978" width="18.85546875" style="3" customWidth="1"/>
    <col min="8979" max="8979" width="20.140625" style="3" bestFit="1" customWidth="1"/>
    <col min="8980" max="8980" width="20.140625" style="3" customWidth="1"/>
    <col min="8981" max="9204" width="17.5703125" style="3"/>
    <col min="9205" max="9205" width="7.42578125" style="3" customWidth="1"/>
    <col min="9206" max="9206" width="3.28515625" style="3" customWidth="1"/>
    <col min="9207" max="9208" width="3.85546875" style="3" customWidth="1"/>
    <col min="9209" max="9209" width="4.140625" style="3" customWidth="1"/>
    <col min="9210" max="9210" width="11.85546875" style="3" customWidth="1"/>
    <col min="9211" max="9211" width="26.7109375" style="3" customWidth="1"/>
    <col min="9212" max="9212" width="17.140625" style="3" customWidth="1"/>
    <col min="9213" max="9213" width="9.85546875" style="3" customWidth="1"/>
    <col min="9214" max="9214" width="4" style="3" customWidth="1"/>
    <col min="9215" max="9215" width="5.5703125" style="3" customWidth="1"/>
    <col min="9216" max="9216" width="5.28515625" style="3" customWidth="1"/>
    <col min="9217" max="9217" width="30.28515625" style="3" customWidth="1"/>
    <col min="9218" max="9218" width="14.140625" style="3" customWidth="1"/>
    <col min="9219" max="9219" width="29.7109375" style="3" customWidth="1"/>
    <col min="9220" max="9222" width="17.140625" style="3" customWidth="1"/>
    <col min="9223" max="9223" width="14.42578125" style="3" bestFit="1" customWidth="1"/>
    <col min="9224" max="9224" width="15" style="3" bestFit="1" customWidth="1"/>
    <col min="9225" max="9225" width="15.42578125" style="3" bestFit="1" customWidth="1"/>
    <col min="9226" max="9226" width="15" style="3" customWidth="1"/>
    <col min="9227" max="9227" width="16.5703125" style="3" bestFit="1" customWidth="1"/>
    <col min="9228" max="9231" width="13.7109375" style="3" bestFit="1" customWidth="1"/>
    <col min="9232" max="9232" width="16.5703125" style="3" bestFit="1" customWidth="1"/>
    <col min="9233" max="9233" width="15.42578125" style="3" bestFit="1" customWidth="1"/>
    <col min="9234" max="9234" width="18.85546875" style="3" customWidth="1"/>
    <col min="9235" max="9235" width="20.140625" style="3" bestFit="1" customWidth="1"/>
    <col min="9236" max="9236" width="20.140625" style="3" customWidth="1"/>
    <col min="9237" max="9460" width="17.5703125" style="3"/>
    <col min="9461" max="9461" width="7.42578125" style="3" customWidth="1"/>
    <col min="9462" max="9462" width="3.28515625" style="3" customWidth="1"/>
    <col min="9463" max="9464" width="3.85546875" style="3" customWidth="1"/>
    <col min="9465" max="9465" width="4.140625" style="3" customWidth="1"/>
    <col min="9466" max="9466" width="11.85546875" style="3" customWidth="1"/>
    <col min="9467" max="9467" width="26.7109375" style="3" customWidth="1"/>
    <col min="9468" max="9468" width="17.140625" style="3" customWidth="1"/>
    <col min="9469" max="9469" width="9.85546875" style="3" customWidth="1"/>
    <col min="9470" max="9470" width="4" style="3" customWidth="1"/>
    <col min="9471" max="9471" width="5.5703125" style="3" customWidth="1"/>
    <col min="9472" max="9472" width="5.28515625" style="3" customWidth="1"/>
    <col min="9473" max="9473" width="30.28515625" style="3" customWidth="1"/>
    <col min="9474" max="9474" width="14.140625" style="3" customWidth="1"/>
    <col min="9475" max="9475" width="29.7109375" style="3" customWidth="1"/>
    <col min="9476" max="9478" width="17.140625" style="3" customWidth="1"/>
    <col min="9479" max="9479" width="14.42578125" style="3" bestFit="1" customWidth="1"/>
    <col min="9480" max="9480" width="15" style="3" bestFit="1" customWidth="1"/>
    <col min="9481" max="9481" width="15.42578125" style="3" bestFit="1" customWidth="1"/>
    <col min="9482" max="9482" width="15" style="3" customWidth="1"/>
    <col min="9483" max="9483" width="16.5703125" style="3" bestFit="1" customWidth="1"/>
    <col min="9484" max="9487" width="13.7109375" style="3" bestFit="1" customWidth="1"/>
    <col min="9488" max="9488" width="16.5703125" style="3" bestFit="1" customWidth="1"/>
    <col min="9489" max="9489" width="15.42578125" style="3" bestFit="1" customWidth="1"/>
    <col min="9490" max="9490" width="18.85546875" style="3" customWidth="1"/>
    <col min="9491" max="9491" width="20.140625" style="3" bestFit="1" customWidth="1"/>
    <col min="9492" max="9492" width="20.140625" style="3" customWidth="1"/>
    <col min="9493" max="9716" width="17.5703125" style="3"/>
    <col min="9717" max="9717" width="7.42578125" style="3" customWidth="1"/>
    <col min="9718" max="9718" width="3.28515625" style="3" customWidth="1"/>
    <col min="9719" max="9720" width="3.85546875" style="3" customWidth="1"/>
    <col min="9721" max="9721" width="4.140625" style="3" customWidth="1"/>
    <col min="9722" max="9722" width="11.85546875" style="3" customWidth="1"/>
    <col min="9723" max="9723" width="26.7109375" style="3" customWidth="1"/>
    <col min="9724" max="9724" width="17.140625" style="3" customWidth="1"/>
    <col min="9725" max="9725" width="9.85546875" style="3" customWidth="1"/>
    <col min="9726" max="9726" width="4" style="3" customWidth="1"/>
    <col min="9727" max="9727" width="5.5703125" style="3" customWidth="1"/>
    <col min="9728" max="9728" width="5.28515625" style="3" customWidth="1"/>
    <col min="9729" max="9729" width="30.28515625" style="3" customWidth="1"/>
    <col min="9730" max="9730" width="14.140625" style="3" customWidth="1"/>
    <col min="9731" max="9731" width="29.7109375" style="3" customWidth="1"/>
    <col min="9732" max="9734" width="17.140625" style="3" customWidth="1"/>
    <col min="9735" max="9735" width="14.42578125" style="3" bestFit="1" customWidth="1"/>
    <col min="9736" max="9736" width="15" style="3" bestFit="1" customWidth="1"/>
    <col min="9737" max="9737" width="15.42578125" style="3" bestFit="1" customWidth="1"/>
    <col min="9738" max="9738" width="15" style="3" customWidth="1"/>
    <col min="9739" max="9739" width="16.5703125" style="3" bestFit="1" customWidth="1"/>
    <col min="9740" max="9743" width="13.7109375" style="3" bestFit="1" customWidth="1"/>
    <col min="9744" max="9744" width="16.5703125" style="3" bestFit="1" customWidth="1"/>
    <col min="9745" max="9745" width="15.42578125" style="3" bestFit="1" customWidth="1"/>
    <col min="9746" max="9746" width="18.85546875" style="3" customWidth="1"/>
    <col min="9747" max="9747" width="20.140625" style="3" bestFit="1" customWidth="1"/>
    <col min="9748" max="9748" width="20.140625" style="3" customWidth="1"/>
    <col min="9749" max="9972" width="17.5703125" style="3"/>
    <col min="9973" max="9973" width="7.42578125" style="3" customWidth="1"/>
    <col min="9974" max="9974" width="3.28515625" style="3" customWidth="1"/>
    <col min="9975" max="9976" width="3.85546875" style="3" customWidth="1"/>
    <col min="9977" max="9977" width="4.140625" style="3" customWidth="1"/>
    <col min="9978" max="9978" width="11.85546875" style="3" customWidth="1"/>
    <col min="9979" max="9979" width="26.7109375" style="3" customWidth="1"/>
    <col min="9980" max="9980" width="17.140625" style="3" customWidth="1"/>
    <col min="9981" max="9981" width="9.85546875" style="3" customWidth="1"/>
    <col min="9982" max="9982" width="4" style="3" customWidth="1"/>
    <col min="9983" max="9983" width="5.5703125" style="3" customWidth="1"/>
    <col min="9984" max="9984" width="5.28515625" style="3" customWidth="1"/>
    <col min="9985" max="9985" width="30.28515625" style="3" customWidth="1"/>
    <col min="9986" max="9986" width="14.140625" style="3" customWidth="1"/>
    <col min="9987" max="9987" width="29.7109375" style="3" customWidth="1"/>
    <col min="9988" max="9990" width="17.140625" style="3" customWidth="1"/>
    <col min="9991" max="9991" width="14.42578125" style="3" bestFit="1" customWidth="1"/>
    <col min="9992" max="9992" width="15" style="3" bestFit="1" customWidth="1"/>
    <col min="9993" max="9993" width="15.42578125" style="3" bestFit="1" customWidth="1"/>
    <col min="9994" max="9994" width="15" style="3" customWidth="1"/>
    <col min="9995" max="9995" width="16.5703125" style="3" bestFit="1" customWidth="1"/>
    <col min="9996" max="9999" width="13.7109375" style="3" bestFit="1" customWidth="1"/>
    <col min="10000" max="10000" width="16.5703125" style="3" bestFit="1" customWidth="1"/>
    <col min="10001" max="10001" width="15.42578125" style="3" bestFit="1" customWidth="1"/>
    <col min="10002" max="10002" width="18.85546875" style="3" customWidth="1"/>
    <col min="10003" max="10003" width="20.140625" style="3" bestFit="1" customWidth="1"/>
    <col min="10004" max="10004" width="20.140625" style="3" customWidth="1"/>
    <col min="10005" max="10228" width="17.5703125" style="3"/>
    <col min="10229" max="10229" width="7.42578125" style="3" customWidth="1"/>
    <col min="10230" max="10230" width="3.28515625" style="3" customWidth="1"/>
    <col min="10231" max="10232" width="3.85546875" style="3" customWidth="1"/>
    <col min="10233" max="10233" width="4.140625" style="3" customWidth="1"/>
    <col min="10234" max="10234" width="11.85546875" style="3" customWidth="1"/>
    <col min="10235" max="10235" width="26.7109375" style="3" customWidth="1"/>
    <col min="10236" max="10236" width="17.140625" style="3" customWidth="1"/>
    <col min="10237" max="10237" width="9.85546875" style="3" customWidth="1"/>
    <col min="10238" max="10238" width="4" style="3" customWidth="1"/>
    <col min="10239" max="10239" width="5.5703125" style="3" customWidth="1"/>
    <col min="10240" max="10240" width="5.28515625" style="3" customWidth="1"/>
    <col min="10241" max="10241" width="30.28515625" style="3" customWidth="1"/>
    <col min="10242" max="10242" width="14.140625" style="3" customWidth="1"/>
    <col min="10243" max="10243" width="29.7109375" style="3" customWidth="1"/>
    <col min="10244" max="10246" width="17.140625" style="3" customWidth="1"/>
    <col min="10247" max="10247" width="14.42578125" style="3" bestFit="1" customWidth="1"/>
    <col min="10248" max="10248" width="15" style="3" bestFit="1" customWidth="1"/>
    <col min="10249" max="10249" width="15.42578125" style="3" bestFit="1" customWidth="1"/>
    <col min="10250" max="10250" width="15" style="3" customWidth="1"/>
    <col min="10251" max="10251" width="16.5703125" style="3" bestFit="1" customWidth="1"/>
    <col min="10252" max="10255" width="13.7109375" style="3" bestFit="1" customWidth="1"/>
    <col min="10256" max="10256" width="16.5703125" style="3" bestFit="1" customWidth="1"/>
    <col min="10257" max="10257" width="15.42578125" style="3" bestFit="1" customWidth="1"/>
    <col min="10258" max="10258" width="18.85546875" style="3" customWidth="1"/>
    <col min="10259" max="10259" width="20.140625" style="3" bestFit="1" customWidth="1"/>
    <col min="10260" max="10260" width="20.140625" style="3" customWidth="1"/>
    <col min="10261" max="10484" width="17.5703125" style="3"/>
    <col min="10485" max="10485" width="7.42578125" style="3" customWidth="1"/>
    <col min="10486" max="10486" width="3.28515625" style="3" customWidth="1"/>
    <col min="10487" max="10488" width="3.85546875" style="3" customWidth="1"/>
    <col min="10489" max="10489" width="4.140625" style="3" customWidth="1"/>
    <col min="10490" max="10490" width="11.85546875" style="3" customWidth="1"/>
    <col min="10491" max="10491" width="26.7109375" style="3" customWidth="1"/>
    <col min="10492" max="10492" width="17.140625" style="3" customWidth="1"/>
    <col min="10493" max="10493" width="9.85546875" style="3" customWidth="1"/>
    <col min="10494" max="10494" width="4" style="3" customWidth="1"/>
    <col min="10495" max="10495" width="5.5703125" style="3" customWidth="1"/>
    <col min="10496" max="10496" width="5.28515625" style="3" customWidth="1"/>
    <col min="10497" max="10497" width="30.28515625" style="3" customWidth="1"/>
    <col min="10498" max="10498" width="14.140625" style="3" customWidth="1"/>
    <col min="10499" max="10499" width="29.7109375" style="3" customWidth="1"/>
    <col min="10500" max="10502" width="17.140625" style="3" customWidth="1"/>
    <col min="10503" max="10503" width="14.42578125" style="3" bestFit="1" customWidth="1"/>
    <col min="10504" max="10504" width="15" style="3" bestFit="1" customWidth="1"/>
    <col min="10505" max="10505" width="15.42578125" style="3" bestFit="1" customWidth="1"/>
    <col min="10506" max="10506" width="15" style="3" customWidth="1"/>
    <col min="10507" max="10507" width="16.5703125" style="3" bestFit="1" customWidth="1"/>
    <col min="10508" max="10511" width="13.7109375" style="3" bestFit="1" customWidth="1"/>
    <col min="10512" max="10512" width="16.5703125" style="3" bestFit="1" customWidth="1"/>
    <col min="10513" max="10513" width="15.42578125" style="3" bestFit="1" customWidth="1"/>
    <col min="10514" max="10514" width="18.85546875" style="3" customWidth="1"/>
    <col min="10515" max="10515" width="20.140625" style="3" bestFit="1" customWidth="1"/>
    <col min="10516" max="10516" width="20.140625" style="3" customWidth="1"/>
    <col min="10517" max="10740" width="17.5703125" style="3"/>
    <col min="10741" max="10741" width="7.42578125" style="3" customWidth="1"/>
    <col min="10742" max="10742" width="3.28515625" style="3" customWidth="1"/>
    <col min="10743" max="10744" width="3.85546875" style="3" customWidth="1"/>
    <col min="10745" max="10745" width="4.140625" style="3" customWidth="1"/>
    <col min="10746" max="10746" width="11.85546875" style="3" customWidth="1"/>
    <col min="10747" max="10747" width="26.7109375" style="3" customWidth="1"/>
    <col min="10748" max="10748" width="17.140625" style="3" customWidth="1"/>
    <col min="10749" max="10749" width="9.85546875" style="3" customWidth="1"/>
    <col min="10750" max="10750" width="4" style="3" customWidth="1"/>
    <col min="10751" max="10751" width="5.5703125" style="3" customWidth="1"/>
    <col min="10752" max="10752" width="5.28515625" style="3" customWidth="1"/>
    <col min="10753" max="10753" width="30.28515625" style="3" customWidth="1"/>
    <col min="10754" max="10754" width="14.140625" style="3" customWidth="1"/>
    <col min="10755" max="10755" width="29.7109375" style="3" customWidth="1"/>
    <col min="10756" max="10758" width="17.140625" style="3" customWidth="1"/>
    <col min="10759" max="10759" width="14.42578125" style="3" bestFit="1" customWidth="1"/>
    <col min="10760" max="10760" width="15" style="3" bestFit="1" customWidth="1"/>
    <col min="10761" max="10761" width="15.42578125" style="3" bestFit="1" customWidth="1"/>
    <col min="10762" max="10762" width="15" style="3" customWidth="1"/>
    <col min="10763" max="10763" width="16.5703125" style="3" bestFit="1" customWidth="1"/>
    <col min="10764" max="10767" width="13.7109375" style="3" bestFit="1" customWidth="1"/>
    <col min="10768" max="10768" width="16.5703125" style="3" bestFit="1" customWidth="1"/>
    <col min="10769" max="10769" width="15.42578125" style="3" bestFit="1" customWidth="1"/>
    <col min="10770" max="10770" width="18.85546875" style="3" customWidth="1"/>
    <col min="10771" max="10771" width="20.140625" style="3" bestFit="1" customWidth="1"/>
    <col min="10772" max="10772" width="20.140625" style="3" customWidth="1"/>
    <col min="10773" max="10996" width="17.5703125" style="3"/>
    <col min="10997" max="10997" width="7.42578125" style="3" customWidth="1"/>
    <col min="10998" max="10998" width="3.28515625" style="3" customWidth="1"/>
    <col min="10999" max="11000" width="3.85546875" style="3" customWidth="1"/>
    <col min="11001" max="11001" width="4.140625" style="3" customWidth="1"/>
    <col min="11002" max="11002" width="11.85546875" style="3" customWidth="1"/>
    <col min="11003" max="11003" width="26.7109375" style="3" customWidth="1"/>
    <col min="11004" max="11004" width="17.140625" style="3" customWidth="1"/>
    <col min="11005" max="11005" width="9.85546875" style="3" customWidth="1"/>
    <col min="11006" max="11006" width="4" style="3" customWidth="1"/>
    <col min="11007" max="11007" width="5.5703125" style="3" customWidth="1"/>
    <col min="11008" max="11008" width="5.28515625" style="3" customWidth="1"/>
    <col min="11009" max="11009" width="30.28515625" style="3" customWidth="1"/>
    <col min="11010" max="11010" width="14.140625" style="3" customWidth="1"/>
    <col min="11011" max="11011" width="29.7109375" style="3" customWidth="1"/>
    <col min="11012" max="11014" width="17.140625" style="3" customWidth="1"/>
    <col min="11015" max="11015" width="14.42578125" style="3" bestFit="1" customWidth="1"/>
    <col min="11016" max="11016" width="15" style="3" bestFit="1" customWidth="1"/>
    <col min="11017" max="11017" width="15.42578125" style="3" bestFit="1" customWidth="1"/>
    <col min="11018" max="11018" width="15" style="3" customWidth="1"/>
    <col min="11019" max="11019" width="16.5703125" style="3" bestFit="1" customWidth="1"/>
    <col min="11020" max="11023" width="13.7109375" style="3" bestFit="1" customWidth="1"/>
    <col min="11024" max="11024" width="16.5703125" style="3" bestFit="1" customWidth="1"/>
    <col min="11025" max="11025" width="15.42578125" style="3" bestFit="1" customWidth="1"/>
    <col min="11026" max="11026" width="18.85546875" style="3" customWidth="1"/>
    <col min="11027" max="11027" width="20.140625" style="3" bestFit="1" customWidth="1"/>
    <col min="11028" max="11028" width="20.140625" style="3" customWidth="1"/>
    <col min="11029" max="11252" width="17.5703125" style="3"/>
    <col min="11253" max="11253" width="7.42578125" style="3" customWidth="1"/>
    <col min="11254" max="11254" width="3.28515625" style="3" customWidth="1"/>
    <col min="11255" max="11256" width="3.85546875" style="3" customWidth="1"/>
    <col min="11257" max="11257" width="4.140625" style="3" customWidth="1"/>
    <col min="11258" max="11258" width="11.85546875" style="3" customWidth="1"/>
    <col min="11259" max="11259" width="26.7109375" style="3" customWidth="1"/>
    <col min="11260" max="11260" width="17.140625" style="3" customWidth="1"/>
    <col min="11261" max="11261" width="9.85546875" style="3" customWidth="1"/>
    <col min="11262" max="11262" width="4" style="3" customWidth="1"/>
    <col min="11263" max="11263" width="5.5703125" style="3" customWidth="1"/>
    <col min="11264" max="11264" width="5.28515625" style="3" customWidth="1"/>
    <col min="11265" max="11265" width="30.28515625" style="3" customWidth="1"/>
    <col min="11266" max="11266" width="14.140625" style="3" customWidth="1"/>
    <col min="11267" max="11267" width="29.7109375" style="3" customWidth="1"/>
    <col min="11268" max="11270" width="17.140625" style="3" customWidth="1"/>
    <col min="11271" max="11271" width="14.42578125" style="3" bestFit="1" customWidth="1"/>
    <col min="11272" max="11272" width="15" style="3" bestFit="1" customWidth="1"/>
    <col min="11273" max="11273" width="15.42578125" style="3" bestFit="1" customWidth="1"/>
    <col min="11274" max="11274" width="15" style="3" customWidth="1"/>
    <col min="11275" max="11275" width="16.5703125" style="3" bestFit="1" customWidth="1"/>
    <col min="11276" max="11279" width="13.7109375" style="3" bestFit="1" customWidth="1"/>
    <col min="11280" max="11280" width="16.5703125" style="3" bestFit="1" customWidth="1"/>
    <col min="11281" max="11281" width="15.42578125" style="3" bestFit="1" customWidth="1"/>
    <col min="11282" max="11282" width="18.85546875" style="3" customWidth="1"/>
    <col min="11283" max="11283" width="20.140625" style="3" bestFit="1" customWidth="1"/>
    <col min="11284" max="11284" width="20.140625" style="3" customWidth="1"/>
    <col min="11285" max="11508" width="17.5703125" style="3"/>
    <col min="11509" max="11509" width="7.42578125" style="3" customWidth="1"/>
    <col min="11510" max="11510" width="3.28515625" style="3" customWidth="1"/>
    <col min="11511" max="11512" width="3.85546875" style="3" customWidth="1"/>
    <col min="11513" max="11513" width="4.140625" style="3" customWidth="1"/>
    <col min="11514" max="11514" width="11.85546875" style="3" customWidth="1"/>
    <col min="11515" max="11515" width="26.7109375" style="3" customWidth="1"/>
    <col min="11516" max="11516" width="17.140625" style="3" customWidth="1"/>
    <col min="11517" max="11517" width="9.85546875" style="3" customWidth="1"/>
    <col min="11518" max="11518" width="4" style="3" customWidth="1"/>
    <col min="11519" max="11519" width="5.5703125" style="3" customWidth="1"/>
    <col min="11520" max="11520" width="5.28515625" style="3" customWidth="1"/>
    <col min="11521" max="11521" width="30.28515625" style="3" customWidth="1"/>
    <col min="11522" max="11522" width="14.140625" style="3" customWidth="1"/>
    <col min="11523" max="11523" width="29.7109375" style="3" customWidth="1"/>
    <col min="11524" max="11526" width="17.140625" style="3" customWidth="1"/>
    <col min="11527" max="11527" width="14.42578125" style="3" bestFit="1" customWidth="1"/>
    <col min="11528" max="11528" width="15" style="3" bestFit="1" customWidth="1"/>
    <col min="11529" max="11529" width="15.42578125" style="3" bestFit="1" customWidth="1"/>
    <col min="11530" max="11530" width="15" style="3" customWidth="1"/>
    <col min="11531" max="11531" width="16.5703125" style="3" bestFit="1" customWidth="1"/>
    <col min="11532" max="11535" width="13.7109375" style="3" bestFit="1" customWidth="1"/>
    <col min="11536" max="11536" width="16.5703125" style="3" bestFit="1" customWidth="1"/>
    <col min="11537" max="11537" width="15.42578125" style="3" bestFit="1" customWidth="1"/>
    <col min="11538" max="11538" width="18.85546875" style="3" customWidth="1"/>
    <col min="11539" max="11539" width="20.140625" style="3" bestFit="1" customWidth="1"/>
    <col min="11540" max="11540" width="20.140625" style="3" customWidth="1"/>
    <col min="11541" max="11764" width="17.5703125" style="3"/>
    <col min="11765" max="11765" width="7.42578125" style="3" customWidth="1"/>
    <col min="11766" max="11766" width="3.28515625" style="3" customWidth="1"/>
    <col min="11767" max="11768" width="3.85546875" style="3" customWidth="1"/>
    <col min="11769" max="11769" width="4.140625" style="3" customWidth="1"/>
    <col min="11770" max="11770" width="11.85546875" style="3" customWidth="1"/>
    <col min="11771" max="11771" width="26.7109375" style="3" customWidth="1"/>
    <col min="11772" max="11772" width="17.140625" style="3" customWidth="1"/>
    <col min="11773" max="11773" width="9.85546875" style="3" customWidth="1"/>
    <col min="11774" max="11774" width="4" style="3" customWidth="1"/>
    <col min="11775" max="11775" width="5.5703125" style="3" customWidth="1"/>
    <col min="11776" max="11776" width="5.28515625" style="3" customWidth="1"/>
    <col min="11777" max="11777" width="30.28515625" style="3" customWidth="1"/>
    <col min="11778" max="11778" width="14.140625" style="3" customWidth="1"/>
    <col min="11779" max="11779" width="29.7109375" style="3" customWidth="1"/>
    <col min="11780" max="11782" width="17.140625" style="3" customWidth="1"/>
    <col min="11783" max="11783" width="14.42578125" style="3" bestFit="1" customWidth="1"/>
    <col min="11784" max="11784" width="15" style="3" bestFit="1" customWidth="1"/>
    <col min="11785" max="11785" width="15.42578125" style="3" bestFit="1" customWidth="1"/>
    <col min="11786" max="11786" width="15" style="3" customWidth="1"/>
    <col min="11787" max="11787" width="16.5703125" style="3" bestFit="1" customWidth="1"/>
    <col min="11788" max="11791" width="13.7109375" style="3" bestFit="1" customWidth="1"/>
    <col min="11792" max="11792" width="16.5703125" style="3" bestFit="1" customWidth="1"/>
    <col min="11793" max="11793" width="15.42578125" style="3" bestFit="1" customWidth="1"/>
    <col min="11794" max="11794" width="18.85546875" style="3" customWidth="1"/>
    <col min="11795" max="11795" width="20.140625" style="3" bestFit="1" customWidth="1"/>
    <col min="11796" max="11796" width="20.140625" style="3" customWidth="1"/>
    <col min="11797" max="12020" width="17.5703125" style="3"/>
    <col min="12021" max="12021" width="7.42578125" style="3" customWidth="1"/>
    <col min="12022" max="12022" width="3.28515625" style="3" customWidth="1"/>
    <col min="12023" max="12024" width="3.85546875" style="3" customWidth="1"/>
    <col min="12025" max="12025" width="4.140625" style="3" customWidth="1"/>
    <col min="12026" max="12026" width="11.85546875" style="3" customWidth="1"/>
    <col min="12027" max="12027" width="26.7109375" style="3" customWidth="1"/>
    <col min="12028" max="12028" width="17.140625" style="3" customWidth="1"/>
    <col min="12029" max="12029" width="9.85546875" style="3" customWidth="1"/>
    <col min="12030" max="12030" width="4" style="3" customWidth="1"/>
    <col min="12031" max="12031" width="5.5703125" style="3" customWidth="1"/>
    <col min="12032" max="12032" width="5.28515625" style="3" customWidth="1"/>
    <col min="12033" max="12033" width="30.28515625" style="3" customWidth="1"/>
    <col min="12034" max="12034" width="14.140625" style="3" customWidth="1"/>
    <col min="12035" max="12035" width="29.7109375" style="3" customWidth="1"/>
    <col min="12036" max="12038" width="17.140625" style="3" customWidth="1"/>
    <col min="12039" max="12039" width="14.42578125" style="3" bestFit="1" customWidth="1"/>
    <col min="12040" max="12040" width="15" style="3" bestFit="1" customWidth="1"/>
    <col min="12041" max="12041" width="15.42578125" style="3" bestFit="1" customWidth="1"/>
    <col min="12042" max="12042" width="15" style="3" customWidth="1"/>
    <col min="12043" max="12043" width="16.5703125" style="3" bestFit="1" customWidth="1"/>
    <col min="12044" max="12047" width="13.7109375" style="3" bestFit="1" customWidth="1"/>
    <col min="12048" max="12048" width="16.5703125" style="3" bestFit="1" customWidth="1"/>
    <col min="12049" max="12049" width="15.42578125" style="3" bestFit="1" customWidth="1"/>
    <col min="12050" max="12050" width="18.85546875" style="3" customWidth="1"/>
    <col min="12051" max="12051" width="20.140625" style="3" bestFit="1" customWidth="1"/>
    <col min="12052" max="12052" width="20.140625" style="3" customWidth="1"/>
    <col min="12053" max="12276" width="17.5703125" style="3"/>
    <col min="12277" max="12277" width="7.42578125" style="3" customWidth="1"/>
    <col min="12278" max="12278" width="3.28515625" style="3" customWidth="1"/>
    <col min="12279" max="12280" width="3.85546875" style="3" customWidth="1"/>
    <col min="12281" max="12281" width="4.140625" style="3" customWidth="1"/>
    <col min="12282" max="12282" width="11.85546875" style="3" customWidth="1"/>
    <col min="12283" max="12283" width="26.7109375" style="3" customWidth="1"/>
    <col min="12284" max="12284" width="17.140625" style="3" customWidth="1"/>
    <col min="12285" max="12285" width="9.85546875" style="3" customWidth="1"/>
    <col min="12286" max="12286" width="4" style="3" customWidth="1"/>
    <col min="12287" max="12287" width="5.5703125" style="3" customWidth="1"/>
    <col min="12288" max="12288" width="5.28515625" style="3" customWidth="1"/>
    <col min="12289" max="12289" width="30.28515625" style="3" customWidth="1"/>
    <col min="12290" max="12290" width="14.140625" style="3" customWidth="1"/>
    <col min="12291" max="12291" width="29.7109375" style="3" customWidth="1"/>
    <col min="12292" max="12294" width="17.140625" style="3" customWidth="1"/>
    <col min="12295" max="12295" width="14.42578125" style="3" bestFit="1" customWidth="1"/>
    <col min="12296" max="12296" width="15" style="3" bestFit="1" customWidth="1"/>
    <col min="12297" max="12297" width="15.42578125" style="3" bestFit="1" customWidth="1"/>
    <col min="12298" max="12298" width="15" style="3" customWidth="1"/>
    <col min="12299" max="12299" width="16.5703125" style="3" bestFit="1" customWidth="1"/>
    <col min="12300" max="12303" width="13.7109375" style="3" bestFit="1" customWidth="1"/>
    <col min="12304" max="12304" width="16.5703125" style="3" bestFit="1" customWidth="1"/>
    <col min="12305" max="12305" width="15.42578125" style="3" bestFit="1" customWidth="1"/>
    <col min="12306" max="12306" width="18.85546875" style="3" customWidth="1"/>
    <col min="12307" max="12307" width="20.140625" style="3" bestFit="1" customWidth="1"/>
    <col min="12308" max="12308" width="20.140625" style="3" customWidth="1"/>
    <col min="12309" max="12532" width="17.5703125" style="3"/>
    <col min="12533" max="12533" width="7.42578125" style="3" customWidth="1"/>
    <col min="12534" max="12534" width="3.28515625" style="3" customWidth="1"/>
    <col min="12535" max="12536" width="3.85546875" style="3" customWidth="1"/>
    <col min="12537" max="12537" width="4.140625" style="3" customWidth="1"/>
    <col min="12538" max="12538" width="11.85546875" style="3" customWidth="1"/>
    <col min="12539" max="12539" width="26.7109375" style="3" customWidth="1"/>
    <col min="12540" max="12540" width="17.140625" style="3" customWidth="1"/>
    <col min="12541" max="12541" width="9.85546875" style="3" customWidth="1"/>
    <col min="12542" max="12542" width="4" style="3" customWidth="1"/>
    <col min="12543" max="12543" width="5.5703125" style="3" customWidth="1"/>
    <col min="12544" max="12544" width="5.28515625" style="3" customWidth="1"/>
    <col min="12545" max="12545" width="30.28515625" style="3" customWidth="1"/>
    <col min="12546" max="12546" width="14.140625" style="3" customWidth="1"/>
    <col min="12547" max="12547" width="29.7109375" style="3" customWidth="1"/>
    <col min="12548" max="12550" width="17.140625" style="3" customWidth="1"/>
    <col min="12551" max="12551" width="14.42578125" style="3" bestFit="1" customWidth="1"/>
    <col min="12552" max="12552" width="15" style="3" bestFit="1" customWidth="1"/>
    <col min="12553" max="12553" width="15.42578125" style="3" bestFit="1" customWidth="1"/>
    <col min="12554" max="12554" width="15" style="3" customWidth="1"/>
    <col min="12555" max="12555" width="16.5703125" style="3" bestFit="1" customWidth="1"/>
    <col min="12556" max="12559" width="13.7109375" style="3" bestFit="1" customWidth="1"/>
    <col min="12560" max="12560" width="16.5703125" style="3" bestFit="1" customWidth="1"/>
    <col min="12561" max="12561" width="15.42578125" style="3" bestFit="1" customWidth="1"/>
    <col min="12562" max="12562" width="18.85546875" style="3" customWidth="1"/>
    <col min="12563" max="12563" width="20.140625" style="3" bestFit="1" customWidth="1"/>
    <col min="12564" max="12564" width="20.140625" style="3" customWidth="1"/>
    <col min="12565" max="12788" width="17.5703125" style="3"/>
    <col min="12789" max="12789" width="7.42578125" style="3" customWidth="1"/>
    <col min="12790" max="12790" width="3.28515625" style="3" customWidth="1"/>
    <col min="12791" max="12792" width="3.85546875" style="3" customWidth="1"/>
    <col min="12793" max="12793" width="4.140625" style="3" customWidth="1"/>
    <col min="12794" max="12794" width="11.85546875" style="3" customWidth="1"/>
    <col min="12795" max="12795" width="26.7109375" style="3" customWidth="1"/>
    <col min="12796" max="12796" width="17.140625" style="3" customWidth="1"/>
    <col min="12797" max="12797" width="9.85546875" style="3" customWidth="1"/>
    <col min="12798" max="12798" width="4" style="3" customWidth="1"/>
    <col min="12799" max="12799" width="5.5703125" style="3" customWidth="1"/>
    <col min="12800" max="12800" width="5.28515625" style="3" customWidth="1"/>
    <col min="12801" max="12801" width="30.28515625" style="3" customWidth="1"/>
    <col min="12802" max="12802" width="14.140625" style="3" customWidth="1"/>
    <col min="12803" max="12803" width="29.7109375" style="3" customWidth="1"/>
    <col min="12804" max="12806" width="17.140625" style="3" customWidth="1"/>
    <col min="12807" max="12807" width="14.42578125" style="3" bestFit="1" customWidth="1"/>
    <col min="12808" max="12808" width="15" style="3" bestFit="1" customWidth="1"/>
    <col min="12809" max="12809" width="15.42578125" style="3" bestFit="1" customWidth="1"/>
    <col min="12810" max="12810" width="15" style="3" customWidth="1"/>
    <col min="12811" max="12811" width="16.5703125" style="3" bestFit="1" customWidth="1"/>
    <col min="12812" max="12815" width="13.7109375" style="3" bestFit="1" customWidth="1"/>
    <col min="12816" max="12816" width="16.5703125" style="3" bestFit="1" customWidth="1"/>
    <col min="12817" max="12817" width="15.42578125" style="3" bestFit="1" customWidth="1"/>
    <col min="12818" max="12818" width="18.85546875" style="3" customWidth="1"/>
    <col min="12819" max="12819" width="20.140625" style="3" bestFit="1" customWidth="1"/>
    <col min="12820" max="12820" width="20.140625" style="3" customWidth="1"/>
    <col min="12821" max="13044" width="17.5703125" style="3"/>
    <col min="13045" max="13045" width="7.42578125" style="3" customWidth="1"/>
    <col min="13046" max="13046" width="3.28515625" style="3" customWidth="1"/>
    <col min="13047" max="13048" width="3.85546875" style="3" customWidth="1"/>
    <col min="13049" max="13049" width="4.140625" style="3" customWidth="1"/>
    <col min="13050" max="13050" width="11.85546875" style="3" customWidth="1"/>
    <col min="13051" max="13051" width="26.7109375" style="3" customWidth="1"/>
    <col min="13052" max="13052" width="17.140625" style="3" customWidth="1"/>
    <col min="13053" max="13053" width="9.85546875" style="3" customWidth="1"/>
    <col min="13054" max="13054" width="4" style="3" customWidth="1"/>
    <col min="13055" max="13055" width="5.5703125" style="3" customWidth="1"/>
    <col min="13056" max="13056" width="5.28515625" style="3" customWidth="1"/>
    <col min="13057" max="13057" width="30.28515625" style="3" customWidth="1"/>
    <col min="13058" max="13058" width="14.140625" style="3" customWidth="1"/>
    <col min="13059" max="13059" width="29.7109375" style="3" customWidth="1"/>
    <col min="13060" max="13062" width="17.140625" style="3" customWidth="1"/>
    <col min="13063" max="13063" width="14.42578125" style="3" bestFit="1" customWidth="1"/>
    <col min="13064" max="13064" width="15" style="3" bestFit="1" customWidth="1"/>
    <col min="13065" max="13065" width="15.42578125" style="3" bestFit="1" customWidth="1"/>
    <col min="13066" max="13066" width="15" style="3" customWidth="1"/>
    <col min="13067" max="13067" width="16.5703125" style="3" bestFit="1" customWidth="1"/>
    <col min="13068" max="13071" width="13.7109375" style="3" bestFit="1" customWidth="1"/>
    <col min="13072" max="13072" width="16.5703125" style="3" bestFit="1" customWidth="1"/>
    <col min="13073" max="13073" width="15.42578125" style="3" bestFit="1" customWidth="1"/>
    <col min="13074" max="13074" width="18.85546875" style="3" customWidth="1"/>
    <col min="13075" max="13075" width="20.140625" style="3" bestFit="1" customWidth="1"/>
    <col min="13076" max="13076" width="20.140625" style="3" customWidth="1"/>
    <col min="13077" max="13300" width="17.5703125" style="3"/>
    <col min="13301" max="13301" width="7.42578125" style="3" customWidth="1"/>
    <col min="13302" max="13302" width="3.28515625" style="3" customWidth="1"/>
    <col min="13303" max="13304" width="3.85546875" style="3" customWidth="1"/>
    <col min="13305" max="13305" width="4.140625" style="3" customWidth="1"/>
    <col min="13306" max="13306" width="11.85546875" style="3" customWidth="1"/>
    <col min="13307" max="13307" width="26.7109375" style="3" customWidth="1"/>
    <col min="13308" max="13308" width="17.140625" style="3" customWidth="1"/>
    <col min="13309" max="13309" width="9.85546875" style="3" customWidth="1"/>
    <col min="13310" max="13310" width="4" style="3" customWidth="1"/>
    <col min="13311" max="13311" width="5.5703125" style="3" customWidth="1"/>
    <col min="13312" max="13312" width="5.28515625" style="3" customWidth="1"/>
    <col min="13313" max="13313" width="30.28515625" style="3" customWidth="1"/>
    <col min="13314" max="13314" width="14.140625" style="3" customWidth="1"/>
    <col min="13315" max="13315" width="29.7109375" style="3" customWidth="1"/>
    <col min="13316" max="13318" width="17.140625" style="3" customWidth="1"/>
    <col min="13319" max="13319" width="14.42578125" style="3" bestFit="1" customWidth="1"/>
    <col min="13320" max="13320" width="15" style="3" bestFit="1" customWidth="1"/>
    <col min="13321" max="13321" width="15.42578125" style="3" bestFit="1" customWidth="1"/>
    <col min="13322" max="13322" width="15" style="3" customWidth="1"/>
    <col min="13323" max="13323" width="16.5703125" style="3" bestFit="1" customWidth="1"/>
    <col min="13324" max="13327" width="13.7109375" style="3" bestFit="1" customWidth="1"/>
    <col min="13328" max="13328" width="16.5703125" style="3" bestFit="1" customWidth="1"/>
    <col min="13329" max="13329" width="15.42578125" style="3" bestFit="1" customWidth="1"/>
    <col min="13330" max="13330" width="18.85546875" style="3" customWidth="1"/>
    <col min="13331" max="13331" width="20.140625" style="3" bestFit="1" customWidth="1"/>
    <col min="13332" max="13332" width="20.140625" style="3" customWidth="1"/>
    <col min="13333" max="13556" width="17.5703125" style="3"/>
    <col min="13557" max="13557" width="7.42578125" style="3" customWidth="1"/>
    <col min="13558" max="13558" width="3.28515625" style="3" customWidth="1"/>
    <col min="13559" max="13560" width="3.85546875" style="3" customWidth="1"/>
    <col min="13561" max="13561" width="4.140625" style="3" customWidth="1"/>
    <col min="13562" max="13562" width="11.85546875" style="3" customWidth="1"/>
    <col min="13563" max="13563" width="26.7109375" style="3" customWidth="1"/>
    <col min="13564" max="13564" width="17.140625" style="3" customWidth="1"/>
    <col min="13565" max="13565" width="9.85546875" style="3" customWidth="1"/>
    <col min="13566" max="13566" width="4" style="3" customWidth="1"/>
    <col min="13567" max="13567" width="5.5703125" style="3" customWidth="1"/>
    <col min="13568" max="13568" width="5.28515625" style="3" customWidth="1"/>
    <col min="13569" max="13569" width="30.28515625" style="3" customWidth="1"/>
    <col min="13570" max="13570" width="14.140625" style="3" customWidth="1"/>
    <col min="13571" max="13571" width="29.7109375" style="3" customWidth="1"/>
    <col min="13572" max="13574" width="17.140625" style="3" customWidth="1"/>
    <col min="13575" max="13575" width="14.42578125" style="3" bestFit="1" customWidth="1"/>
    <col min="13576" max="13576" width="15" style="3" bestFit="1" customWidth="1"/>
    <col min="13577" max="13577" width="15.42578125" style="3" bestFit="1" customWidth="1"/>
    <col min="13578" max="13578" width="15" style="3" customWidth="1"/>
    <col min="13579" max="13579" width="16.5703125" style="3" bestFit="1" customWidth="1"/>
    <col min="13580" max="13583" width="13.7109375" style="3" bestFit="1" customWidth="1"/>
    <col min="13584" max="13584" width="16.5703125" style="3" bestFit="1" customWidth="1"/>
    <col min="13585" max="13585" width="15.42578125" style="3" bestFit="1" customWidth="1"/>
    <col min="13586" max="13586" width="18.85546875" style="3" customWidth="1"/>
    <col min="13587" max="13587" width="20.140625" style="3" bestFit="1" customWidth="1"/>
    <col min="13588" max="13588" width="20.140625" style="3" customWidth="1"/>
    <col min="13589" max="13812" width="17.5703125" style="3"/>
    <col min="13813" max="13813" width="7.42578125" style="3" customWidth="1"/>
    <col min="13814" max="13814" width="3.28515625" style="3" customWidth="1"/>
    <col min="13815" max="13816" width="3.85546875" style="3" customWidth="1"/>
    <col min="13817" max="13817" width="4.140625" style="3" customWidth="1"/>
    <col min="13818" max="13818" width="11.85546875" style="3" customWidth="1"/>
    <col min="13819" max="13819" width="26.7109375" style="3" customWidth="1"/>
    <col min="13820" max="13820" width="17.140625" style="3" customWidth="1"/>
    <col min="13821" max="13821" width="9.85546875" style="3" customWidth="1"/>
    <col min="13822" max="13822" width="4" style="3" customWidth="1"/>
    <col min="13823" max="13823" width="5.5703125" style="3" customWidth="1"/>
    <col min="13824" max="13824" width="5.28515625" style="3" customWidth="1"/>
    <col min="13825" max="13825" width="30.28515625" style="3" customWidth="1"/>
    <col min="13826" max="13826" width="14.140625" style="3" customWidth="1"/>
    <col min="13827" max="13827" width="29.7109375" style="3" customWidth="1"/>
    <col min="13828" max="13830" width="17.140625" style="3" customWidth="1"/>
    <col min="13831" max="13831" width="14.42578125" style="3" bestFit="1" customWidth="1"/>
    <col min="13832" max="13832" width="15" style="3" bestFit="1" customWidth="1"/>
    <col min="13833" max="13833" width="15.42578125" style="3" bestFit="1" customWidth="1"/>
    <col min="13834" max="13834" width="15" style="3" customWidth="1"/>
    <col min="13835" max="13835" width="16.5703125" style="3" bestFit="1" customWidth="1"/>
    <col min="13836" max="13839" width="13.7109375" style="3" bestFit="1" customWidth="1"/>
    <col min="13840" max="13840" width="16.5703125" style="3" bestFit="1" customWidth="1"/>
    <col min="13841" max="13841" width="15.42578125" style="3" bestFit="1" customWidth="1"/>
    <col min="13842" max="13842" width="18.85546875" style="3" customWidth="1"/>
    <col min="13843" max="13843" width="20.140625" style="3" bestFit="1" customWidth="1"/>
    <col min="13844" max="13844" width="20.140625" style="3" customWidth="1"/>
    <col min="13845" max="14068" width="17.5703125" style="3"/>
    <col min="14069" max="14069" width="7.42578125" style="3" customWidth="1"/>
    <col min="14070" max="14070" width="3.28515625" style="3" customWidth="1"/>
    <col min="14071" max="14072" width="3.85546875" style="3" customWidth="1"/>
    <col min="14073" max="14073" width="4.140625" style="3" customWidth="1"/>
    <col min="14074" max="14074" width="11.85546875" style="3" customWidth="1"/>
    <col min="14075" max="14075" width="26.7109375" style="3" customWidth="1"/>
    <col min="14076" max="14076" width="17.140625" style="3" customWidth="1"/>
    <col min="14077" max="14077" width="9.85546875" style="3" customWidth="1"/>
    <col min="14078" max="14078" width="4" style="3" customWidth="1"/>
    <col min="14079" max="14079" width="5.5703125" style="3" customWidth="1"/>
    <col min="14080" max="14080" width="5.28515625" style="3" customWidth="1"/>
    <col min="14081" max="14081" width="30.28515625" style="3" customWidth="1"/>
    <col min="14082" max="14082" width="14.140625" style="3" customWidth="1"/>
    <col min="14083" max="14083" width="29.7109375" style="3" customWidth="1"/>
    <col min="14084" max="14086" width="17.140625" style="3" customWidth="1"/>
    <col min="14087" max="14087" width="14.42578125" style="3" bestFit="1" customWidth="1"/>
    <col min="14088" max="14088" width="15" style="3" bestFit="1" customWidth="1"/>
    <col min="14089" max="14089" width="15.42578125" style="3" bestFit="1" customWidth="1"/>
    <col min="14090" max="14090" width="15" style="3" customWidth="1"/>
    <col min="14091" max="14091" width="16.5703125" style="3" bestFit="1" customWidth="1"/>
    <col min="14092" max="14095" width="13.7109375" style="3" bestFit="1" customWidth="1"/>
    <col min="14096" max="14096" width="16.5703125" style="3" bestFit="1" customWidth="1"/>
    <col min="14097" max="14097" width="15.42578125" style="3" bestFit="1" customWidth="1"/>
    <col min="14098" max="14098" width="18.85546875" style="3" customWidth="1"/>
    <col min="14099" max="14099" width="20.140625" style="3" bestFit="1" customWidth="1"/>
    <col min="14100" max="14100" width="20.140625" style="3" customWidth="1"/>
    <col min="14101" max="14324" width="17.5703125" style="3"/>
    <col min="14325" max="14325" width="7.42578125" style="3" customWidth="1"/>
    <col min="14326" max="14326" width="3.28515625" style="3" customWidth="1"/>
    <col min="14327" max="14328" width="3.85546875" style="3" customWidth="1"/>
    <col min="14329" max="14329" width="4.140625" style="3" customWidth="1"/>
    <col min="14330" max="14330" width="11.85546875" style="3" customWidth="1"/>
    <col min="14331" max="14331" width="26.7109375" style="3" customWidth="1"/>
    <col min="14332" max="14332" width="17.140625" style="3" customWidth="1"/>
    <col min="14333" max="14333" width="9.85546875" style="3" customWidth="1"/>
    <col min="14334" max="14334" width="4" style="3" customWidth="1"/>
    <col min="14335" max="14335" width="5.5703125" style="3" customWidth="1"/>
    <col min="14336" max="14336" width="5.28515625" style="3" customWidth="1"/>
    <col min="14337" max="14337" width="30.28515625" style="3" customWidth="1"/>
    <col min="14338" max="14338" width="14.140625" style="3" customWidth="1"/>
    <col min="14339" max="14339" width="29.7109375" style="3" customWidth="1"/>
    <col min="14340" max="14342" width="17.140625" style="3" customWidth="1"/>
    <col min="14343" max="14343" width="14.42578125" style="3" bestFit="1" customWidth="1"/>
    <col min="14344" max="14344" width="15" style="3" bestFit="1" customWidth="1"/>
    <col min="14345" max="14345" width="15.42578125" style="3" bestFit="1" customWidth="1"/>
    <col min="14346" max="14346" width="15" style="3" customWidth="1"/>
    <col min="14347" max="14347" width="16.5703125" style="3" bestFit="1" customWidth="1"/>
    <col min="14348" max="14351" width="13.7109375" style="3" bestFit="1" customWidth="1"/>
    <col min="14352" max="14352" width="16.5703125" style="3" bestFit="1" customWidth="1"/>
    <col min="14353" max="14353" width="15.42578125" style="3" bestFit="1" customWidth="1"/>
    <col min="14354" max="14354" width="18.85546875" style="3" customWidth="1"/>
    <col min="14355" max="14355" width="20.140625" style="3" bestFit="1" customWidth="1"/>
    <col min="14356" max="14356" width="20.140625" style="3" customWidth="1"/>
    <col min="14357" max="14580" width="17.5703125" style="3"/>
    <col min="14581" max="14581" width="7.42578125" style="3" customWidth="1"/>
    <col min="14582" max="14582" width="3.28515625" style="3" customWidth="1"/>
    <col min="14583" max="14584" width="3.85546875" style="3" customWidth="1"/>
    <col min="14585" max="14585" width="4.140625" style="3" customWidth="1"/>
    <col min="14586" max="14586" width="11.85546875" style="3" customWidth="1"/>
    <col min="14587" max="14587" width="26.7109375" style="3" customWidth="1"/>
    <col min="14588" max="14588" width="17.140625" style="3" customWidth="1"/>
    <col min="14589" max="14589" width="9.85546875" style="3" customWidth="1"/>
    <col min="14590" max="14590" width="4" style="3" customWidth="1"/>
    <col min="14591" max="14591" width="5.5703125" style="3" customWidth="1"/>
    <col min="14592" max="14592" width="5.28515625" style="3" customWidth="1"/>
    <col min="14593" max="14593" width="30.28515625" style="3" customWidth="1"/>
    <col min="14594" max="14594" width="14.140625" style="3" customWidth="1"/>
    <col min="14595" max="14595" width="29.7109375" style="3" customWidth="1"/>
    <col min="14596" max="14598" width="17.140625" style="3" customWidth="1"/>
    <col min="14599" max="14599" width="14.42578125" style="3" bestFit="1" customWidth="1"/>
    <col min="14600" max="14600" width="15" style="3" bestFit="1" customWidth="1"/>
    <col min="14601" max="14601" width="15.42578125" style="3" bestFit="1" customWidth="1"/>
    <col min="14602" max="14602" width="15" style="3" customWidth="1"/>
    <col min="14603" max="14603" width="16.5703125" style="3" bestFit="1" customWidth="1"/>
    <col min="14604" max="14607" width="13.7109375" style="3" bestFit="1" customWidth="1"/>
    <col min="14608" max="14608" width="16.5703125" style="3" bestFit="1" customWidth="1"/>
    <col min="14609" max="14609" width="15.42578125" style="3" bestFit="1" customWidth="1"/>
    <col min="14610" max="14610" width="18.85546875" style="3" customWidth="1"/>
    <col min="14611" max="14611" width="20.140625" style="3" bestFit="1" customWidth="1"/>
    <col min="14612" max="14612" width="20.140625" style="3" customWidth="1"/>
    <col min="14613" max="14836" width="17.5703125" style="3"/>
    <col min="14837" max="14837" width="7.42578125" style="3" customWidth="1"/>
    <col min="14838" max="14838" width="3.28515625" style="3" customWidth="1"/>
    <col min="14839" max="14840" width="3.85546875" style="3" customWidth="1"/>
    <col min="14841" max="14841" width="4.140625" style="3" customWidth="1"/>
    <col min="14842" max="14842" width="11.85546875" style="3" customWidth="1"/>
    <col min="14843" max="14843" width="26.7109375" style="3" customWidth="1"/>
    <col min="14844" max="14844" width="17.140625" style="3" customWidth="1"/>
    <col min="14845" max="14845" width="9.85546875" style="3" customWidth="1"/>
    <col min="14846" max="14846" width="4" style="3" customWidth="1"/>
    <col min="14847" max="14847" width="5.5703125" style="3" customWidth="1"/>
    <col min="14848" max="14848" width="5.28515625" style="3" customWidth="1"/>
    <col min="14849" max="14849" width="30.28515625" style="3" customWidth="1"/>
    <col min="14850" max="14850" width="14.140625" style="3" customWidth="1"/>
    <col min="14851" max="14851" width="29.7109375" style="3" customWidth="1"/>
    <col min="14852" max="14854" width="17.140625" style="3" customWidth="1"/>
    <col min="14855" max="14855" width="14.42578125" style="3" bestFit="1" customWidth="1"/>
    <col min="14856" max="14856" width="15" style="3" bestFit="1" customWidth="1"/>
    <col min="14857" max="14857" width="15.42578125" style="3" bestFit="1" customWidth="1"/>
    <col min="14858" max="14858" width="15" style="3" customWidth="1"/>
    <col min="14859" max="14859" width="16.5703125" style="3" bestFit="1" customWidth="1"/>
    <col min="14860" max="14863" width="13.7109375" style="3" bestFit="1" customWidth="1"/>
    <col min="14864" max="14864" width="16.5703125" style="3" bestFit="1" customWidth="1"/>
    <col min="14865" max="14865" width="15.42578125" style="3" bestFit="1" customWidth="1"/>
    <col min="14866" max="14866" width="18.85546875" style="3" customWidth="1"/>
    <col min="14867" max="14867" width="20.140625" style="3" bestFit="1" customWidth="1"/>
    <col min="14868" max="14868" width="20.140625" style="3" customWidth="1"/>
    <col min="14869" max="15092" width="17.5703125" style="3"/>
    <col min="15093" max="15093" width="7.42578125" style="3" customWidth="1"/>
    <col min="15094" max="15094" width="3.28515625" style="3" customWidth="1"/>
    <col min="15095" max="15096" width="3.85546875" style="3" customWidth="1"/>
    <col min="15097" max="15097" width="4.140625" style="3" customWidth="1"/>
    <col min="15098" max="15098" width="11.85546875" style="3" customWidth="1"/>
    <col min="15099" max="15099" width="26.7109375" style="3" customWidth="1"/>
    <col min="15100" max="15100" width="17.140625" style="3" customWidth="1"/>
    <col min="15101" max="15101" width="9.85546875" style="3" customWidth="1"/>
    <col min="15102" max="15102" width="4" style="3" customWidth="1"/>
    <col min="15103" max="15103" width="5.5703125" style="3" customWidth="1"/>
    <col min="15104" max="15104" width="5.28515625" style="3" customWidth="1"/>
    <col min="15105" max="15105" width="30.28515625" style="3" customWidth="1"/>
    <col min="15106" max="15106" width="14.140625" style="3" customWidth="1"/>
    <col min="15107" max="15107" width="29.7109375" style="3" customWidth="1"/>
    <col min="15108" max="15110" width="17.140625" style="3" customWidth="1"/>
    <col min="15111" max="15111" width="14.42578125" style="3" bestFit="1" customWidth="1"/>
    <col min="15112" max="15112" width="15" style="3" bestFit="1" customWidth="1"/>
    <col min="15113" max="15113" width="15.42578125" style="3" bestFit="1" customWidth="1"/>
    <col min="15114" max="15114" width="15" style="3" customWidth="1"/>
    <col min="15115" max="15115" width="16.5703125" style="3" bestFit="1" customWidth="1"/>
    <col min="15116" max="15119" width="13.7109375" style="3" bestFit="1" customWidth="1"/>
    <col min="15120" max="15120" width="16.5703125" style="3" bestFit="1" customWidth="1"/>
    <col min="15121" max="15121" width="15.42578125" style="3" bestFit="1" customWidth="1"/>
    <col min="15122" max="15122" width="18.85546875" style="3" customWidth="1"/>
    <col min="15123" max="15123" width="20.140625" style="3" bestFit="1" customWidth="1"/>
    <col min="15124" max="15124" width="20.140625" style="3" customWidth="1"/>
    <col min="15125" max="15348" width="17.5703125" style="3"/>
    <col min="15349" max="15349" width="7.42578125" style="3" customWidth="1"/>
    <col min="15350" max="15350" width="3.28515625" style="3" customWidth="1"/>
    <col min="15351" max="15352" width="3.85546875" style="3" customWidth="1"/>
    <col min="15353" max="15353" width="4.140625" style="3" customWidth="1"/>
    <col min="15354" max="15354" width="11.85546875" style="3" customWidth="1"/>
    <col min="15355" max="15355" width="26.7109375" style="3" customWidth="1"/>
    <col min="15356" max="15356" width="17.140625" style="3" customWidth="1"/>
    <col min="15357" max="15357" width="9.85546875" style="3" customWidth="1"/>
    <col min="15358" max="15358" width="4" style="3" customWidth="1"/>
    <col min="15359" max="15359" width="5.5703125" style="3" customWidth="1"/>
    <col min="15360" max="15360" width="5.28515625" style="3" customWidth="1"/>
    <col min="15361" max="15361" width="30.28515625" style="3" customWidth="1"/>
    <col min="15362" max="15362" width="14.140625" style="3" customWidth="1"/>
    <col min="15363" max="15363" width="29.7109375" style="3" customWidth="1"/>
    <col min="15364" max="15366" width="17.140625" style="3" customWidth="1"/>
    <col min="15367" max="15367" width="14.42578125" style="3" bestFit="1" customWidth="1"/>
    <col min="15368" max="15368" width="15" style="3" bestFit="1" customWidth="1"/>
    <col min="15369" max="15369" width="15.42578125" style="3" bestFit="1" customWidth="1"/>
    <col min="15370" max="15370" width="15" style="3" customWidth="1"/>
    <col min="15371" max="15371" width="16.5703125" style="3" bestFit="1" customWidth="1"/>
    <col min="15372" max="15375" width="13.7109375" style="3" bestFit="1" customWidth="1"/>
    <col min="15376" max="15376" width="16.5703125" style="3" bestFit="1" customWidth="1"/>
    <col min="15377" max="15377" width="15.42578125" style="3" bestFit="1" customWidth="1"/>
    <col min="15378" max="15378" width="18.85546875" style="3" customWidth="1"/>
    <col min="15379" max="15379" width="20.140625" style="3" bestFit="1" customWidth="1"/>
    <col min="15380" max="15380" width="20.140625" style="3" customWidth="1"/>
    <col min="15381" max="15604" width="17.5703125" style="3"/>
    <col min="15605" max="15605" width="7.42578125" style="3" customWidth="1"/>
    <col min="15606" max="15606" width="3.28515625" style="3" customWidth="1"/>
    <col min="15607" max="15608" width="3.85546875" style="3" customWidth="1"/>
    <col min="15609" max="15609" width="4.140625" style="3" customWidth="1"/>
    <col min="15610" max="15610" width="11.85546875" style="3" customWidth="1"/>
    <col min="15611" max="15611" width="26.7109375" style="3" customWidth="1"/>
    <col min="15612" max="15612" width="17.140625" style="3" customWidth="1"/>
    <col min="15613" max="15613" width="9.85546875" style="3" customWidth="1"/>
    <col min="15614" max="15614" width="4" style="3" customWidth="1"/>
    <col min="15615" max="15615" width="5.5703125" style="3" customWidth="1"/>
    <col min="15616" max="15616" width="5.28515625" style="3" customWidth="1"/>
    <col min="15617" max="15617" width="30.28515625" style="3" customWidth="1"/>
    <col min="15618" max="15618" width="14.140625" style="3" customWidth="1"/>
    <col min="15619" max="15619" width="29.7109375" style="3" customWidth="1"/>
    <col min="15620" max="15622" width="17.140625" style="3" customWidth="1"/>
    <col min="15623" max="15623" width="14.42578125" style="3" bestFit="1" customWidth="1"/>
    <col min="15624" max="15624" width="15" style="3" bestFit="1" customWidth="1"/>
    <col min="15625" max="15625" width="15.42578125" style="3" bestFit="1" customWidth="1"/>
    <col min="15626" max="15626" width="15" style="3" customWidth="1"/>
    <col min="15627" max="15627" width="16.5703125" style="3" bestFit="1" customWidth="1"/>
    <col min="15628" max="15631" width="13.7109375" style="3" bestFit="1" customWidth="1"/>
    <col min="15632" max="15632" width="16.5703125" style="3" bestFit="1" customWidth="1"/>
    <col min="15633" max="15633" width="15.42578125" style="3" bestFit="1" customWidth="1"/>
    <col min="15634" max="15634" width="18.85546875" style="3" customWidth="1"/>
    <col min="15635" max="15635" width="20.140625" style="3" bestFit="1" customWidth="1"/>
    <col min="15636" max="15636" width="20.140625" style="3" customWidth="1"/>
    <col min="15637" max="15860" width="17.5703125" style="3"/>
    <col min="15861" max="15861" width="7.42578125" style="3" customWidth="1"/>
    <col min="15862" max="15862" width="3.28515625" style="3" customWidth="1"/>
    <col min="15863" max="15864" width="3.85546875" style="3" customWidth="1"/>
    <col min="15865" max="15865" width="4.140625" style="3" customWidth="1"/>
    <col min="15866" max="15866" width="11.85546875" style="3" customWidth="1"/>
    <col min="15867" max="15867" width="26.7109375" style="3" customWidth="1"/>
    <col min="15868" max="15868" width="17.140625" style="3" customWidth="1"/>
    <col min="15869" max="15869" width="9.85546875" style="3" customWidth="1"/>
    <col min="15870" max="15870" width="4" style="3" customWidth="1"/>
    <col min="15871" max="15871" width="5.5703125" style="3" customWidth="1"/>
    <col min="15872" max="15872" width="5.28515625" style="3" customWidth="1"/>
    <col min="15873" max="15873" width="30.28515625" style="3" customWidth="1"/>
    <col min="15874" max="15874" width="14.140625" style="3" customWidth="1"/>
    <col min="15875" max="15875" width="29.7109375" style="3" customWidth="1"/>
    <col min="15876" max="15878" width="17.140625" style="3" customWidth="1"/>
    <col min="15879" max="15879" width="14.42578125" style="3" bestFit="1" customWidth="1"/>
    <col min="15880" max="15880" width="15" style="3" bestFit="1" customWidth="1"/>
    <col min="15881" max="15881" width="15.42578125" style="3" bestFit="1" customWidth="1"/>
    <col min="15882" max="15882" width="15" style="3" customWidth="1"/>
    <col min="15883" max="15883" width="16.5703125" style="3" bestFit="1" customWidth="1"/>
    <col min="15884" max="15887" width="13.7109375" style="3" bestFit="1" customWidth="1"/>
    <col min="15888" max="15888" width="16.5703125" style="3" bestFit="1" customWidth="1"/>
    <col min="15889" max="15889" width="15.42578125" style="3" bestFit="1" customWidth="1"/>
    <col min="15890" max="15890" width="18.85546875" style="3" customWidth="1"/>
    <col min="15891" max="15891" width="20.140625" style="3" bestFit="1" customWidth="1"/>
    <col min="15892" max="15892" width="20.140625" style="3" customWidth="1"/>
    <col min="15893" max="16116" width="17.5703125" style="3"/>
    <col min="16117" max="16117" width="7.42578125" style="3" customWidth="1"/>
    <col min="16118" max="16118" width="3.28515625" style="3" customWidth="1"/>
    <col min="16119" max="16120" width="3.85546875" style="3" customWidth="1"/>
    <col min="16121" max="16121" width="4.140625" style="3" customWidth="1"/>
    <col min="16122" max="16122" width="11.85546875" style="3" customWidth="1"/>
    <col min="16123" max="16123" width="26.7109375" style="3" customWidth="1"/>
    <col min="16124" max="16124" width="17.140625" style="3" customWidth="1"/>
    <col min="16125" max="16125" width="9.85546875" style="3" customWidth="1"/>
    <col min="16126" max="16126" width="4" style="3" customWidth="1"/>
    <col min="16127" max="16127" width="5.5703125" style="3" customWidth="1"/>
    <col min="16128" max="16128" width="5.28515625" style="3" customWidth="1"/>
    <col min="16129" max="16129" width="30.28515625" style="3" customWidth="1"/>
    <col min="16130" max="16130" width="14.140625" style="3" customWidth="1"/>
    <col min="16131" max="16131" width="29.7109375" style="3" customWidth="1"/>
    <col min="16132" max="16134" width="17.140625" style="3" customWidth="1"/>
    <col min="16135" max="16135" width="14.42578125" style="3" bestFit="1" customWidth="1"/>
    <col min="16136" max="16136" width="15" style="3" bestFit="1" customWidth="1"/>
    <col min="16137" max="16137" width="15.42578125" style="3" bestFit="1" customWidth="1"/>
    <col min="16138" max="16138" width="15" style="3" customWidth="1"/>
    <col min="16139" max="16139" width="16.5703125" style="3" bestFit="1" customWidth="1"/>
    <col min="16140" max="16143" width="13.7109375" style="3" bestFit="1" customWidth="1"/>
    <col min="16144" max="16144" width="16.5703125" style="3" bestFit="1" customWidth="1"/>
    <col min="16145" max="16145" width="15.42578125" style="3" bestFit="1" customWidth="1"/>
    <col min="16146" max="16146" width="18.85546875" style="3" customWidth="1"/>
    <col min="16147" max="16147" width="20.140625" style="3" bestFit="1" customWidth="1"/>
    <col min="16148" max="16148" width="20.140625" style="3" customWidth="1"/>
    <col min="16149" max="16384" width="17.5703125" style="3"/>
  </cols>
  <sheetData>
    <row r="1" spans="1:34" ht="18" customHeight="1" x14ac:dyDescent="0.25">
      <c r="A1" s="138" t="s">
        <v>114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9"/>
      <c r="W1" s="5"/>
      <c r="X1" s="6"/>
      <c r="Y1" s="5"/>
      <c r="Z1" s="7"/>
      <c r="AA1" s="8"/>
      <c r="AB1" s="9"/>
      <c r="AC1" s="10"/>
      <c r="AD1" s="11"/>
      <c r="AE1" s="10"/>
      <c r="AF1" s="12"/>
      <c r="AG1" s="12"/>
      <c r="AH1" s="12"/>
    </row>
    <row r="2" spans="1:34" ht="18" x14ac:dyDescent="0.25">
      <c r="A2" s="140" t="s">
        <v>31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1"/>
      <c r="W2" s="5"/>
      <c r="X2" s="6"/>
      <c r="Y2" s="5"/>
      <c r="Z2" s="7"/>
      <c r="AA2" s="8"/>
      <c r="AB2" s="9"/>
      <c r="AC2" s="10"/>
      <c r="AD2" s="11"/>
      <c r="AE2" s="10"/>
      <c r="AF2" s="12"/>
      <c r="AG2" s="12"/>
      <c r="AH2" s="12"/>
    </row>
    <row r="3" spans="1:34" ht="20.25" x14ac:dyDescent="0.25">
      <c r="A3" s="142" t="s">
        <v>34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W3" s="5"/>
      <c r="X3" s="6"/>
      <c r="Y3" s="5"/>
      <c r="Z3" s="7"/>
      <c r="AA3" s="8"/>
      <c r="AB3" s="9"/>
      <c r="AC3" s="10"/>
      <c r="AD3" s="11"/>
      <c r="AE3" s="10"/>
      <c r="AF3" s="12"/>
      <c r="AG3" s="12"/>
      <c r="AH3" s="12"/>
    </row>
    <row r="4" spans="1:34" ht="40.5" customHeight="1" thickBot="1" x14ac:dyDescent="0.3">
      <c r="A4" s="98"/>
      <c r="B4" s="98"/>
      <c r="C4" s="98"/>
      <c r="D4" s="98"/>
      <c r="E4" s="98"/>
      <c r="F4" s="98"/>
      <c r="G4" s="147" t="s">
        <v>1</v>
      </c>
      <c r="H4" s="147"/>
      <c r="I4" s="148" t="s">
        <v>0</v>
      </c>
      <c r="J4" s="148"/>
      <c r="K4" s="147" t="s">
        <v>1</v>
      </c>
      <c r="L4" s="147"/>
      <c r="M4" s="147"/>
      <c r="N4" s="147"/>
      <c r="O4" s="147"/>
      <c r="P4" s="147"/>
      <c r="Q4" s="149" t="s">
        <v>2</v>
      </c>
      <c r="R4" s="150"/>
      <c r="S4" s="151"/>
      <c r="T4" s="52"/>
      <c r="W4" s="5"/>
      <c r="X4" s="13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s="17" customFormat="1" ht="48" x14ac:dyDescent="0.25">
      <c r="A5" s="53" t="s">
        <v>33</v>
      </c>
      <c r="B5" s="53" t="s">
        <v>3</v>
      </c>
      <c r="C5" s="53" t="s">
        <v>4</v>
      </c>
      <c r="D5" s="53" t="s">
        <v>5</v>
      </c>
      <c r="E5" s="53" t="s">
        <v>6</v>
      </c>
      <c r="F5" s="54" t="s">
        <v>7</v>
      </c>
      <c r="G5" s="55" t="s">
        <v>32</v>
      </c>
      <c r="H5" s="56" t="s">
        <v>29</v>
      </c>
      <c r="I5" s="57" t="s">
        <v>19</v>
      </c>
      <c r="J5" s="58" t="s">
        <v>20</v>
      </c>
      <c r="K5" s="57" t="s">
        <v>21</v>
      </c>
      <c r="L5" s="59" t="s">
        <v>22</v>
      </c>
      <c r="M5" s="59" t="s">
        <v>23</v>
      </c>
      <c r="N5" s="59" t="s">
        <v>24</v>
      </c>
      <c r="O5" s="59" t="s">
        <v>25</v>
      </c>
      <c r="P5" s="60" t="s">
        <v>26</v>
      </c>
      <c r="Q5" s="61" t="s">
        <v>27</v>
      </c>
      <c r="R5" s="56" t="s">
        <v>37</v>
      </c>
      <c r="S5" s="58" t="s">
        <v>28</v>
      </c>
      <c r="T5" s="62" t="s">
        <v>8</v>
      </c>
      <c r="U5" s="14"/>
      <c r="V5" s="14"/>
      <c r="W5" s="7"/>
      <c r="X5" s="15"/>
      <c r="Y5" s="7"/>
      <c r="Z5" s="7"/>
      <c r="AA5" s="7"/>
      <c r="AB5" s="7"/>
      <c r="AC5" s="7"/>
      <c r="AD5" s="7"/>
      <c r="AE5" s="7"/>
      <c r="AF5" s="7"/>
      <c r="AG5" s="7"/>
      <c r="AH5" s="16"/>
    </row>
    <row r="6" spans="1:34" s="25" customFormat="1" x14ac:dyDescent="0.2">
      <c r="A6" s="18" t="s">
        <v>10</v>
      </c>
      <c r="B6" s="19">
        <v>27</v>
      </c>
      <c r="C6" s="20">
        <v>40</v>
      </c>
      <c r="D6" s="19" t="s">
        <v>9</v>
      </c>
      <c r="E6" s="19">
        <v>1</v>
      </c>
      <c r="F6" s="21" t="s">
        <v>11</v>
      </c>
      <c r="G6" s="22">
        <v>58758.9</v>
      </c>
      <c r="H6" s="22">
        <v>0</v>
      </c>
      <c r="I6" s="22">
        <f>+G6/30*5</f>
        <v>9793.1500000000015</v>
      </c>
      <c r="J6" s="22">
        <f>+G6/30*50</f>
        <v>97931.5</v>
      </c>
      <c r="K6" s="22">
        <f>+G6*12%</f>
        <v>7051.0680000000002</v>
      </c>
      <c r="L6" s="22">
        <f>+G6*3%</f>
        <v>1762.7670000000001</v>
      </c>
      <c r="M6" s="22">
        <f t="shared" ref="M6:M8" si="0">+G6*6%</f>
        <v>3525.5340000000001</v>
      </c>
      <c r="N6" s="22">
        <f>+G6*2%</f>
        <v>1175.1780000000001</v>
      </c>
      <c r="O6" s="22">
        <v>2544</v>
      </c>
      <c r="P6" s="22">
        <v>1794</v>
      </c>
      <c r="Q6" s="22">
        <v>0</v>
      </c>
      <c r="R6" s="108"/>
      <c r="S6" s="22">
        <v>1000</v>
      </c>
      <c r="T6" s="113">
        <f>(+G6+H6+K6+L6+M6+N6+O6+P6+R6)*12+I6+J6+Q6+S6</f>
        <v>1028062.0140000002</v>
      </c>
      <c r="U6" s="23"/>
      <c r="V6" s="23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16"/>
    </row>
    <row r="7" spans="1:34" s="25" customFormat="1" ht="22.5" x14ac:dyDescent="0.2">
      <c r="A7" s="105" t="s">
        <v>35</v>
      </c>
      <c r="B7" s="106">
        <v>19</v>
      </c>
      <c r="C7" s="107">
        <v>40</v>
      </c>
      <c r="D7" s="106" t="s">
        <v>9</v>
      </c>
      <c r="E7" s="106">
        <v>1</v>
      </c>
      <c r="F7" s="105" t="s">
        <v>12</v>
      </c>
      <c r="G7" s="108">
        <v>24533</v>
      </c>
      <c r="H7" s="108">
        <v>134.58000000000001</v>
      </c>
      <c r="I7" s="22">
        <f t="shared" ref="I7:I8" si="1">+G7/30*5</f>
        <v>4088.833333333333</v>
      </c>
      <c r="J7" s="22">
        <f t="shared" ref="J7:J8" si="2">+G7/30*50</f>
        <v>40888.333333333336</v>
      </c>
      <c r="K7" s="22">
        <f t="shared" ref="K7:K8" si="3">+G7*12%</f>
        <v>2943.96</v>
      </c>
      <c r="L7" s="22">
        <f t="shared" ref="L7:L8" si="4">+G7*3%</f>
        <v>735.99</v>
      </c>
      <c r="M7" s="108">
        <f>+G7*6%</f>
        <v>1471.98</v>
      </c>
      <c r="N7" s="22">
        <f t="shared" ref="N7:N8" si="5">+G7*2%</f>
        <v>490.66</v>
      </c>
      <c r="O7" s="108">
        <v>1549</v>
      </c>
      <c r="P7" s="108">
        <v>1016</v>
      </c>
      <c r="Q7" s="108">
        <f>G7/2</f>
        <v>12266.5</v>
      </c>
      <c r="R7" s="108"/>
      <c r="S7" s="108">
        <v>1000</v>
      </c>
      <c r="T7" s="113">
        <f t="shared" ref="T7:T72" si="6">(+G7+H7+K7+L7+M7+N7+O7+P7+R7)*12+I7+J7+Q7+S7</f>
        <v>452745.70666666661</v>
      </c>
      <c r="U7" s="23"/>
      <c r="V7" s="23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16"/>
    </row>
    <row r="8" spans="1:34" s="128" customFormat="1" x14ac:dyDescent="0.2">
      <c r="A8" s="122" t="s">
        <v>15</v>
      </c>
      <c r="B8" s="123">
        <v>14</v>
      </c>
      <c r="C8" s="123">
        <v>40</v>
      </c>
      <c r="D8" s="123" t="s">
        <v>9</v>
      </c>
      <c r="E8" s="123">
        <v>1</v>
      </c>
      <c r="F8" s="124" t="s">
        <v>12</v>
      </c>
      <c r="G8" s="119">
        <v>12853.2</v>
      </c>
      <c r="H8" s="119">
        <v>0</v>
      </c>
      <c r="I8" s="118">
        <f t="shared" si="1"/>
        <v>2142.1999999999998</v>
      </c>
      <c r="J8" s="118">
        <f t="shared" si="2"/>
        <v>21422</v>
      </c>
      <c r="K8" s="118">
        <f t="shared" si="3"/>
        <v>1542.384</v>
      </c>
      <c r="L8" s="118">
        <f t="shared" si="4"/>
        <v>385.596</v>
      </c>
      <c r="M8" s="119">
        <f t="shared" si="0"/>
        <v>771.19200000000001</v>
      </c>
      <c r="N8" s="118">
        <f t="shared" si="5"/>
        <v>257.06400000000002</v>
      </c>
      <c r="O8" s="119">
        <v>1163</v>
      </c>
      <c r="P8" s="119">
        <v>722</v>
      </c>
      <c r="Q8" s="119">
        <f>G8/2</f>
        <v>6426.6</v>
      </c>
      <c r="R8" s="119"/>
      <c r="S8" s="119">
        <v>1000</v>
      </c>
      <c r="T8" s="120">
        <f t="shared" si="6"/>
        <v>243324.03200000004</v>
      </c>
      <c r="U8" s="125"/>
      <c r="V8" s="125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7"/>
    </row>
    <row r="9" spans="1:34" s="25" customFormat="1" x14ac:dyDescent="0.2">
      <c r="A9" s="18" t="s">
        <v>36</v>
      </c>
      <c r="B9" s="19">
        <v>13</v>
      </c>
      <c r="C9" s="20">
        <v>40</v>
      </c>
      <c r="D9" s="19" t="s">
        <v>13</v>
      </c>
      <c r="E9" s="19">
        <v>1</v>
      </c>
      <c r="F9" s="46" t="s">
        <v>11</v>
      </c>
      <c r="G9" s="22">
        <v>13144.7</v>
      </c>
      <c r="H9" s="22">
        <v>403.74</v>
      </c>
      <c r="I9" s="22">
        <f>+G9/30*5</f>
        <v>2190.7833333333333</v>
      </c>
      <c r="J9" s="22">
        <f>+G9/30*50</f>
        <v>21907.833333333336</v>
      </c>
      <c r="K9" s="22">
        <f>+G9*12%</f>
        <v>1577.364</v>
      </c>
      <c r="L9" s="22">
        <f>+G9*3%</f>
        <v>394.34100000000001</v>
      </c>
      <c r="M9" s="22">
        <f>+G9*6%</f>
        <v>788.68200000000002</v>
      </c>
      <c r="N9" s="22">
        <f>+G9*2%</f>
        <v>262.89400000000001</v>
      </c>
      <c r="O9" s="22">
        <v>812.64</v>
      </c>
      <c r="P9" s="22">
        <v>703</v>
      </c>
      <c r="Q9" s="22">
        <f>(G9+H9+O9+P9+R9)/30*15</f>
        <v>7729.2105000000001</v>
      </c>
      <c r="R9" s="108">
        <f>G9*3%</f>
        <v>394.34100000000001</v>
      </c>
      <c r="S9" s="22">
        <v>1000</v>
      </c>
      <c r="T9" s="113">
        <f>(+G9+H9+K9+L9+M9+N9+O9+P9+R9)*12+I9+J9+Q9+S9</f>
        <v>254608.25116666665</v>
      </c>
      <c r="U9" s="23"/>
      <c r="V9" s="23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16"/>
    </row>
    <row r="10" spans="1:34" x14ac:dyDescent="0.2">
      <c r="A10" s="136" t="s">
        <v>30</v>
      </c>
      <c r="B10" s="64"/>
      <c r="C10" s="64"/>
      <c r="D10" s="64"/>
      <c r="E10" s="99"/>
      <c r="F10" s="99"/>
      <c r="G10" s="66">
        <f t="shared" ref="G10:T10" si="7">SUM(G6:G9)</f>
        <v>109289.79999999999</v>
      </c>
      <c r="H10" s="66">
        <f t="shared" si="7"/>
        <v>538.32000000000005</v>
      </c>
      <c r="I10" s="66">
        <f t="shared" si="7"/>
        <v>18214.966666666667</v>
      </c>
      <c r="J10" s="66">
        <f t="shared" si="7"/>
        <v>182149.66666666669</v>
      </c>
      <c r="K10" s="66">
        <f t="shared" si="7"/>
        <v>13114.776</v>
      </c>
      <c r="L10" s="66">
        <f t="shared" si="7"/>
        <v>3278.694</v>
      </c>
      <c r="M10" s="66">
        <f t="shared" si="7"/>
        <v>6557.3879999999999</v>
      </c>
      <c r="N10" s="66">
        <f t="shared" si="7"/>
        <v>2185.7960000000003</v>
      </c>
      <c r="O10" s="66">
        <f t="shared" si="7"/>
        <v>6068.64</v>
      </c>
      <c r="P10" s="66">
        <f t="shared" si="7"/>
        <v>4235</v>
      </c>
      <c r="Q10" s="66">
        <f t="shared" si="7"/>
        <v>26422.3105</v>
      </c>
      <c r="R10" s="66">
        <f t="shared" si="7"/>
        <v>394.34100000000001</v>
      </c>
      <c r="S10" s="66">
        <f t="shared" si="7"/>
        <v>4000</v>
      </c>
      <c r="T10" s="67">
        <f t="shared" si="7"/>
        <v>1978740.0038333335</v>
      </c>
      <c r="U10" s="47"/>
      <c r="V10" s="28"/>
    </row>
    <row r="11" spans="1:34" ht="22.5" x14ac:dyDescent="0.2">
      <c r="A11" s="26" t="s">
        <v>39</v>
      </c>
      <c r="B11" s="20">
        <v>23</v>
      </c>
      <c r="C11" s="20">
        <v>40</v>
      </c>
      <c r="D11" s="20" t="s">
        <v>9</v>
      </c>
      <c r="E11" s="19">
        <v>1</v>
      </c>
      <c r="F11" s="48" t="s">
        <v>44</v>
      </c>
      <c r="G11" s="22">
        <v>38208</v>
      </c>
      <c r="H11" s="22">
        <v>0</v>
      </c>
      <c r="I11" s="22">
        <f t="shared" ref="I11:I15" si="8">+G11/30*5</f>
        <v>6368</v>
      </c>
      <c r="J11" s="22">
        <f t="shared" ref="J11:J15" si="9">+G11/30*50</f>
        <v>63679.999999999993</v>
      </c>
      <c r="K11" s="45">
        <f t="shared" ref="K11:K17" si="10">+G11*12%</f>
        <v>4584.96</v>
      </c>
      <c r="L11" s="45">
        <f t="shared" ref="L11:L15" si="11">+G11*3%</f>
        <v>1146.24</v>
      </c>
      <c r="M11" s="45">
        <f t="shared" ref="M11:M15" si="12">+G11*6%</f>
        <v>2292.48</v>
      </c>
      <c r="N11" s="45">
        <f t="shared" ref="N11:N15" si="13">+G11*2%</f>
        <v>764.16</v>
      </c>
      <c r="O11" s="27">
        <v>1808</v>
      </c>
      <c r="P11" s="27">
        <v>1299</v>
      </c>
      <c r="Q11" s="45">
        <f>+G11/30*15</f>
        <v>19104</v>
      </c>
      <c r="R11" s="109"/>
      <c r="S11" s="45">
        <v>1000</v>
      </c>
      <c r="T11" s="63">
        <f t="shared" si="6"/>
        <v>691386.08000000007</v>
      </c>
      <c r="U11" s="28"/>
      <c r="V11" s="28"/>
    </row>
    <row r="12" spans="1:34" ht="22.5" x14ac:dyDescent="0.2">
      <c r="A12" s="111" t="s">
        <v>40</v>
      </c>
      <c r="B12" s="107">
        <v>21</v>
      </c>
      <c r="C12" s="107">
        <v>40</v>
      </c>
      <c r="D12" s="107" t="s">
        <v>9</v>
      </c>
      <c r="E12" s="106">
        <v>1</v>
      </c>
      <c r="F12" s="48" t="s">
        <v>44</v>
      </c>
      <c r="G12" s="108">
        <v>30672.3</v>
      </c>
      <c r="H12" s="108">
        <v>0</v>
      </c>
      <c r="I12" s="108">
        <f t="shared" si="8"/>
        <v>5112.05</v>
      </c>
      <c r="J12" s="108">
        <f t="shared" si="9"/>
        <v>51120.5</v>
      </c>
      <c r="K12" s="109">
        <f t="shared" si="10"/>
        <v>3680.6759999999999</v>
      </c>
      <c r="L12" s="109">
        <f t="shared" si="11"/>
        <v>920.16899999999998</v>
      </c>
      <c r="M12" s="109">
        <f t="shared" si="12"/>
        <v>1840.338</v>
      </c>
      <c r="N12" s="109">
        <f t="shared" si="13"/>
        <v>613.44600000000003</v>
      </c>
      <c r="O12" s="112">
        <v>1680</v>
      </c>
      <c r="P12" s="112">
        <v>1191</v>
      </c>
      <c r="Q12" s="45">
        <f t="shared" ref="Q12:Q14" si="14">+G12/30*15</f>
        <v>15336.15</v>
      </c>
      <c r="R12" s="109"/>
      <c r="S12" s="109">
        <v>1000</v>
      </c>
      <c r="T12" s="63">
        <f t="shared" si="6"/>
        <v>559743.84800000011</v>
      </c>
      <c r="U12" s="28"/>
      <c r="V12" s="28"/>
    </row>
    <row r="13" spans="1:34" ht="22.5" x14ac:dyDescent="0.2">
      <c r="A13" s="111" t="s">
        <v>41</v>
      </c>
      <c r="B13" s="107">
        <v>16</v>
      </c>
      <c r="C13" s="107">
        <v>40</v>
      </c>
      <c r="D13" s="107" t="s">
        <v>9</v>
      </c>
      <c r="E13" s="106">
        <v>1</v>
      </c>
      <c r="F13" s="48" t="s">
        <v>44</v>
      </c>
      <c r="G13" s="108">
        <v>15798.6</v>
      </c>
      <c r="H13" s="108">
        <v>0</v>
      </c>
      <c r="I13" s="108">
        <f t="shared" si="8"/>
        <v>2633.1</v>
      </c>
      <c r="J13" s="108">
        <f t="shared" si="9"/>
        <v>26331</v>
      </c>
      <c r="K13" s="109">
        <f t="shared" si="10"/>
        <v>1895.8319999999999</v>
      </c>
      <c r="L13" s="109">
        <f t="shared" si="11"/>
        <v>473.95799999999997</v>
      </c>
      <c r="M13" s="109">
        <f t="shared" si="12"/>
        <v>947.91599999999994</v>
      </c>
      <c r="N13" s="109">
        <f t="shared" si="13"/>
        <v>315.97200000000004</v>
      </c>
      <c r="O13" s="112">
        <v>1247</v>
      </c>
      <c r="P13" s="112">
        <v>779</v>
      </c>
      <c r="Q13" s="45">
        <f t="shared" si="14"/>
        <v>7899.3</v>
      </c>
      <c r="R13" s="109"/>
      <c r="S13" s="109">
        <v>1000</v>
      </c>
      <c r="T13" s="63">
        <f t="shared" si="6"/>
        <v>295362.73599999998</v>
      </c>
      <c r="U13" s="28"/>
      <c r="V13" s="28"/>
    </row>
    <row r="14" spans="1:34" ht="22.5" x14ac:dyDescent="0.2">
      <c r="A14" s="111" t="s">
        <v>42</v>
      </c>
      <c r="B14" s="107">
        <v>15</v>
      </c>
      <c r="C14" s="107">
        <v>40</v>
      </c>
      <c r="D14" s="107" t="s">
        <v>9</v>
      </c>
      <c r="E14" s="106">
        <v>1</v>
      </c>
      <c r="F14" s="48" t="s">
        <v>44</v>
      </c>
      <c r="G14" s="108">
        <v>15425</v>
      </c>
      <c r="H14" s="108">
        <v>201.87</v>
      </c>
      <c r="I14" s="108">
        <f t="shared" si="8"/>
        <v>2570.833333333333</v>
      </c>
      <c r="J14" s="108">
        <f t="shared" si="9"/>
        <v>25708.333333333332</v>
      </c>
      <c r="K14" s="109">
        <f t="shared" si="10"/>
        <v>1851</v>
      </c>
      <c r="L14" s="109">
        <f t="shared" si="11"/>
        <v>462.75</v>
      </c>
      <c r="M14" s="109">
        <f t="shared" si="12"/>
        <v>925.5</v>
      </c>
      <c r="N14" s="109">
        <f t="shared" si="13"/>
        <v>308.5</v>
      </c>
      <c r="O14" s="112">
        <v>1206</v>
      </c>
      <c r="P14" s="112">
        <v>755</v>
      </c>
      <c r="Q14" s="45">
        <f t="shared" si="14"/>
        <v>7712.4999999999991</v>
      </c>
      <c r="R14" s="109"/>
      <c r="S14" s="109">
        <v>1000</v>
      </c>
      <c r="T14" s="63">
        <f t="shared" si="6"/>
        <v>290619.10666666669</v>
      </c>
      <c r="U14" s="28"/>
      <c r="V14" s="28"/>
    </row>
    <row r="15" spans="1:34" s="121" customFormat="1" ht="22.5" x14ac:dyDescent="0.2">
      <c r="A15" s="122" t="s">
        <v>43</v>
      </c>
      <c r="B15" s="123">
        <v>15</v>
      </c>
      <c r="C15" s="123">
        <v>40</v>
      </c>
      <c r="D15" s="123" t="s">
        <v>9</v>
      </c>
      <c r="E15" s="123">
        <v>1</v>
      </c>
      <c r="F15" s="117" t="s">
        <v>44</v>
      </c>
      <c r="G15" s="119">
        <v>15425</v>
      </c>
      <c r="H15" s="119">
        <v>0</v>
      </c>
      <c r="I15" s="119">
        <f t="shared" si="8"/>
        <v>2570.833333333333</v>
      </c>
      <c r="J15" s="119">
        <f t="shared" si="9"/>
        <v>25708.333333333332</v>
      </c>
      <c r="K15" s="129">
        <f t="shared" si="10"/>
        <v>1851</v>
      </c>
      <c r="L15" s="129">
        <f t="shared" si="11"/>
        <v>462.75</v>
      </c>
      <c r="M15" s="129">
        <f t="shared" si="12"/>
        <v>925.5</v>
      </c>
      <c r="N15" s="129">
        <f t="shared" si="13"/>
        <v>308.5</v>
      </c>
      <c r="O15" s="119">
        <v>1206</v>
      </c>
      <c r="P15" s="119">
        <v>755</v>
      </c>
      <c r="Q15" s="130">
        <f>+G15/30*15</f>
        <v>7712.4999999999991</v>
      </c>
      <c r="R15" s="129"/>
      <c r="S15" s="129">
        <v>1000</v>
      </c>
      <c r="T15" s="131">
        <f t="shared" si="6"/>
        <v>288196.66666666669</v>
      </c>
      <c r="U15" s="132"/>
      <c r="V15" s="132"/>
    </row>
    <row r="16" spans="1:34" ht="22.5" x14ac:dyDescent="0.2">
      <c r="A16" s="26" t="s">
        <v>14</v>
      </c>
      <c r="B16" s="20">
        <v>13</v>
      </c>
      <c r="C16" s="20">
        <v>40</v>
      </c>
      <c r="D16" s="20" t="s">
        <v>13</v>
      </c>
      <c r="E16" s="19">
        <v>1</v>
      </c>
      <c r="F16" s="48" t="s">
        <v>44</v>
      </c>
      <c r="G16" s="22">
        <v>13144.7</v>
      </c>
      <c r="H16" s="22">
        <v>471.04</v>
      </c>
      <c r="I16" s="22">
        <f>+G16/30*5</f>
        <v>2190.7833333333333</v>
      </c>
      <c r="J16" s="22">
        <f>+G16/30*50</f>
        <v>21907.833333333336</v>
      </c>
      <c r="K16" s="45">
        <f t="shared" si="10"/>
        <v>1577.364</v>
      </c>
      <c r="L16" s="45">
        <f>+G16*3%</f>
        <v>394.34100000000001</v>
      </c>
      <c r="M16" s="45">
        <f>+G16*6%</f>
        <v>788.68200000000002</v>
      </c>
      <c r="N16" s="45">
        <f>+G16*2%</f>
        <v>262.89400000000001</v>
      </c>
      <c r="O16" s="27">
        <v>812.64</v>
      </c>
      <c r="P16" s="27">
        <v>703</v>
      </c>
      <c r="Q16" s="45">
        <f>(G16+H16+O16+P16+R16)/30*15</f>
        <v>7762.8605000000007</v>
      </c>
      <c r="R16" s="109">
        <f>G16*3%</f>
        <v>394.34100000000001</v>
      </c>
      <c r="S16" s="45">
        <v>1000</v>
      </c>
      <c r="T16" s="63">
        <f t="shared" si="6"/>
        <v>255449.50116666668</v>
      </c>
      <c r="U16" s="28"/>
      <c r="V16" s="28"/>
    </row>
    <row r="17" spans="1:22" ht="22.5" x14ac:dyDescent="0.2">
      <c r="A17" s="26" t="s">
        <v>14</v>
      </c>
      <c r="B17" s="20">
        <v>13</v>
      </c>
      <c r="C17" s="20">
        <v>40</v>
      </c>
      <c r="D17" s="20" t="s">
        <v>13</v>
      </c>
      <c r="E17" s="19">
        <v>1</v>
      </c>
      <c r="F17" s="48" t="s">
        <v>44</v>
      </c>
      <c r="G17" s="22">
        <v>13144.7</v>
      </c>
      <c r="H17" s="22">
        <v>183.08</v>
      </c>
      <c r="I17" s="22">
        <f>+G17/30*5</f>
        <v>2190.7833333333333</v>
      </c>
      <c r="J17" s="22">
        <f>+G17/30*50</f>
        <v>21907.833333333336</v>
      </c>
      <c r="K17" s="45">
        <f t="shared" si="10"/>
        <v>1577.364</v>
      </c>
      <c r="L17" s="45">
        <f>+G17*3%</f>
        <v>394.34100000000001</v>
      </c>
      <c r="M17" s="45">
        <f>+G17*6%</f>
        <v>788.68200000000002</v>
      </c>
      <c r="N17" s="45">
        <f>+G17*2%</f>
        <v>262.89400000000001</v>
      </c>
      <c r="O17" s="29">
        <v>812.64</v>
      </c>
      <c r="P17" s="29">
        <v>703</v>
      </c>
      <c r="Q17" s="45">
        <f>(G17+H17+O17+P17+R17)/30*15</f>
        <v>7618.8805000000002</v>
      </c>
      <c r="R17" s="109">
        <f>G17*3%</f>
        <v>394.34100000000001</v>
      </c>
      <c r="S17" s="45">
        <v>1000</v>
      </c>
      <c r="T17" s="63">
        <f>(+G17+H17+K17+L17+M17+N17+O17+P17+R17)*12+I17+J17+Q17+S17</f>
        <v>251850.00116666668</v>
      </c>
      <c r="U17" s="28"/>
      <c r="V17" s="28"/>
    </row>
    <row r="18" spans="1:22" ht="22.5" x14ac:dyDescent="0.2">
      <c r="A18" s="136" t="s">
        <v>38</v>
      </c>
      <c r="B18" s="64"/>
      <c r="C18" s="64"/>
      <c r="D18" s="64"/>
      <c r="E18" s="99"/>
      <c r="F18" s="99"/>
      <c r="G18" s="66">
        <f t="shared" ref="G18:T18" si="15">SUM(G11:G17)</f>
        <v>141818.30000000002</v>
      </c>
      <c r="H18" s="66">
        <f t="shared" si="15"/>
        <v>855.99000000000012</v>
      </c>
      <c r="I18" s="66">
        <f t="shared" si="15"/>
        <v>23636.383333333331</v>
      </c>
      <c r="J18" s="66">
        <f t="shared" si="15"/>
        <v>236363.83333333337</v>
      </c>
      <c r="K18" s="66">
        <f t="shared" si="15"/>
        <v>17018.196</v>
      </c>
      <c r="L18" s="66">
        <f t="shared" si="15"/>
        <v>4254.549</v>
      </c>
      <c r="M18" s="66">
        <f t="shared" si="15"/>
        <v>8509.098</v>
      </c>
      <c r="N18" s="66">
        <f t="shared" si="15"/>
        <v>2836.366</v>
      </c>
      <c r="O18" s="66">
        <f t="shared" si="15"/>
        <v>8772.2800000000007</v>
      </c>
      <c r="P18" s="66">
        <f t="shared" si="15"/>
        <v>6185</v>
      </c>
      <c r="Q18" s="66">
        <f t="shared" si="15"/>
        <v>73146.191000000006</v>
      </c>
      <c r="R18" s="110">
        <f t="shared" si="15"/>
        <v>788.68200000000002</v>
      </c>
      <c r="S18" s="66">
        <f t="shared" si="15"/>
        <v>7000</v>
      </c>
      <c r="T18" s="67">
        <f t="shared" si="15"/>
        <v>2632607.9396666675</v>
      </c>
      <c r="U18" s="28"/>
      <c r="V18" s="28"/>
    </row>
    <row r="19" spans="1:22" s="12" customFormat="1" ht="22.5" x14ac:dyDescent="0.2">
      <c r="A19" s="18" t="s">
        <v>39</v>
      </c>
      <c r="B19" s="19">
        <v>23</v>
      </c>
      <c r="C19" s="19">
        <v>40</v>
      </c>
      <c r="D19" s="19" t="s">
        <v>9</v>
      </c>
      <c r="E19" s="19">
        <v>1</v>
      </c>
      <c r="F19" s="49" t="s">
        <v>61</v>
      </c>
      <c r="G19" s="22">
        <v>38208</v>
      </c>
      <c r="H19" s="22">
        <v>0</v>
      </c>
      <c r="I19" s="22">
        <f>+G19/30*5</f>
        <v>6368</v>
      </c>
      <c r="J19" s="22">
        <f>+G19/30*50</f>
        <v>63679.999999999993</v>
      </c>
      <c r="K19" s="22">
        <f t="shared" ref="K19:K27" si="16">+G19*12%</f>
        <v>4584.96</v>
      </c>
      <c r="L19" s="22">
        <f>+G19*3%</f>
        <v>1146.24</v>
      </c>
      <c r="M19" s="22">
        <f>+G19*6%</f>
        <v>2292.48</v>
      </c>
      <c r="N19" s="22">
        <f>+G19*2%</f>
        <v>764.16</v>
      </c>
      <c r="O19" s="22">
        <v>1808</v>
      </c>
      <c r="P19" s="22">
        <v>1299</v>
      </c>
      <c r="Q19" s="22">
        <f t="shared" ref="Q19:Q29" si="17">+G19/30*15</f>
        <v>19104</v>
      </c>
      <c r="R19" s="108"/>
      <c r="S19" s="22">
        <v>1000</v>
      </c>
      <c r="T19" s="113">
        <f>(+G19+H19+K19+L19+M19+N19+O19+P19+R19)*12+I19+J19+Q19+S19</f>
        <v>691386.08000000007</v>
      </c>
    </row>
    <row r="20" spans="1:22" ht="22.5" x14ac:dyDescent="0.2">
      <c r="A20" s="26" t="s">
        <v>53</v>
      </c>
      <c r="B20" s="20">
        <v>19</v>
      </c>
      <c r="C20" s="20">
        <v>40</v>
      </c>
      <c r="D20" s="20" t="s">
        <v>9</v>
      </c>
      <c r="E20" s="19">
        <v>1</v>
      </c>
      <c r="F20" s="49" t="s">
        <v>61</v>
      </c>
      <c r="G20" s="22">
        <v>24533</v>
      </c>
      <c r="H20" s="22">
        <v>0</v>
      </c>
      <c r="I20" s="22">
        <f>+G20/30*5</f>
        <v>4088.833333333333</v>
      </c>
      <c r="J20" s="22">
        <f>+G20/30*50</f>
        <v>40888.333333333336</v>
      </c>
      <c r="K20" s="22">
        <f t="shared" si="16"/>
        <v>2943.96</v>
      </c>
      <c r="L20" s="22">
        <f>+G20*3%</f>
        <v>735.99</v>
      </c>
      <c r="M20" s="22">
        <f>+G20*6%</f>
        <v>1471.98</v>
      </c>
      <c r="N20" s="22">
        <f>+G20*2%</f>
        <v>490.66</v>
      </c>
      <c r="O20" s="27">
        <v>1549</v>
      </c>
      <c r="P20" s="27">
        <v>1016</v>
      </c>
      <c r="Q20" s="22">
        <f t="shared" si="17"/>
        <v>12266.5</v>
      </c>
      <c r="R20" s="108"/>
      <c r="S20" s="22">
        <v>1000</v>
      </c>
      <c r="T20" s="113">
        <f t="shared" ref="T20:T51" si="18">(+G20+H20+K20+L20+M20+N20+O20+P20+R20)*12+I20+J20+Q20+S20</f>
        <v>451130.74666666664</v>
      </c>
    </row>
    <row r="21" spans="1:22" ht="22.5" x14ac:dyDescent="0.2">
      <c r="A21" s="26" t="s">
        <v>54</v>
      </c>
      <c r="B21" s="20">
        <v>17</v>
      </c>
      <c r="C21" s="20">
        <v>40</v>
      </c>
      <c r="D21" s="20" t="s">
        <v>9</v>
      </c>
      <c r="E21" s="19">
        <v>1</v>
      </c>
      <c r="F21" s="49" t="s">
        <v>61</v>
      </c>
      <c r="G21" s="22">
        <v>19532</v>
      </c>
      <c r="H21" s="22">
        <v>403.76</v>
      </c>
      <c r="I21" s="22">
        <f t="shared" ref="I21:I27" si="19">+G21/30*5</f>
        <v>3255.3333333333335</v>
      </c>
      <c r="J21" s="22">
        <f t="shared" ref="J21:J27" si="20">+G21/30*50</f>
        <v>32553.333333333336</v>
      </c>
      <c r="K21" s="22">
        <f t="shared" si="16"/>
        <v>2343.8399999999997</v>
      </c>
      <c r="L21" s="22">
        <f t="shared" ref="L21:L27" si="21">+G21*3%</f>
        <v>585.95999999999992</v>
      </c>
      <c r="M21" s="22">
        <f t="shared" ref="M21:M27" si="22">+G21*6%</f>
        <v>1171.9199999999998</v>
      </c>
      <c r="N21" s="22">
        <f t="shared" ref="N21:N27" si="23">+G21*2%</f>
        <v>390.64</v>
      </c>
      <c r="O21" s="27">
        <v>1206</v>
      </c>
      <c r="P21" s="27">
        <v>755</v>
      </c>
      <c r="Q21" s="22">
        <f t="shared" si="17"/>
        <v>9766</v>
      </c>
      <c r="R21" s="108"/>
      <c r="S21" s="22">
        <v>1000</v>
      </c>
      <c r="T21" s="113">
        <f t="shared" si="18"/>
        <v>363244.10666666657</v>
      </c>
    </row>
    <row r="22" spans="1:22" ht="22.5" x14ac:dyDescent="0.2">
      <c r="A22" s="26" t="s">
        <v>55</v>
      </c>
      <c r="B22" s="20">
        <v>14</v>
      </c>
      <c r="C22" s="20">
        <v>40</v>
      </c>
      <c r="D22" s="20" t="s">
        <v>9</v>
      </c>
      <c r="E22" s="19">
        <v>1</v>
      </c>
      <c r="F22" s="49" t="s">
        <v>61</v>
      </c>
      <c r="G22" s="22">
        <v>13967</v>
      </c>
      <c r="H22" s="22">
        <v>0</v>
      </c>
      <c r="I22" s="22">
        <f t="shared" si="19"/>
        <v>2327.8333333333335</v>
      </c>
      <c r="J22" s="22">
        <f t="shared" si="20"/>
        <v>23278.333333333332</v>
      </c>
      <c r="K22" s="22">
        <f t="shared" si="16"/>
        <v>1676.04</v>
      </c>
      <c r="L22" s="22">
        <f t="shared" si="21"/>
        <v>419.01</v>
      </c>
      <c r="M22" s="22">
        <f t="shared" si="22"/>
        <v>838.02</v>
      </c>
      <c r="N22" s="22">
        <f t="shared" si="23"/>
        <v>279.34000000000003</v>
      </c>
      <c r="O22" s="27">
        <v>1163</v>
      </c>
      <c r="P22" s="27">
        <v>722</v>
      </c>
      <c r="Q22" s="22">
        <f t="shared" si="17"/>
        <v>6983.5</v>
      </c>
      <c r="R22" s="108"/>
      <c r="S22" s="22">
        <v>1000</v>
      </c>
      <c r="T22" s="113">
        <f t="shared" si="18"/>
        <v>262362.58666666667</v>
      </c>
    </row>
    <row r="23" spans="1:22" ht="22.5" customHeight="1" x14ac:dyDescent="0.2">
      <c r="A23" s="111" t="s">
        <v>14</v>
      </c>
      <c r="B23" s="107">
        <v>13</v>
      </c>
      <c r="C23" s="107">
        <v>40</v>
      </c>
      <c r="D23" s="107" t="s">
        <v>9</v>
      </c>
      <c r="E23" s="106">
        <v>1</v>
      </c>
      <c r="F23" s="49" t="s">
        <v>61</v>
      </c>
      <c r="G23" s="108">
        <v>12814</v>
      </c>
      <c r="H23" s="108">
        <v>0</v>
      </c>
      <c r="I23" s="108">
        <f t="shared" si="19"/>
        <v>2135.6666666666665</v>
      </c>
      <c r="J23" s="108">
        <f t="shared" si="20"/>
        <v>21356.666666666668</v>
      </c>
      <c r="K23" s="108">
        <f t="shared" si="16"/>
        <v>1537.6799999999998</v>
      </c>
      <c r="L23" s="108">
        <f t="shared" si="21"/>
        <v>384.41999999999996</v>
      </c>
      <c r="M23" s="108">
        <f t="shared" si="22"/>
        <v>768.83999999999992</v>
      </c>
      <c r="N23" s="108">
        <f t="shared" si="23"/>
        <v>256.28000000000003</v>
      </c>
      <c r="O23" s="112">
        <v>1128</v>
      </c>
      <c r="P23" s="112">
        <v>703</v>
      </c>
      <c r="Q23" s="22">
        <f t="shared" si="17"/>
        <v>6407</v>
      </c>
      <c r="R23" s="108"/>
      <c r="S23" s="22">
        <v>1000</v>
      </c>
      <c r="T23" s="113">
        <f t="shared" si="18"/>
        <v>242005.97333333333</v>
      </c>
    </row>
    <row r="24" spans="1:22" ht="22.5" customHeight="1" x14ac:dyDescent="0.2">
      <c r="A24" s="111" t="s">
        <v>14</v>
      </c>
      <c r="B24" s="107">
        <v>13</v>
      </c>
      <c r="C24" s="107">
        <v>30</v>
      </c>
      <c r="D24" s="107" t="s">
        <v>13</v>
      </c>
      <c r="E24" s="106">
        <v>1</v>
      </c>
      <c r="F24" s="49" t="s">
        <v>61</v>
      </c>
      <c r="G24" s="108">
        <v>10126.08</v>
      </c>
      <c r="H24" s="108">
        <v>403.74</v>
      </c>
      <c r="I24" s="108">
        <f t="shared" si="19"/>
        <v>1687.68</v>
      </c>
      <c r="J24" s="108">
        <f t="shared" si="20"/>
        <v>16876.8</v>
      </c>
      <c r="K24" s="108">
        <f t="shared" si="16"/>
        <v>1215.1296</v>
      </c>
      <c r="L24" s="108">
        <f t="shared" si="21"/>
        <v>303.7824</v>
      </c>
      <c r="M24" s="108">
        <f t="shared" si="22"/>
        <v>607.56479999999999</v>
      </c>
      <c r="N24" s="108">
        <f t="shared" si="23"/>
        <v>202.52160000000001</v>
      </c>
      <c r="O24" s="112">
        <v>742.04</v>
      </c>
      <c r="P24" s="112">
        <v>415.82</v>
      </c>
      <c r="Q24" s="22">
        <f>(G24+H24+O24+P24+R24)/30*15</f>
        <v>5995.7312000000002</v>
      </c>
      <c r="R24" s="108">
        <f>G24*3%</f>
        <v>303.7824</v>
      </c>
      <c r="S24" s="22">
        <v>1000</v>
      </c>
      <c r="T24" s="113">
        <f t="shared" si="18"/>
        <v>197405.7408</v>
      </c>
    </row>
    <row r="25" spans="1:22" ht="22.5" x14ac:dyDescent="0.2">
      <c r="A25" s="26" t="s">
        <v>14</v>
      </c>
      <c r="B25" s="20">
        <v>13</v>
      </c>
      <c r="C25" s="20">
        <v>30</v>
      </c>
      <c r="D25" s="20" t="s">
        <v>13</v>
      </c>
      <c r="E25" s="19">
        <v>1</v>
      </c>
      <c r="F25" s="49" t="s">
        <v>61</v>
      </c>
      <c r="G25" s="22">
        <v>10126.08</v>
      </c>
      <c r="H25" s="22">
        <v>471.04</v>
      </c>
      <c r="I25" s="22">
        <f t="shared" si="19"/>
        <v>1687.68</v>
      </c>
      <c r="J25" s="22">
        <f t="shared" si="20"/>
        <v>16876.8</v>
      </c>
      <c r="K25" s="22">
        <f t="shared" si="16"/>
        <v>1215.1296</v>
      </c>
      <c r="L25" s="22">
        <f t="shared" si="21"/>
        <v>303.7824</v>
      </c>
      <c r="M25" s="22">
        <f t="shared" si="22"/>
        <v>607.56479999999999</v>
      </c>
      <c r="N25" s="22">
        <f t="shared" si="23"/>
        <v>202.52160000000001</v>
      </c>
      <c r="O25" s="27">
        <v>742.04</v>
      </c>
      <c r="P25" s="27">
        <v>415.82</v>
      </c>
      <c r="Q25" s="22">
        <f>(G25+H25+O25+P25+R25)/30*15</f>
        <v>6029.3811999999998</v>
      </c>
      <c r="R25" s="108">
        <f>G25*3%</f>
        <v>303.7824</v>
      </c>
      <c r="S25" s="22">
        <v>1000</v>
      </c>
      <c r="T25" s="113">
        <f t="shared" si="18"/>
        <v>198246.99079999997</v>
      </c>
    </row>
    <row r="26" spans="1:22" ht="22.5" x14ac:dyDescent="0.2">
      <c r="A26" s="26" t="s">
        <v>56</v>
      </c>
      <c r="B26" s="20">
        <v>12</v>
      </c>
      <c r="C26" s="20">
        <v>40</v>
      </c>
      <c r="D26" s="20" t="s">
        <v>9</v>
      </c>
      <c r="E26" s="19">
        <v>1</v>
      </c>
      <c r="F26" s="49" t="s">
        <v>61</v>
      </c>
      <c r="G26" s="22">
        <v>12798</v>
      </c>
      <c r="H26" s="22">
        <v>0</v>
      </c>
      <c r="I26" s="22">
        <f t="shared" si="19"/>
        <v>2133</v>
      </c>
      <c r="J26" s="22">
        <f t="shared" si="20"/>
        <v>21330</v>
      </c>
      <c r="K26" s="22">
        <f t="shared" si="16"/>
        <v>1535.76</v>
      </c>
      <c r="L26" s="22">
        <f t="shared" si="21"/>
        <v>383.94</v>
      </c>
      <c r="M26" s="22">
        <f t="shared" si="22"/>
        <v>767.88</v>
      </c>
      <c r="N26" s="22">
        <f t="shared" si="23"/>
        <v>255.96</v>
      </c>
      <c r="O26" s="27">
        <v>1099</v>
      </c>
      <c r="P26" s="27">
        <v>689</v>
      </c>
      <c r="Q26" s="22">
        <f>+G26/30*15</f>
        <v>6399</v>
      </c>
      <c r="R26" s="108"/>
      <c r="S26" s="22">
        <v>1000</v>
      </c>
      <c r="T26" s="113">
        <f>(+G26+H26+K26+L26+M26+N26+O26+P26+R26)*12+I26+J26+Q26+S26</f>
        <v>241216.48</v>
      </c>
    </row>
    <row r="27" spans="1:22" s="121" customFormat="1" ht="22.5" x14ac:dyDescent="0.2">
      <c r="A27" s="115" t="s">
        <v>57</v>
      </c>
      <c r="B27" s="116">
        <v>11</v>
      </c>
      <c r="C27" s="116">
        <v>40</v>
      </c>
      <c r="D27" s="116" t="s">
        <v>9</v>
      </c>
      <c r="E27" s="116">
        <v>1</v>
      </c>
      <c r="F27" s="117" t="s">
        <v>61</v>
      </c>
      <c r="G27" s="118">
        <v>12733</v>
      </c>
      <c r="H27" s="118">
        <v>0</v>
      </c>
      <c r="I27" s="118">
        <f t="shared" si="19"/>
        <v>2122.1666666666665</v>
      </c>
      <c r="J27" s="118">
        <f t="shared" si="20"/>
        <v>21221.666666666668</v>
      </c>
      <c r="K27" s="118">
        <f t="shared" si="16"/>
        <v>1527.96</v>
      </c>
      <c r="L27" s="118">
        <f t="shared" si="21"/>
        <v>381.99</v>
      </c>
      <c r="M27" s="118">
        <f t="shared" si="22"/>
        <v>763.98</v>
      </c>
      <c r="N27" s="118">
        <f t="shared" si="23"/>
        <v>254.66</v>
      </c>
      <c r="O27" s="118">
        <v>1068</v>
      </c>
      <c r="P27" s="118">
        <v>679</v>
      </c>
      <c r="Q27" s="118">
        <f t="shared" si="17"/>
        <v>6366.5</v>
      </c>
      <c r="R27" s="119"/>
      <c r="S27" s="118">
        <v>1000</v>
      </c>
      <c r="T27" s="120">
        <f t="shared" si="18"/>
        <v>239613.41333333327</v>
      </c>
    </row>
    <row r="28" spans="1:22" ht="22.5" x14ac:dyDescent="0.2">
      <c r="A28" s="136" t="s">
        <v>58</v>
      </c>
      <c r="B28" s="64"/>
      <c r="C28" s="64"/>
      <c r="D28" s="64"/>
      <c r="E28" s="64"/>
      <c r="F28" s="68"/>
      <c r="G28" s="66">
        <f t="shared" ref="G28:R28" si="24">SUM(G19:G27)</f>
        <v>154837.16</v>
      </c>
      <c r="H28" s="66">
        <f t="shared" si="24"/>
        <v>1278.54</v>
      </c>
      <c r="I28" s="66">
        <f t="shared" si="24"/>
        <v>25806.193333333336</v>
      </c>
      <c r="J28" s="66">
        <f t="shared" si="24"/>
        <v>258061.93333333329</v>
      </c>
      <c r="K28" s="66">
        <f t="shared" si="24"/>
        <v>18580.459199999998</v>
      </c>
      <c r="L28" s="66">
        <f t="shared" si="24"/>
        <v>4645.1147999999994</v>
      </c>
      <c r="M28" s="66">
        <f t="shared" si="24"/>
        <v>9290.2295999999988</v>
      </c>
      <c r="N28" s="66">
        <f t="shared" si="24"/>
        <v>3096.7432000000003</v>
      </c>
      <c r="O28" s="66">
        <f t="shared" si="24"/>
        <v>10505.08</v>
      </c>
      <c r="P28" s="66">
        <f t="shared" si="24"/>
        <v>6694.6399999999994</v>
      </c>
      <c r="Q28" s="66">
        <f t="shared" si="24"/>
        <v>79317.612399999998</v>
      </c>
      <c r="R28" s="66">
        <f t="shared" si="24"/>
        <v>607.56479999999999</v>
      </c>
      <c r="S28" s="66">
        <f t="shared" ref="S28:T28" si="25">SUM(S19:S27)</f>
        <v>9000</v>
      </c>
      <c r="T28" s="67">
        <f t="shared" si="25"/>
        <v>2886612.1182666658</v>
      </c>
    </row>
    <row r="29" spans="1:22" s="12" customFormat="1" ht="22.5" x14ac:dyDescent="0.2">
      <c r="A29" s="18" t="s">
        <v>39</v>
      </c>
      <c r="B29" s="19">
        <v>24</v>
      </c>
      <c r="C29" s="19">
        <v>40</v>
      </c>
      <c r="D29" s="19" t="s">
        <v>9</v>
      </c>
      <c r="E29" s="19">
        <v>1</v>
      </c>
      <c r="F29" s="49" t="s">
        <v>60</v>
      </c>
      <c r="G29" s="22">
        <v>42280</v>
      </c>
      <c r="H29" s="22">
        <v>201.88</v>
      </c>
      <c r="I29" s="22">
        <f t="shared" ref="I29" si="26">+G29/30*5</f>
        <v>7046.6666666666661</v>
      </c>
      <c r="J29" s="22">
        <f t="shared" ref="J29" si="27">+G29/30*50</f>
        <v>70466.666666666657</v>
      </c>
      <c r="K29" s="22">
        <f t="shared" ref="K29:K39" si="28">+G29*12%</f>
        <v>5073.5999999999995</v>
      </c>
      <c r="L29" s="22">
        <f t="shared" ref="L29" si="29">+G29*3%</f>
        <v>1268.3999999999999</v>
      </c>
      <c r="M29" s="22">
        <f t="shared" ref="M29" si="30">+G29*6%</f>
        <v>2536.7999999999997</v>
      </c>
      <c r="N29" s="22">
        <f t="shared" ref="N29" si="31">+G29*2%</f>
        <v>845.6</v>
      </c>
      <c r="O29" s="27">
        <v>1865</v>
      </c>
      <c r="P29" s="27">
        <v>1345</v>
      </c>
      <c r="Q29" s="22">
        <f t="shared" si="17"/>
        <v>21140</v>
      </c>
      <c r="R29" s="108"/>
      <c r="S29" s="22">
        <v>1000</v>
      </c>
      <c r="T29" s="113">
        <f t="shared" si="18"/>
        <v>764648.69333333324</v>
      </c>
    </row>
    <row r="30" spans="1:22" ht="33.75" x14ac:dyDescent="0.2">
      <c r="A30" s="26" t="s">
        <v>62</v>
      </c>
      <c r="B30" s="20">
        <v>21</v>
      </c>
      <c r="C30" s="20">
        <v>40</v>
      </c>
      <c r="D30" s="20" t="s">
        <v>9</v>
      </c>
      <c r="E30" s="19">
        <v>1</v>
      </c>
      <c r="F30" s="49" t="s">
        <v>60</v>
      </c>
      <c r="G30" s="22">
        <v>30672.5</v>
      </c>
      <c r="H30" s="22">
        <v>269.16000000000003</v>
      </c>
      <c r="I30" s="22">
        <f>+G30/30*5</f>
        <v>5112.083333333333</v>
      </c>
      <c r="J30" s="22">
        <f>+G30/30*50</f>
        <v>51120.833333333328</v>
      </c>
      <c r="K30" s="22">
        <f t="shared" si="28"/>
        <v>3680.7</v>
      </c>
      <c r="L30" s="22">
        <f>+G30*3%</f>
        <v>920.17499999999995</v>
      </c>
      <c r="M30" s="22">
        <f>+G30*6%</f>
        <v>1840.35</v>
      </c>
      <c r="N30" s="22">
        <f>+G30*2%</f>
        <v>613.45000000000005</v>
      </c>
      <c r="O30" s="27">
        <v>1680</v>
      </c>
      <c r="P30" s="27">
        <v>1191</v>
      </c>
      <c r="Q30" s="22">
        <f>+G30/30*15</f>
        <v>15336.25</v>
      </c>
      <c r="R30" s="108"/>
      <c r="S30" s="22">
        <v>1000</v>
      </c>
      <c r="T30" s="113">
        <f t="shared" si="18"/>
        <v>562977.18666666665</v>
      </c>
    </row>
    <row r="31" spans="1:22" ht="22.5" x14ac:dyDescent="0.2">
      <c r="A31" s="26" t="s">
        <v>63</v>
      </c>
      <c r="B31" s="20">
        <v>20</v>
      </c>
      <c r="C31" s="20">
        <v>40</v>
      </c>
      <c r="D31" s="20" t="s">
        <v>9</v>
      </c>
      <c r="E31" s="19">
        <v>1</v>
      </c>
      <c r="F31" s="49" t="s">
        <v>60</v>
      </c>
      <c r="G31" s="22">
        <v>28227.599999999999</v>
      </c>
      <c r="H31" s="22">
        <v>269.16000000000003</v>
      </c>
      <c r="I31" s="22">
        <f t="shared" ref="I31:I34" si="32">+G31/30*5</f>
        <v>4704.5999999999995</v>
      </c>
      <c r="J31" s="22">
        <f t="shared" ref="J31:J34" si="33">+G31/30*50</f>
        <v>47046</v>
      </c>
      <c r="K31" s="22">
        <f t="shared" si="28"/>
        <v>3387.3119999999999</v>
      </c>
      <c r="L31" s="22">
        <f t="shared" ref="L31:L34" si="34">+G31*3%</f>
        <v>846.82799999999997</v>
      </c>
      <c r="M31" s="22">
        <f t="shared" ref="M31:M34" si="35">+G31*6%</f>
        <v>1693.6559999999999</v>
      </c>
      <c r="N31" s="22">
        <f t="shared" ref="N31:N34" si="36">+G31*2%</f>
        <v>564.55200000000002</v>
      </c>
      <c r="O31" s="27">
        <v>1671</v>
      </c>
      <c r="P31" s="27">
        <v>1133</v>
      </c>
      <c r="Q31" s="22">
        <f t="shared" ref="Q31:Q34" si="37">+G31/30*15</f>
        <v>14113.8</v>
      </c>
      <c r="R31" s="108"/>
      <c r="S31" s="22">
        <v>1000</v>
      </c>
      <c r="T31" s="113">
        <f t="shared" si="18"/>
        <v>520381.69600000005</v>
      </c>
    </row>
    <row r="32" spans="1:22" ht="33.75" x14ac:dyDescent="0.2">
      <c r="A32" s="26" t="s">
        <v>64</v>
      </c>
      <c r="B32" s="20">
        <v>19</v>
      </c>
      <c r="C32" s="20">
        <v>40</v>
      </c>
      <c r="D32" s="20" t="s">
        <v>9</v>
      </c>
      <c r="E32" s="19">
        <v>1</v>
      </c>
      <c r="F32" s="49" t="s">
        <v>60</v>
      </c>
      <c r="G32" s="22">
        <v>24533</v>
      </c>
      <c r="H32" s="22">
        <v>134.58000000000001</v>
      </c>
      <c r="I32" s="22">
        <f t="shared" si="32"/>
        <v>4088.833333333333</v>
      </c>
      <c r="J32" s="22">
        <f t="shared" si="33"/>
        <v>40888.333333333336</v>
      </c>
      <c r="K32" s="22">
        <f t="shared" si="28"/>
        <v>2943.96</v>
      </c>
      <c r="L32" s="22">
        <f t="shared" si="34"/>
        <v>735.99</v>
      </c>
      <c r="M32" s="22">
        <f t="shared" si="35"/>
        <v>1471.98</v>
      </c>
      <c r="N32" s="22">
        <f t="shared" si="36"/>
        <v>490.66</v>
      </c>
      <c r="O32" s="27">
        <v>1549</v>
      </c>
      <c r="P32" s="27">
        <v>1016</v>
      </c>
      <c r="Q32" s="22">
        <f t="shared" si="37"/>
        <v>12266.5</v>
      </c>
      <c r="R32" s="108"/>
      <c r="S32" s="22">
        <v>1000</v>
      </c>
      <c r="T32" s="113">
        <f t="shared" si="18"/>
        <v>452745.70666666661</v>
      </c>
    </row>
    <row r="33" spans="1:20" ht="22.5" x14ac:dyDescent="0.2">
      <c r="A33" s="26" t="s">
        <v>65</v>
      </c>
      <c r="B33" s="20">
        <v>19</v>
      </c>
      <c r="C33" s="20">
        <v>40</v>
      </c>
      <c r="D33" s="20" t="s">
        <v>9</v>
      </c>
      <c r="E33" s="19">
        <v>1</v>
      </c>
      <c r="F33" s="49" t="s">
        <v>60</v>
      </c>
      <c r="G33" s="22">
        <v>24533</v>
      </c>
      <c r="H33" s="22">
        <v>0</v>
      </c>
      <c r="I33" s="22">
        <f t="shared" si="32"/>
        <v>4088.833333333333</v>
      </c>
      <c r="J33" s="22">
        <f t="shared" si="33"/>
        <v>40888.333333333336</v>
      </c>
      <c r="K33" s="22">
        <f t="shared" si="28"/>
        <v>2943.96</v>
      </c>
      <c r="L33" s="22">
        <f t="shared" si="34"/>
        <v>735.99</v>
      </c>
      <c r="M33" s="22">
        <f t="shared" si="35"/>
        <v>1471.98</v>
      </c>
      <c r="N33" s="22">
        <f t="shared" si="36"/>
        <v>490.66</v>
      </c>
      <c r="O33" s="27">
        <v>1549</v>
      </c>
      <c r="P33" s="27">
        <v>1016</v>
      </c>
      <c r="Q33" s="22">
        <f t="shared" si="37"/>
        <v>12266.5</v>
      </c>
      <c r="R33" s="108"/>
      <c r="S33" s="22">
        <v>1000</v>
      </c>
      <c r="T33" s="113">
        <f t="shared" si="18"/>
        <v>451130.74666666664</v>
      </c>
    </row>
    <row r="34" spans="1:20" ht="33.75" x14ac:dyDescent="0.2">
      <c r="A34" s="26" t="s">
        <v>66</v>
      </c>
      <c r="B34" s="20">
        <v>19</v>
      </c>
      <c r="C34" s="20">
        <v>40</v>
      </c>
      <c r="D34" s="20" t="s">
        <v>9</v>
      </c>
      <c r="E34" s="19">
        <v>1</v>
      </c>
      <c r="F34" s="49" t="s">
        <v>60</v>
      </c>
      <c r="G34" s="22">
        <v>24533</v>
      </c>
      <c r="H34" s="22">
        <v>201.88</v>
      </c>
      <c r="I34" s="22">
        <f t="shared" si="32"/>
        <v>4088.833333333333</v>
      </c>
      <c r="J34" s="22">
        <f t="shared" si="33"/>
        <v>40888.333333333336</v>
      </c>
      <c r="K34" s="22">
        <f t="shared" si="28"/>
        <v>2943.96</v>
      </c>
      <c r="L34" s="22">
        <f t="shared" si="34"/>
        <v>735.99</v>
      </c>
      <c r="M34" s="22">
        <f t="shared" si="35"/>
        <v>1471.98</v>
      </c>
      <c r="N34" s="22">
        <f t="shared" si="36"/>
        <v>490.66</v>
      </c>
      <c r="O34" s="27">
        <v>1549</v>
      </c>
      <c r="P34" s="27">
        <v>1016</v>
      </c>
      <c r="Q34" s="22">
        <f t="shared" si="37"/>
        <v>12266.5</v>
      </c>
      <c r="R34" s="108"/>
      <c r="S34" s="22">
        <v>1000</v>
      </c>
      <c r="T34" s="113">
        <f t="shared" si="18"/>
        <v>453553.30666666664</v>
      </c>
    </row>
    <row r="35" spans="1:20" s="121" customFormat="1" ht="22.5" x14ac:dyDescent="0.2">
      <c r="A35" s="115" t="s">
        <v>67</v>
      </c>
      <c r="B35" s="116">
        <v>18</v>
      </c>
      <c r="C35" s="116">
        <v>40</v>
      </c>
      <c r="D35" s="116" t="s">
        <v>9</v>
      </c>
      <c r="E35" s="116">
        <v>1</v>
      </c>
      <c r="F35" s="117" t="s">
        <v>60</v>
      </c>
      <c r="G35" s="118">
        <v>22186</v>
      </c>
      <c r="H35" s="118">
        <v>0</v>
      </c>
      <c r="I35" s="118">
        <f>+G35/30*5</f>
        <v>3697.6666666666665</v>
      </c>
      <c r="J35" s="118">
        <f>+G35/30*50</f>
        <v>36976.666666666664</v>
      </c>
      <c r="K35" s="118">
        <f t="shared" si="28"/>
        <v>2662.3199999999997</v>
      </c>
      <c r="L35" s="118">
        <f>+G35*3%</f>
        <v>665.57999999999993</v>
      </c>
      <c r="M35" s="118">
        <f>+G35*6%</f>
        <v>1331.1599999999999</v>
      </c>
      <c r="N35" s="118">
        <f>+G35*2%</f>
        <v>443.72</v>
      </c>
      <c r="O35" s="118">
        <v>1465</v>
      </c>
      <c r="P35" s="118">
        <v>987</v>
      </c>
      <c r="Q35" s="118">
        <f>+G35/30*15</f>
        <v>11093</v>
      </c>
      <c r="R35" s="119"/>
      <c r="S35" s="118">
        <v>1000</v>
      </c>
      <c r="T35" s="120">
        <f t="shared" si="18"/>
        <v>409656.69333333342</v>
      </c>
    </row>
    <row r="36" spans="1:20" s="121" customFormat="1" ht="22.5" x14ac:dyDescent="0.2">
      <c r="A36" s="115" t="s">
        <v>68</v>
      </c>
      <c r="B36" s="116">
        <v>14</v>
      </c>
      <c r="C36" s="116">
        <v>40</v>
      </c>
      <c r="D36" s="116" t="s">
        <v>13</v>
      </c>
      <c r="E36" s="116">
        <v>1</v>
      </c>
      <c r="F36" s="117" t="s">
        <v>60</v>
      </c>
      <c r="G36" s="118">
        <v>13967</v>
      </c>
      <c r="H36" s="118">
        <v>0</v>
      </c>
      <c r="I36" s="118">
        <f>+G36/30*5</f>
        <v>2327.8333333333335</v>
      </c>
      <c r="J36" s="118">
        <f>+G36/30*50</f>
        <v>23278.333333333332</v>
      </c>
      <c r="K36" s="118">
        <f t="shared" si="28"/>
        <v>1676.04</v>
      </c>
      <c r="L36" s="118">
        <f>+G36*3%</f>
        <v>419.01</v>
      </c>
      <c r="M36" s="118">
        <f>+G36*6%</f>
        <v>838.02</v>
      </c>
      <c r="N36" s="118">
        <f>+G36*2%</f>
        <v>279.34000000000003</v>
      </c>
      <c r="O36" s="118">
        <v>1163</v>
      </c>
      <c r="P36" s="118">
        <v>722</v>
      </c>
      <c r="Q36" s="118">
        <f>+G36/30*15</f>
        <v>6983.5</v>
      </c>
      <c r="R36" s="119"/>
      <c r="S36" s="118">
        <v>1000</v>
      </c>
      <c r="T36" s="120">
        <f t="shared" si="18"/>
        <v>262362.58666666667</v>
      </c>
    </row>
    <row r="37" spans="1:20" ht="22.5" x14ac:dyDescent="0.2">
      <c r="A37" s="26" t="s">
        <v>69</v>
      </c>
      <c r="B37" s="20">
        <v>14</v>
      </c>
      <c r="C37" s="20">
        <v>40</v>
      </c>
      <c r="D37" s="20" t="s">
        <v>13</v>
      </c>
      <c r="E37" s="19">
        <v>1</v>
      </c>
      <c r="F37" s="49" t="s">
        <v>60</v>
      </c>
      <c r="G37" s="22">
        <v>13967</v>
      </c>
      <c r="H37" s="22">
        <v>201.88</v>
      </c>
      <c r="I37" s="22">
        <f t="shared" ref="I37:I39" si="38">+G37/30*5</f>
        <v>2327.8333333333335</v>
      </c>
      <c r="J37" s="22">
        <f t="shared" ref="J37:J39" si="39">+G37/30*50</f>
        <v>23278.333333333332</v>
      </c>
      <c r="K37" s="22">
        <f t="shared" si="28"/>
        <v>1676.04</v>
      </c>
      <c r="L37" s="22">
        <f t="shared" ref="L37:L39" si="40">+G37*3%</f>
        <v>419.01</v>
      </c>
      <c r="M37" s="22">
        <f t="shared" ref="M37:M39" si="41">+G37*6%</f>
        <v>838.02</v>
      </c>
      <c r="N37" s="22">
        <f t="shared" ref="N37:N39" si="42">+G37*2%</f>
        <v>279.34000000000003</v>
      </c>
      <c r="O37" s="27">
        <v>1163</v>
      </c>
      <c r="P37" s="27">
        <v>722</v>
      </c>
      <c r="Q37" s="22">
        <f t="shared" ref="Q37:Q41" si="43">+G37/30*15</f>
        <v>6983.5</v>
      </c>
      <c r="R37" s="108"/>
      <c r="S37" s="22">
        <v>1000</v>
      </c>
      <c r="T37" s="113">
        <f t="shared" si="18"/>
        <v>264785.14666666667</v>
      </c>
    </row>
    <row r="38" spans="1:20" ht="22.5" x14ac:dyDescent="0.2">
      <c r="A38" s="26" t="s">
        <v>16</v>
      </c>
      <c r="B38" s="20">
        <v>13</v>
      </c>
      <c r="C38" s="20">
        <v>40</v>
      </c>
      <c r="D38" s="20" t="s">
        <v>13</v>
      </c>
      <c r="E38" s="19">
        <v>1</v>
      </c>
      <c r="F38" s="49" t="s">
        <v>60</v>
      </c>
      <c r="G38" s="22">
        <v>12814</v>
      </c>
      <c r="H38" s="22">
        <v>269.16000000000003</v>
      </c>
      <c r="I38" s="22">
        <f t="shared" si="38"/>
        <v>2135.6666666666665</v>
      </c>
      <c r="J38" s="22">
        <f t="shared" si="39"/>
        <v>21356.666666666668</v>
      </c>
      <c r="K38" s="22">
        <f t="shared" si="28"/>
        <v>1537.6799999999998</v>
      </c>
      <c r="L38" s="22">
        <f t="shared" si="40"/>
        <v>384.41999999999996</v>
      </c>
      <c r="M38" s="22">
        <f t="shared" si="41"/>
        <v>768.83999999999992</v>
      </c>
      <c r="N38" s="22">
        <f t="shared" si="42"/>
        <v>256.28000000000003</v>
      </c>
      <c r="O38" s="27">
        <v>1128</v>
      </c>
      <c r="P38" s="27">
        <v>703</v>
      </c>
      <c r="Q38" s="22">
        <f t="shared" si="43"/>
        <v>6407</v>
      </c>
      <c r="R38" s="108"/>
      <c r="S38" s="22">
        <v>1000</v>
      </c>
      <c r="T38" s="113">
        <f t="shared" si="18"/>
        <v>245235.89333333331</v>
      </c>
    </row>
    <row r="39" spans="1:20" ht="33.75" x14ac:dyDescent="0.2">
      <c r="A39" s="26" t="s">
        <v>70</v>
      </c>
      <c r="B39" s="20">
        <v>13</v>
      </c>
      <c r="C39" s="20">
        <v>40</v>
      </c>
      <c r="D39" s="20" t="s">
        <v>13</v>
      </c>
      <c r="E39" s="19">
        <v>1</v>
      </c>
      <c r="F39" s="49" t="s">
        <v>60</v>
      </c>
      <c r="G39" s="22">
        <v>12814</v>
      </c>
      <c r="H39" s="22"/>
      <c r="I39" s="22">
        <f t="shared" si="38"/>
        <v>2135.6666666666665</v>
      </c>
      <c r="J39" s="22">
        <f t="shared" si="39"/>
        <v>21356.666666666668</v>
      </c>
      <c r="K39" s="22">
        <f t="shared" si="28"/>
        <v>1537.6799999999998</v>
      </c>
      <c r="L39" s="22">
        <f t="shared" si="40"/>
        <v>384.41999999999996</v>
      </c>
      <c r="M39" s="22">
        <f t="shared" si="41"/>
        <v>768.83999999999992</v>
      </c>
      <c r="N39" s="22">
        <f t="shared" si="42"/>
        <v>256.28000000000003</v>
      </c>
      <c r="O39" s="27">
        <v>1128</v>
      </c>
      <c r="P39" s="27">
        <v>703</v>
      </c>
      <c r="Q39" s="22">
        <f>+G39/30*15</f>
        <v>6407</v>
      </c>
      <c r="R39" s="108"/>
      <c r="S39" s="22">
        <v>1000</v>
      </c>
      <c r="T39" s="113">
        <f>(+G39+H39+K39+L39+M39+N39+O39+P39+R39)*12+I39+J39+Q39+S39</f>
        <v>242005.97333333333</v>
      </c>
    </row>
    <row r="40" spans="1:20" ht="22.5" x14ac:dyDescent="0.2">
      <c r="A40" s="135" t="s">
        <v>59</v>
      </c>
      <c r="B40" s="64"/>
      <c r="C40" s="64"/>
      <c r="D40" s="65"/>
      <c r="E40" s="100"/>
      <c r="F40" s="101"/>
      <c r="G40" s="66">
        <f t="shared" ref="G40:R40" si="44">SUM(G29:G39)</f>
        <v>250527.1</v>
      </c>
      <c r="H40" s="66">
        <f t="shared" si="44"/>
        <v>1547.7</v>
      </c>
      <c r="I40" s="66">
        <f t="shared" si="44"/>
        <v>41754.516666666663</v>
      </c>
      <c r="J40" s="66">
        <f t="shared" si="44"/>
        <v>417545.16666666669</v>
      </c>
      <c r="K40" s="66">
        <f t="shared" si="44"/>
        <v>30063.252</v>
      </c>
      <c r="L40" s="66">
        <f t="shared" si="44"/>
        <v>7515.8130000000001</v>
      </c>
      <c r="M40" s="66">
        <f t="shared" si="44"/>
        <v>15031.626</v>
      </c>
      <c r="N40" s="66">
        <f t="shared" si="44"/>
        <v>5010.5419999999995</v>
      </c>
      <c r="O40" s="66">
        <f t="shared" si="44"/>
        <v>15910</v>
      </c>
      <c r="P40" s="66">
        <f t="shared" si="44"/>
        <v>10554</v>
      </c>
      <c r="Q40" s="66">
        <f t="shared" si="44"/>
        <v>125263.55</v>
      </c>
      <c r="R40" s="66">
        <f t="shared" si="44"/>
        <v>0</v>
      </c>
      <c r="S40" s="66">
        <f>SUM(S29:S39)</f>
        <v>11000</v>
      </c>
      <c r="T40" s="67">
        <f>SUM(T29:T39)</f>
        <v>4629483.6293333331</v>
      </c>
    </row>
    <row r="41" spans="1:20" s="12" customFormat="1" ht="22.5" x14ac:dyDescent="0.2">
      <c r="A41" s="18" t="s">
        <v>39</v>
      </c>
      <c r="B41" s="19">
        <v>24</v>
      </c>
      <c r="C41" s="19">
        <v>40</v>
      </c>
      <c r="D41" s="19" t="s">
        <v>9</v>
      </c>
      <c r="E41" s="19">
        <v>1</v>
      </c>
      <c r="F41" s="49" t="s">
        <v>77</v>
      </c>
      <c r="G41" s="22">
        <v>42280</v>
      </c>
      <c r="H41" s="22">
        <v>0</v>
      </c>
      <c r="I41" s="22">
        <f t="shared" ref="I41:I46" si="45">+G41/30*5</f>
        <v>7046.6666666666661</v>
      </c>
      <c r="J41" s="22">
        <f t="shared" ref="J41:J46" si="46">+G41/30*50</f>
        <v>70466.666666666657</v>
      </c>
      <c r="K41" s="45">
        <f t="shared" ref="K41:K51" si="47">+G41*12%</f>
        <v>5073.5999999999995</v>
      </c>
      <c r="L41" s="45">
        <f>+G41*3%</f>
        <v>1268.3999999999999</v>
      </c>
      <c r="M41" s="45">
        <f>+G41*6%</f>
        <v>2536.7999999999997</v>
      </c>
      <c r="N41" s="45">
        <f>+G41*2%</f>
        <v>845.6</v>
      </c>
      <c r="O41" s="22">
        <v>1865</v>
      </c>
      <c r="P41" s="22">
        <v>1345</v>
      </c>
      <c r="Q41" s="45">
        <f t="shared" si="43"/>
        <v>21140</v>
      </c>
      <c r="R41" s="109"/>
      <c r="S41" s="45">
        <v>1000</v>
      </c>
      <c r="T41" s="63">
        <f t="shared" si="18"/>
        <v>762226.1333333333</v>
      </c>
    </row>
    <row r="42" spans="1:20" ht="22.5" x14ac:dyDescent="0.2">
      <c r="A42" s="26" t="s">
        <v>71</v>
      </c>
      <c r="B42" s="20">
        <v>17</v>
      </c>
      <c r="C42" s="20">
        <v>40</v>
      </c>
      <c r="D42" s="20" t="s">
        <v>9</v>
      </c>
      <c r="E42" s="19">
        <v>1</v>
      </c>
      <c r="F42" s="49" t="s">
        <v>77</v>
      </c>
      <c r="G42" s="22">
        <v>17708.400000000001</v>
      </c>
      <c r="H42" s="22">
        <v>0</v>
      </c>
      <c r="I42" s="22">
        <f t="shared" si="45"/>
        <v>2951.4000000000005</v>
      </c>
      <c r="J42" s="22">
        <f t="shared" si="46"/>
        <v>29514.000000000004</v>
      </c>
      <c r="K42" s="45">
        <f t="shared" si="47"/>
        <v>2125.0080000000003</v>
      </c>
      <c r="L42" s="45">
        <f>+G42*3%</f>
        <v>531.25200000000007</v>
      </c>
      <c r="M42" s="45">
        <f>+G42*6%</f>
        <v>1062.5040000000001</v>
      </c>
      <c r="N42" s="45">
        <f>+G42*2%</f>
        <v>354.16800000000006</v>
      </c>
      <c r="O42" s="27">
        <v>1286</v>
      </c>
      <c r="P42" s="27">
        <v>857</v>
      </c>
      <c r="Q42" s="45">
        <f>+G42/30*15</f>
        <v>8854.2000000000007</v>
      </c>
      <c r="R42" s="109"/>
      <c r="S42" s="45">
        <v>1000</v>
      </c>
      <c r="T42" s="63">
        <f t="shared" si="18"/>
        <v>329411.58400000009</v>
      </c>
    </row>
    <row r="43" spans="1:20" ht="22.5" customHeight="1" x14ac:dyDescent="0.2">
      <c r="A43" s="111" t="s">
        <v>72</v>
      </c>
      <c r="B43" s="107">
        <v>18</v>
      </c>
      <c r="C43" s="107">
        <v>40</v>
      </c>
      <c r="D43" s="107" t="s">
        <v>9</v>
      </c>
      <c r="E43" s="19">
        <v>1</v>
      </c>
      <c r="F43" s="49" t="s">
        <v>77</v>
      </c>
      <c r="G43" s="108">
        <v>22186</v>
      </c>
      <c r="H43" s="108">
        <v>0</v>
      </c>
      <c r="I43" s="108">
        <f t="shared" si="45"/>
        <v>3697.6666666666665</v>
      </c>
      <c r="J43" s="108">
        <f t="shared" si="46"/>
        <v>36976.666666666664</v>
      </c>
      <c r="K43" s="45">
        <f t="shared" si="47"/>
        <v>2662.3199999999997</v>
      </c>
      <c r="L43" s="45">
        <f t="shared" ref="L43:L46" si="48">+G43*3%</f>
        <v>665.57999999999993</v>
      </c>
      <c r="M43" s="45">
        <f t="shared" ref="M43:M46" si="49">+G43*6%</f>
        <v>1331.1599999999999</v>
      </c>
      <c r="N43" s="45">
        <f t="shared" ref="N43:N46" si="50">+G43*2%</f>
        <v>443.72</v>
      </c>
      <c r="O43" s="112">
        <v>1465</v>
      </c>
      <c r="P43" s="112">
        <v>987</v>
      </c>
      <c r="Q43" s="45">
        <f t="shared" ref="Q43:Q46" si="51">+G43/30*15</f>
        <v>11093</v>
      </c>
      <c r="R43" s="109"/>
      <c r="S43" s="45">
        <v>1000</v>
      </c>
      <c r="T43" s="63">
        <f t="shared" si="18"/>
        <v>409656.69333333342</v>
      </c>
    </row>
    <row r="44" spans="1:20" ht="22.5" customHeight="1" x14ac:dyDescent="0.2">
      <c r="A44" s="111" t="s">
        <v>73</v>
      </c>
      <c r="B44" s="107">
        <v>18</v>
      </c>
      <c r="C44" s="107">
        <v>40</v>
      </c>
      <c r="D44" s="107" t="s">
        <v>9</v>
      </c>
      <c r="E44" s="19">
        <v>1</v>
      </c>
      <c r="F44" s="49" t="s">
        <v>77</v>
      </c>
      <c r="G44" s="108">
        <v>22186</v>
      </c>
      <c r="H44" s="108">
        <v>0</v>
      </c>
      <c r="I44" s="108">
        <f t="shared" si="45"/>
        <v>3697.6666666666665</v>
      </c>
      <c r="J44" s="108">
        <f t="shared" si="46"/>
        <v>36976.666666666664</v>
      </c>
      <c r="K44" s="45">
        <f t="shared" si="47"/>
        <v>2662.3199999999997</v>
      </c>
      <c r="L44" s="45">
        <f t="shared" si="48"/>
        <v>665.57999999999993</v>
      </c>
      <c r="M44" s="45">
        <f t="shared" si="49"/>
        <v>1331.1599999999999</v>
      </c>
      <c r="N44" s="45">
        <f t="shared" si="50"/>
        <v>443.72</v>
      </c>
      <c r="O44" s="112">
        <v>1465</v>
      </c>
      <c r="P44" s="112">
        <v>987</v>
      </c>
      <c r="Q44" s="45">
        <f t="shared" si="51"/>
        <v>11093</v>
      </c>
      <c r="R44" s="109"/>
      <c r="S44" s="45">
        <v>1000</v>
      </c>
      <c r="T44" s="63">
        <f t="shared" si="18"/>
        <v>409656.69333333342</v>
      </c>
    </row>
    <row r="45" spans="1:20" ht="22.5" customHeight="1" x14ac:dyDescent="0.2">
      <c r="A45" s="111" t="s">
        <v>74</v>
      </c>
      <c r="B45" s="107">
        <v>17</v>
      </c>
      <c r="C45" s="107">
        <v>40</v>
      </c>
      <c r="D45" s="107" t="s">
        <v>9</v>
      </c>
      <c r="E45" s="19">
        <v>1</v>
      </c>
      <c r="F45" s="49" t="s">
        <v>77</v>
      </c>
      <c r="G45" s="108">
        <v>17708.400000000001</v>
      </c>
      <c r="H45" s="108">
        <v>336.46</v>
      </c>
      <c r="I45" s="108">
        <f t="shared" si="45"/>
        <v>2951.4000000000005</v>
      </c>
      <c r="J45" s="108">
        <f t="shared" si="46"/>
        <v>29514.000000000004</v>
      </c>
      <c r="K45" s="45">
        <f t="shared" si="47"/>
        <v>2125.0080000000003</v>
      </c>
      <c r="L45" s="45">
        <f t="shared" si="48"/>
        <v>531.25200000000007</v>
      </c>
      <c r="M45" s="45">
        <f t="shared" si="49"/>
        <v>1062.5040000000001</v>
      </c>
      <c r="N45" s="45">
        <f t="shared" si="50"/>
        <v>354.16800000000006</v>
      </c>
      <c r="O45" s="112">
        <v>1286</v>
      </c>
      <c r="P45" s="112">
        <v>857</v>
      </c>
      <c r="Q45" s="45">
        <f t="shared" si="51"/>
        <v>8854.2000000000007</v>
      </c>
      <c r="R45" s="109"/>
      <c r="S45" s="45">
        <v>1000</v>
      </c>
      <c r="T45" s="63">
        <f t="shared" si="18"/>
        <v>333449.10400000011</v>
      </c>
    </row>
    <row r="46" spans="1:20" ht="22.5" customHeight="1" x14ac:dyDescent="0.2">
      <c r="A46" s="111" t="s">
        <v>75</v>
      </c>
      <c r="B46" s="107">
        <v>16</v>
      </c>
      <c r="C46" s="107">
        <v>40</v>
      </c>
      <c r="D46" s="107" t="s">
        <v>9</v>
      </c>
      <c r="E46" s="19">
        <v>1</v>
      </c>
      <c r="F46" s="49" t="s">
        <v>77</v>
      </c>
      <c r="G46" s="108">
        <v>15798.6</v>
      </c>
      <c r="H46" s="108">
        <v>0</v>
      </c>
      <c r="I46" s="108">
        <f t="shared" si="45"/>
        <v>2633.1</v>
      </c>
      <c r="J46" s="108">
        <f t="shared" si="46"/>
        <v>26331</v>
      </c>
      <c r="K46" s="45">
        <f t="shared" si="47"/>
        <v>1895.8319999999999</v>
      </c>
      <c r="L46" s="45">
        <f t="shared" si="48"/>
        <v>473.95799999999997</v>
      </c>
      <c r="M46" s="45">
        <f t="shared" si="49"/>
        <v>947.91599999999994</v>
      </c>
      <c r="N46" s="45">
        <f t="shared" si="50"/>
        <v>315.97200000000004</v>
      </c>
      <c r="O46" s="112">
        <v>1247</v>
      </c>
      <c r="P46" s="112">
        <v>779</v>
      </c>
      <c r="Q46" s="45">
        <f t="shared" si="51"/>
        <v>7899.3</v>
      </c>
      <c r="R46" s="109"/>
      <c r="S46" s="45">
        <v>1000</v>
      </c>
      <c r="T46" s="63">
        <f t="shared" si="18"/>
        <v>295362.73599999998</v>
      </c>
    </row>
    <row r="47" spans="1:20" ht="22.5" x14ac:dyDescent="0.2">
      <c r="A47" s="26" t="s">
        <v>76</v>
      </c>
      <c r="B47" s="20">
        <v>14</v>
      </c>
      <c r="C47" s="20">
        <v>40</v>
      </c>
      <c r="D47" s="20" t="s">
        <v>13</v>
      </c>
      <c r="E47" s="19">
        <v>1</v>
      </c>
      <c r="F47" s="49" t="s">
        <v>77</v>
      </c>
      <c r="G47" s="22">
        <v>15426.46</v>
      </c>
      <c r="H47" s="22">
        <v>336.46</v>
      </c>
      <c r="I47" s="22">
        <f t="shared" ref="I47:I51" si="52">+G47/30*5</f>
        <v>2571.0766666666668</v>
      </c>
      <c r="J47" s="22">
        <f t="shared" ref="J47:J51" si="53">+G47/30*50</f>
        <v>25710.766666666666</v>
      </c>
      <c r="K47" s="45">
        <f t="shared" si="47"/>
        <v>1851.1751999999999</v>
      </c>
      <c r="L47" s="45">
        <f t="shared" ref="L47:L51" si="54">+G47*3%</f>
        <v>462.79379999999998</v>
      </c>
      <c r="M47" s="45">
        <f t="shared" ref="M47:M51" si="55">+G47*6%</f>
        <v>925.58759999999995</v>
      </c>
      <c r="N47" s="45">
        <f t="shared" ref="N47:N51" si="56">+G47*2%</f>
        <v>308.5292</v>
      </c>
      <c r="O47" s="27">
        <v>836.88</v>
      </c>
      <c r="P47" s="27">
        <v>564.17999999999995</v>
      </c>
      <c r="Q47" s="45">
        <f>(G47+H47+O47+P47+R47)/30*15</f>
        <v>8813.3868999999995</v>
      </c>
      <c r="R47" s="109">
        <f>G47*3%</f>
        <v>462.79379999999998</v>
      </c>
      <c r="S47" s="45">
        <v>1000</v>
      </c>
      <c r="T47" s="63">
        <f t="shared" si="18"/>
        <v>292193.54543333332</v>
      </c>
    </row>
    <row r="48" spans="1:20" ht="22.5" x14ac:dyDescent="0.2">
      <c r="A48" s="26" t="s">
        <v>14</v>
      </c>
      <c r="B48" s="20">
        <v>13</v>
      </c>
      <c r="C48" s="20">
        <v>40</v>
      </c>
      <c r="D48" s="20" t="s">
        <v>13</v>
      </c>
      <c r="E48" s="19">
        <v>1</v>
      </c>
      <c r="F48" s="49" t="s">
        <v>77</v>
      </c>
      <c r="G48" s="22">
        <v>13144.7</v>
      </c>
      <c r="H48" s="22">
        <v>201.88</v>
      </c>
      <c r="I48" s="22">
        <f t="shared" si="52"/>
        <v>2190.7833333333333</v>
      </c>
      <c r="J48" s="22">
        <f t="shared" si="53"/>
        <v>21907.833333333336</v>
      </c>
      <c r="K48" s="45">
        <f t="shared" si="47"/>
        <v>1577.364</v>
      </c>
      <c r="L48" s="45">
        <f t="shared" si="54"/>
        <v>394.34100000000001</v>
      </c>
      <c r="M48" s="45">
        <f t="shared" si="55"/>
        <v>788.68200000000002</v>
      </c>
      <c r="N48" s="45">
        <f t="shared" si="56"/>
        <v>262.89400000000001</v>
      </c>
      <c r="O48" s="27">
        <v>812.64</v>
      </c>
      <c r="P48" s="27">
        <v>703</v>
      </c>
      <c r="Q48" s="45">
        <f t="shared" ref="Q48:Q51" si="57">(G48+H48+O48+P48+R48)/30*15</f>
        <v>7628.2804999999998</v>
      </c>
      <c r="R48" s="109">
        <f t="shared" ref="R48:R50" si="58">G48*3%</f>
        <v>394.34100000000001</v>
      </c>
      <c r="S48" s="45">
        <v>1000</v>
      </c>
      <c r="T48" s="63">
        <f t="shared" si="18"/>
        <v>252085.00116666665</v>
      </c>
    </row>
    <row r="49" spans="1:22" ht="22.5" x14ac:dyDescent="0.2">
      <c r="A49" s="26" t="s">
        <v>14</v>
      </c>
      <c r="B49" s="20">
        <v>13</v>
      </c>
      <c r="C49" s="20">
        <v>40</v>
      </c>
      <c r="D49" s="20" t="s">
        <v>13</v>
      </c>
      <c r="E49" s="19">
        <v>1</v>
      </c>
      <c r="F49" s="49" t="s">
        <v>77</v>
      </c>
      <c r="G49" s="22">
        <v>13144.7</v>
      </c>
      <c r="H49" s="22">
        <v>403.74</v>
      </c>
      <c r="I49" s="22">
        <f t="shared" si="52"/>
        <v>2190.7833333333333</v>
      </c>
      <c r="J49" s="22">
        <f t="shared" si="53"/>
        <v>21907.833333333336</v>
      </c>
      <c r="K49" s="45">
        <f t="shared" si="47"/>
        <v>1577.364</v>
      </c>
      <c r="L49" s="45">
        <f t="shared" si="54"/>
        <v>394.34100000000001</v>
      </c>
      <c r="M49" s="45">
        <f t="shared" si="55"/>
        <v>788.68200000000002</v>
      </c>
      <c r="N49" s="45">
        <f t="shared" si="56"/>
        <v>262.89400000000001</v>
      </c>
      <c r="O49" s="27">
        <v>812.64</v>
      </c>
      <c r="P49" s="27">
        <v>703</v>
      </c>
      <c r="Q49" s="45">
        <f t="shared" si="57"/>
        <v>7729.2105000000001</v>
      </c>
      <c r="R49" s="109">
        <f t="shared" si="58"/>
        <v>394.34100000000001</v>
      </c>
      <c r="S49" s="45">
        <v>1000</v>
      </c>
      <c r="T49" s="63">
        <f t="shared" si="18"/>
        <v>254608.25116666665</v>
      </c>
    </row>
    <row r="50" spans="1:22" ht="22.5" x14ac:dyDescent="0.2">
      <c r="A50" s="26" t="s">
        <v>14</v>
      </c>
      <c r="B50" s="20">
        <v>13</v>
      </c>
      <c r="C50" s="20">
        <v>40</v>
      </c>
      <c r="D50" s="20" t="s">
        <v>13</v>
      </c>
      <c r="E50" s="19">
        <v>1</v>
      </c>
      <c r="F50" s="49" t="s">
        <v>77</v>
      </c>
      <c r="G50" s="22">
        <v>13144.7</v>
      </c>
      <c r="H50" s="22">
        <v>201.88</v>
      </c>
      <c r="I50" s="22">
        <f t="shared" si="52"/>
        <v>2190.7833333333333</v>
      </c>
      <c r="J50" s="22">
        <f t="shared" si="53"/>
        <v>21907.833333333336</v>
      </c>
      <c r="K50" s="45">
        <f t="shared" si="47"/>
        <v>1577.364</v>
      </c>
      <c r="L50" s="45">
        <f t="shared" si="54"/>
        <v>394.34100000000001</v>
      </c>
      <c r="M50" s="45">
        <f t="shared" si="55"/>
        <v>788.68200000000002</v>
      </c>
      <c r="N50" s="45">
        <f t="shared" si="56"/>
        <v>262.89400000000001</v>
      </c>
      <c r="O50" s="27">
        <v>812.64</v>
      </c>
      <c r="P50" s="27">
        <v>703</v>
      </c>
      <c r="Q50" s="45">
        <f>(G50+H50+O50+P50+R50)/30*15</f>
        <v>7628.2804999999998</v>
      </c>
      <c r="R50" s="109">
        <f t="shared" si="58"/>
        <v>394.34100000000001</v>
      </c>
      <c r="S50" s="45">
        <v>1000</v>
      </c>
      <c r="T50" s="63">
        <f t="shared" si="18"/>
        <v>252085.00116666665</v>
      </c>
    </row>
    <row r="51" spans="1:22" ht="22.5" x14ac:dyDescent="0.2">
      <c r="A51" s="26" t="s">
        <v>14</v>
      </c>
      <c r="B51" s="20">
        <v>13</v>
      </c>
      <c r="C51" s="20">
        <v>30</v>
      </c>
      <c r="D51" s="20" t="s">
        <v>13</v>
      </c>
      <c r="E51" s="19">
        <v>1</v>
      </c>
      <c r="F51" s="49" t="s">
        <v>77</v>
      </c>
      <c r="G51" s="22">
        <v>10126.08</v>
      </c>
      <c r="H51" s="22">
        <v>0</v>
      </c>
      <c r="I51" s="22">
        <f t="shared" si="52"/>
        <v>1687.68</v>
      </c>
      <c r="J51" s="22">
        <f t="shared" si="53"/>
        <v>16876.8</v>
      </c>
      <c r="K51" s="45">
        <f t="shared" si="47"/>
        <v>1215.1296</v>
      </c>
      <c r="L51" s="45">
        <f t="shared" si="54"/>
        <v>303.7824</v>
      </c>
      <c r="M51" s="45">
        <f t="shared" si="55"/>
        <v>607.56479999999999</v>
      </c>
      <c r="N51" s="45">
        <f t="shared" si="56"/>
        <v>202.52160000000001</v>
      </c>
      <c r="O51" s="27">
        <v>742.04</v>
      </c>
      <c r="P51" s="27">
        <v>415.82</v>
      </c>
      <c r="Q51" s="45">
        <f t="shared" si="57"/>
        <v>5793.8611999999994</v>
      </c>
      <c r="R51" s="109">
        <f>G51*3%</f>
        <v>303.7824</v>
      </c>
      <c r="S51" s="45">
        <v>1000</v>
      </c>
      <c r="T51" s="63">
        <f t="shared" si="18"/>
        <v>192358.99079999997</v>
      </c>
    </row>
    <row r="52" spans="1:22" ht="24" customHeight="1" x14ac:dyDescent="0.2">
      <c r="A52" s="114" t="s">
        <v>78</v>
      </c>
      <c r="B52" s="64"/>
      <c r="C52" s="64"/>
      <c r="D52" s="64"/>
      <c r="E52" s="64"/>
      <c r="F52" s="68"/>
      <c r="G52" s="66">
        <f t="shared" ref="G52:T52" si="59">SUM(G41:G51)</f>
        <v>202854.04</v>
      </c>
      <c r="H52" s="66">
        <f t="shared" si="59"/>
        <v>1480.42</v>
      </c>
      <c r="I52" s="66">
        <f t="shared" si="59"/>
        <v>33809.006666666661</v>
      </c>
      <c r="J52" s="66">
        <f t="shared" si="59"/>
        <v>338090.06666666659</v>
      </c>
      <c r="K52" s="66">
        <f t="shared" si="59"/>
        <v>24342.484800000006</v>
      </c>
      <c r="L52" s="66">
        <f t="shared" si="59"/>
        <v>6085.6212000000014</v>
      </c>
      <c r="M52" s="66">
        <f t="shared" si="59"/>
        <v>12171.242400000003</v>
      </c>
      <c r="N52" s="66">
        <f t="shared" si="59"/>
        <v>4057.0808000000006</v>
      </c>
      <c r="O52" s="66">
        <f t="shared" si="59"/>
        <v>12630.839999999997</v>
      </c>
      <c r="P52" s="66">
        <f t="shared" si="59"/>
        <v>8901</v>
      </c>
      <c r="Q52" s="66">
        <f t="shared" si="59"/>
        <v>106526.71959999998</v>
      </c>
      <c r="R52" s="66">
        <f t="shared" si="59"/>
        <v>1949.5992000000001</v>
      </c>
      <c r="S52" s="66">
        <f t="shared" si="59"/>
        <v>11000</v>
      </c>
      <c r="T52" s="67">
        <f t="shared" si="59"/>
        <v>3783093.7337333336</v>
      </c>
    </row>
    <row r="53" spans="1:22" s="12" customFormat="1" x14ac:dyDescent="0.2">
      <c r="A53" s="18" t="s">
        <v>39</v>
      </c>
      <c r="B53" s="19">
        <v>24</v>
      </c>
      <c r="C53" s="19">
        <v>40</v>
      </c>
      <c r="D53" s="19" t="s">
        <v>9</v>
      </c>
      <c r="E53" s="19">
        <v>1</v>
      </c>
      <c r="F53" s="46" t="s">
        <v>85</v>
      </c>
      <c r="G53" s="22">
        <v>42280</v>
      </c>
      <c r="H53" s="22">
        <v>0</v>
      </c>
      <c r="I53" s="22">
        <f t="shared" ref="I53" si="60">+G53/30*5</f>
        <v>7046.6666666666661</v>
      </c>
      <c r="J53" s="22">
        <f t="shared" ref="J53" si="61">+G53/30*50</f>
        <v>70466.666666666657</v>
      </c>
      <c r="K53" s="22">
        <f t="shared" ref="K53:K60" si="62">+G53*12%</f>
        <v>5073.5999999999995</v>
      </c>
      <c r="L53" s="22">
        <f t="shared" ref="L53" si="63">+G53*3%</f>
        <v>1268.3999999999999</v>
      </c>
      <c r="M53" s="22">
        <f t="shared" ref="M53" si="64">+G53*6%</f>
        <v>2536.7999999999997</v>
      </c>
      <c r="N53" s="22">
        <f t="shared" ref="N53" si="65">+G53*2%</f>
        <v>845.6</v>
      </c>
      <c r="O53" s="27">
        <v>1865</v>
      </c>
      <c r="P53" s="27">
        <v>1345</v>
      </c>
      <c r="Q53" s="22">
        <f>+G53/30*15</f>
        <v>21140</v>
      </c>
      <c r="R53" s="108"/>
      <c r="S53" s="22">
        <v>1000</v>
      </c>
      <c r="T53" s="113">
        <f t="shared" ref="T53:T60" si="66">(+G53+H53+K53+L53+M53+N53+O53+P53)*12+I53+J53+Q53+S53</f>
        <v>762226.1333333333</v>
      </c>
    </row>
    <row r="54" spans="1:22" x14ac:dyDescent="0.2">
      <c r="A54" s="26" t="s">
        <v>79</v>
      </c>
      <c r="B54" s="20">
        <v>19</v>
      </c>
      <c r="C54" s="20">
        <v>40</v>
      </c>
      <c r="D54" s="20" t="s">
        <v>9</v>
      </c>
      <c r="E54" s="19">
        <v>1</v>
      </c>
      <c r="F54" s="46" t="s">
        <v>85</v>
      </c>
      <c r="G54" s="22">
        <v>24533</v>
      </c>
      <c r="H54" s="22">
        <v>0</v>
      </c>
      <c r="I54" s="22">
        <f>+G54/30*5</f>
        <v>4088.833333333333</v>
      </c>
      <c r="J54" s="22">
        <f>+G54/30*50</f>
        <v>40888.333333333336</v>
      </c>
      <c r="K54" s="22">
        <f t="shared" si="62"/>
        <v>2943.96</v>
      </c>
      <c r="L54" s="22">
        <f>+G54*3%</f>
        <v>735.99</v>
      </c>
      <c r="M54" s="22">
        <f>+G54*6%</f>
        <v>1471.98</v>
      </c>
      <c r="N54" s="22">
        <f>+G54*2%</f>
        <v>490.66</v>
      </c>
      <c r="O54" s="27">
        <v>1549</v>
      </c>
      <c r="P54" s="27">
        <v>1016</v>
      </c>
      <c r="Q54" s="22">
        <f>+G54/30*15</f>
        <v>12266.5</v>
      </c>
      <c r="R54" s="108"/>
      <c r="S54" s="22">
        <v>1000</v>
      </c>
      <c r="T54" s="113">
        <f t="shared" si="66"/>
        <v>451130.74666666664</v>
      </c>
    </row>
    <row r="55" spans="1:22" ht="22.5" x14ac:dyDescent="0.2">
      <c r="A55" s="26" t="s">
        <v>80</v>
      </c>
      <c r="B55" s="20">
        <v>14</v>
      </c>
      <c r="C55" s="20">
        <v>40</v>
      </c>
      <c r="D55" s="20" t="s">
        <v>13</v>
      </c>
      <c r="E55" s="19">
        <v>1</v>
      </c>
      <c r="F55" s="46" t="s">
        <v>85</v>
      </c>
      <c r="G55" s="22">
        <v>15426.46</v>
      </c>
      <c r="H55" s="22">
        <v>201.88</v>
      </c>
      <c r="I55" s="22">
        <f t="shared" ref="I55:I59" si="67">+G55/30*5</f>
        <v>2571.0766666666668</v>
      </c>
      <c r="J55" s="22">
        <f t="shared" ref="J55:J59" si="68">+G55/30*50</f>
        <v>25710.766666666666</v>
      </c>
      <c r="K55" s="22">
        <f t="shared" si="62"/>
        <v>1851.1751999999999</v>
      </c>
      <c r="L55" s="22">
        <f t="shared" ref="L55:L59" si="69">+G55*3%</f>
        <v>462.79379999999998</v>
      </c>
      <c r="M55" s="22">
        <f t="shared" ref="M55:M59" si="70">+G55*6%</f>
        <v>925.58759999999995</v>
      </c>
      <c r="N55" s="22">
        <f t="shared" ref="N55:N59" si="71">+G55*2%</f>
        <v>308.5292</v>
      </c>
      <c r="O55" s="27">
        <v>836.88</v>
      </c>
      <c r="P55" s="27">
        <v>564.17999999999995</v>
      </c>
      <c r="Q55" s="22">
        <f t="shared" ref="Q55" si="72">(G55+H55+O55+P55+R55)/30*15</f>
        <v>8746.0968999999986</v>
      </c>
      <c r="R55" s="108">
        <f t="shared" ref="R55" si="73">G55*3%</f>
        <v>462.79379999999998</v>
      </c>
      <c r="S55" s="22">
        <v>1000</v>
      </c>
      <c r="T55" s="113">
        <f t="shared" si="66"/>
        <v>284957.76983333332</v>
      </c>
    </row>
    <row r="56" spans="1:22" ht="22.5" x14ac:dyDescent="0.2">
      <c r="A56" s="26" t="s">
        <v>81</v>
      </c>
      <c r="B56" s="20">
        <v>14</v>
      </c>
      <c r="C56" s="20">
        <v>40</v>
      </c>
      <c r="D56" s="20" t="s">
        <v>13</v>
      </c>
      <c r="E56" s="19">
        <v>1</v>
      </c>
      <c r="F56" s="46" t="s">
        <v>85</v>
      </c>
      <c r="G56" s="22">
        <v>12853.2</v>
      </c>
      <c r="H56" s="22">
        <v>0</v>
      </c>
      <c r="I56" s="22">
        <f t="shared" si="67"/>
        <v>2142.1999999999998</v>
      </c>
      <c r="J56" s="22">
        <f t="shared" si="68"/>
        <v>21422</v>
      </c>
      <c r="K56" s="22">
        <f t="shared" si="62"/>
        <v>1542.384</v>
      </c>
      <c r="L56" s="22">
        <f t="shared" si="69"/>
        <v>385.596</v>
      </c>
      <c r="M56" s="22">
        <f t="shared" si="70"/>
        <v>771.19200000000001</v>
      </c>
      <c r="N56" s="22">
        <f t="shared" si="71"/>
        <v>257.06400000000002</v>
      </c>
      <c r="O56" s="27">
        <v>1163</v>
      </c>
      <c r="P56" s="27">
        <v>722</v>
      </c>
      <c r="Q56" s="22">
        <f t="shared" ref="Q56:Q59" si="74">+G56/30*15</f>
        <v>6426.6</v>
      </c>
      <c r="R56" s="108"/>
      <c r="S56" s="22">
        <v>1000</v>
      </c>
      <c r="T56" s="113">
        <f t="shared" si="66"/>
        <v>243324.03200000004</v>
      </c>
    </row>
    <row r="57" spans="1:22" ht="22.5" x14ac:dyDescent="0.2">
      <c r="A57" s="26" t="s">
        <v>82</v>
      </c>
      <c r="B57" s="20">
        <v>14</v>
      </c>
      <c r="C57" s="20">
        <v>40</v>
      </c>
      <c r="D57" s="20" t="s">
        <v>13</v>
      </c>
      <c r="E57" s="19">
        <v>1</v>
      </c>
      <c r="F57" s="46" t="s">
        <v>85</v>
      </c>
      <c r="G57" s="22">
        <v>12853.2</v>
      </c>
      <c r="H57" s="22">
        <v>0</v>
      </c>
      <c r="I57" s="22">
        <f t="shared" si="67"/>
        <v>2142.1999999999998</v>
      </c>
      <c r="J57" s="22">
        <f t="shared" si="68"/>
        <v>21422</v>
      </c>
      <c r="K57" s="22">
        <f t="shared" si="62"/>
        <v>1542.384</v>
      </c>
      <c r="L57" s="22">
        <f t="shared" si="69"/>
        <v>385.596</v>
      </c>
      <c r="M57" s="22">
        <f t="shared" si="70"/>
        <v>771.19200000000001</v>
      </c>
      <c r="N57" s="22">
        <f t="shared" si="71"/>
        <v>257.06400000000002</v>
      </c>
      <c r="O57" s="27">
        <v>1163</v>
      </c>
      <c r="P57" s="27">
        <v>722</v>
      </c>
      <c r="Q57" s="22">
        <f t="shared" si="74"/>
        <v>6426.6</v>
      </c>
      <c r="R57" s="108"/>
      <c r="S57" s="22">
        <v>1000</v>
      </c>
      <c r="T57" s="113">
        <f t="shared" si="66"/>
        <v>243324.03200000004</v>
      </c>
    </row>
    <row r="58" spans="1:22" x14ac:dyDescent="0.2">
      <c r="A58" s="26" t="s">
        <v>83</v>
      </c>
      <c r="B58" s="20">
        <v>15</v>
      </c>
      <c r="C58" s="20">
        <v>40</v>
      </c>
      <c r="D58" s="20" t="s">
        <v>9</v>
      </c>
      <c r="E58" s="19">
        <v>1</v>
      </c>
      <c r="F58" s="46" t="s">
        <v>85</v>
      </c>
      <c r="G58" s="22">
        <v>15425</v>
      </c>
      <c r="H58" s="22">
        <v>0</v>
      </c>
      <c r="I58" s="22">
        <f t="shared" si="67"/>
        <v>2570.833333333333</v>
      </c>
      <c r="J58" s="22">
        <f t="shared" si="68"/>
        <v>25708.333333333332</v>
      </c>
      <c r="K58" s="22">
        <f t="shared" si="62"/>
        <v>1851</v>
      </c>
      <c r="L58" s="22">
        <f t="shared" si="69"/>
        <v>462.75</v>
      </c>
      <c r="M58" s="22">
        <f t="shared" si="70"/>
        <v>925.5</v>
      </c>
      <c r="N58" s="22">
        <f t="shared" si="71"/>
        <v>308.5</v>
      </c>
      <c r="O58" s="29">
        <v>1206</v>
      </c>
      <c r="P58" s="29">
        <v>755</v>
      </c>
      <c r="Q58" s="22">
        <f t="shared" si="74"/>
        <v>7712.4999999999991</v>
      </c>
      <c r="R58" s="108"/>
      <c r="S58" s="22">
        <v>1000</v>
      </c>
      <c r="T58" s="113">
        <f t="shared" si="66"/>
        <v>288196.66666666669</v>
      </c>
    </row>
    <row r="59" spans="1:22" x14ac:dyDescent="0.2">
      <c r="A59" s="26" t="s">
        <v>36</v>
      </c>
      <c r="B59" s="20">
        <v>14</v>
      </c>
      <c r="C59" s="20">
        <v>40</v>
      </c>
      <c r="D59" s="20" t="s">
        <v>9</v>
      </c>
      <c r="E59" s="19">
        <v>1</v>
      </c>
      <c r="F59" s="46" t="s">
        <v>85</v>
      </c>
      <c r="G59" s="22">
        <v>12853.2</v>
      </c>
      <c r="H59" s="22">
        <v>269.16000000000003</v>
      </c>
      <c r="I59" s="22">
        <f t="shared" si="67"/>
        <v>2142.1999999999998</v>
      </c>
      <c r="J59" s="22">
        <f t="shared" si="68"/>
        <v>21422</v>
      </c>
      <c r="K59" s="22">
        <f t="shared" si="62"/>
        <v>1542.384</v>
      </c>
      <c r="L59" s="22">
        <f t="shared" si="69"/>
        <v>385.596</v>
      </c>
      <c r="M59" s="22">
        <f t="shared" si="70"/>
        <v>771.19200000000001</v>
      </c>
      <c r="N59" s="22">
        <f t="shared" si="71"/>
        <v>257.06400000000002</v>
      </c>
      <c r="O59" s="27">
        <v>1163</v>
      </c>
      <c r="P59" s="27">
        <v>722</v>
      </c>
      <c r="Q59" s="22">
        <f t="shared" si="74"/>
        <v>6426.6</v>
      </c>
      <c r="R59" s="108"/>
      <c r="S59" s="22">
        <v>1000</v>
      </c>
      <c r="T59" s="113">
        <f t="shared" si="66"/>
        <v>246553.95199999999</v>
      </c>
    </row>
    <row r="60" spans="1:22" x14ac:dyDescent="0.2">
      <c r="A60" s="26" t="s">
        <v>84</v>
      </c>
      <c r="B60" s="20">
        <v>10</v>
      </c>
      <c r="C60" s="20">
        <v>40</v>
      </c>
      <c r="D60" s="20" t="s">
        <v>13</v>
      </c>
      <c r="E60" s="19">
        <v>1</v>
      </c>
      <c r="F60" s="46" t="s">
        <v>85</v>
      </c>
      <c r="G60" s="22">
        <v>11955</v>
      </c>
      <c r="H60" s="22">
        <v>201.88</v>
      </c>
      <c r="I60" s="22">
        <f>+G60/30*5</f>
        <v>1992.5</v>
      </c>
      <c r="J60" s="22">
        <f>+G60/30*50</f>
        <v>19925</v>
      </c>
      <c r="K60" s="22">
        <f t="shared" si="62"/>
        <v>1434.6</v>
      </c>
      <c r="L60" s="22">
        <f>+G60*3%</f>
        <v>358.65</v>
      </c>
      <c r="M60" s="22">
        <f>+G60*6%</f>
        <v>717.3</v>
      </c>
      <c r="N60" s="22">
        <f>+G60*2%</f>
        <v>239.1</v>
      </c>
      <c r="O60" s="29">
        <v>1068</v>
      </c>
      <c r="P60" s="29">
        <v>679</v>
      </c>
      <c r="Q60" s="22">
        <f>+G60/30*15</f>
        <v>5977.5</v>
      </c>
      <c r="R60" s="108"/>
      <c r="S60" s="22">
        <v>1000</v>
      </c>
      <c r="T60" s="113">
        <f t="shared" si="66"/>
        <v>228737.36</v>
      </c>
    </row>
    <row r="61" spans="1:22" ht="15.75" customHeight="1" x14ac:dyDescent="0.2">
      <c r="A61" s="135" t="s">
        <v>86</v>
      </c>
      <c r="B61" s="64"/>
      <c r="C61" s="64"/>
      <c r="D61" s="65"/>
      <c r="E61" s="100"/>
      <c r="F61" s="101"/>
      <c r="G61" s="66">
        <f t="shared" ref="G61:R61" si="75">SUM(G53:G60)</f>
        <v>148179.06</v>
      </c>
      <c r="H61" s="66">
        <f t="shared" si="75"/>
        <v>672.92000000000007</v>
      </c>
      <c r="I61" s="66">
        <f t="shared" si="75"/>
        <v>24696.510000000002</v>
      </c>
      <c r="J61" s="66">
        <f t="shared" si="75"/>
        <v>246965.1</v>
      </c>
      <c r="K61" s="66">
        <f t="shared" si="75"/>
        <v>17781.4872</v>
      </c>
      <c r="L61" s="66">
        <f t="shared" si="75"/>
        <v>4445.3717999999999</v>
      </c>
      <c r="M61" s="66">
        <f t="shared" si="75"/>
        <v>8890.7435999999998</v>
      </c>
      <c r="N61" s="66">
        <f t="shared" si="75"/>
        <v>2963.5811999999996</v>
      </c>
      <c r="O61" s="66">
        <f t="shared" si="75"/>
        <v>10013.880000000001</v>
      </c>
      <c r="P61" s="66">
        <f t="shared" si="75"/>
        <v>6525.18</v>
      </c>
      <c r="Q61" s="66">
        <f t="shared" si="75"/>
        <v>75122.396899999992</v>
      </c>
      <c r="R61" s="66">
        <f t="shared" si="75"/>
        <v>462.79379999999998</v>
      </c>
      <c r="S61" s="66">
        <f>SUM(S53:S60)</f>
        <v>8000</v>
      </c>
      <c r="T61" s="67">
        <f>SUM(T53:T60)</f>
        <v>2748450.6924999999</v>
      </c>
    </row>
    <row r="62" spans="1:22" x14ac:dyDescent="0.2">
      <c r="A62" s="26" t="s">
        <v>87</v>
      </c>
      <c r="B62" s="20">
        <v>24</v>
      </c>
      <c r="C62" s="20">
        <v>40</v>
      </c>
      <c r="D62" s="20" t="s">
        <v>9</v>
      </c>
      <c r="E62" s="19">
        <v>1</v>
      </c>
      <c r="F62" s="48" t="s">
        <v>89</v>
      </c>
      <c r="G62" s="22">
        <v>42280</v>
      </c>
      <c r="H62" s="22">
        <v>269.16000000000003</v>
      </c>
      <c r="I62" s="22">
        <f>+G62/30*5</f>
        <v>7046.6666666666661</v>
      </c>
      <c r="J62" s="22">
        <f>+G62/30*50</f>
        <v>70466.666666666657</v>
      </c>
      <c r="K62" s="45">
        <f t="shared" ref="K62:K63" si="76">+G62*12%</f>
        <v>5073.5999999999995</v>
      </c>
      <c r="L62" s="45">
        <f>+G62*3%</f>
        <v>1268.3999999999999</v>
      </c>
      <c r="M62" s="45">
        <f>+G62*6%</f>
        <v>2536.7999999999997</v>
      </c>
      <c r="N62" s="45">
        <f>+G62*2%</f>
        <v>845.6</v>
      </c>
      <c r="O62" s="27">
        <v>1865</v>
      </c>
      <c r="P62" s="27">
        <v>1345</v>
      </c>
      <c r="Q62" s="45">
        <f>+G62/30*15</f>
        <v>21140</v>
      </c>
      <c r="R62" s="109"/>
      <c r="S62" s="45">
        <v>1000</v>
      </c>
      <c r="T62" s="63">
        <f t="shared" ref="T62:T63" si="77">(+G62+H62+K62+L62+M62+N62+O62+P62+R62)*12+I62+J62+Q62+S62</f>
        <v>765456.05333333334</v>
      </c>
      <c r="U62" s="28"/>
      <c r="V62" s="28"/>
    </row>
    <row r="63" spans="1:22" s="121" customFormat="1" x14ac:dyDescent="0.2">
      <c r="A63" s="115" t="s">
        <v>88</v>
      </c>
      <c r="B63" s="116">
        <v>15</v>
      </c>
      <c r="C63" s="116">
        <v>40</v>
      </c>
      <c r="D63" s="116" t="s">
        <v>9</v>
      </c>
      <c r="E63" s="116">
        <v>1</v>
      </c>
      <c r="F63" s="48" t="s">
        <v>89</v>
      </c>
      <c r="G63" s="118">
        <v>15425</v>
      </c>
      <c r="H63" s="118">
        <v>269.16000000000003</v>
      </c>
      <c r="I63" s="118">
        <f t="shared" ref="I63" si="78">+G63/30*5</f>
        <v>2570.833333333333</v>
      </c>
      <c r="J63" s="118">
        <f t="shared" ref="J63" si="79">+G63/30*50</f>
        <v>25708.333333333332</v>
      </c>
      <c r="K63" s="130">
        <f t="shared" si="76"/>
        <v>1851</v>
      </c>
      <c r="L63" s="130">
        <f t="shared" ref="L63" si="80">+G63*3%</f>
        <v>462.75</v>
      </c>
      <c r="M63" s="130">
        <f t="shared" ref="M63" si="81">+G63*6%</f>
        <v>925.5</v>
      </c>
      <c r="N63" s="130">
        <f t="shared" ref="N63" si="82">+G63*2%</f>
        <v>308.5</v>
      </c>
      <c r="O63" s="118">
        <v>1206</v>
      </c>
      <c r="P63" s="118">
        <v>755</v>
      </c>
      <c r="Q63" s="130">
        <f t="shared" ref="Q63" si="83">+G63/30*15</f>
        <v>7712.4999999999991</v>
      </c>
      <c r="R63" s="129"/>
      <c r="S63" s="130">
        <v>1000</v>
      </c>
      <c r="T63" s="131">
        <f t="shared" si="77"/>
        <v>291426.58666666667</v>
      </c>
      <c r="U63" s="132"/>
      <c r="V63" s="132"/>
    </row>
    <row r="64" spans="1:22" ht="22.5" x14ac:dyDescent="0.2">
      <c r="A64" s="99" t="s">
        <v>90</v>
      </c>
      <c r="B64" s="64"/>
      <c r="C64" s="64"/>
      <c r="D64" s="65"/>
      <c r="E64" s="99"/>
      <c r="F64" s="99"/>
      <c r="G64" s="66">
        <f t="shared" ref="G64:T64" si="84">SUM(G62:G63)</f>
        <v>57705</v>
      </c>
      <c r="H64" s="66">
        <f t="shared" si="84"/>
        <v>538.32000000000005</v>
      </c>
      <c r="I64" s="66">
        <f t="shared" si="84"/>
        <v>9617.5</v>
      </c>
      <c r="J64" s="66">
        <f t="shared" si="84"/>
        <v>96174.999999999985</v>
      </c>
      <c r="K64" s="66">
        <f t="shared" si="84"/>
        <v>6924.5999999999995</v>
      </c>
      <c r="L64" s="66">
        <f t="shared" si="84"/>
        <v>1731.1499999999999</v>
      </c>
      <c r="M64" s="66">
        <f t="shared" si="84"/>
        <v>3462.2999999999997</v>
      </c>
      <c r="N64" s="66">
        <f t="shared" si="84"/>
        <v>1154.0999999999999</v>
      </c>
      <c r="O64" s="66">
        <f t="shared" si="84"/>
        <v>3071</v>
      </c>
      <c r="P64" s="66">
        <f t="shared" si="84"/>
        <v>2100</v>
      </c>
      <c r="Q64" s="66">
        <f t="shared" si="84"/>
        <v>28852.5</v>
      </c>
      <c r="R64" s="110">
        <f t="shared" si="84"/>
        <v>0</v>
      </c>
      <c r="S64" s="66">
        <f t="shared" si="84"/>
        <v>2000</v>
      </c>
      <c r="T64" s="67">
        <f t="shared" si="84"/>
        <v>1056882.6400000001</v>
      </c>
      <c r="U64" s="28"/>
      <c r="V64" s="28"/>
    </row>
    <row r="65" spans="1:22" x14ac:dyDescent="0.2">
      <c r="A65" s="26" t="s">
        <v>39</v>
      </c>
      <c r="B65" s="20">
        <v>23</v>
      </c>
      <c r="C65" s="20">
        <v>40</v>
      </c>
      <c r="D65" s="20" t="s">
        <v>9</v>
      </c>
      <c r="E65" s="19">
        <v>1</v>
      </c>
      <c r="F65" s="48" t="s">
        <v>52</v>
      </c>
      <c r="G65" s="22">
        <v>38208</v>
      </c>
      <c r="H65" s="22">
        <v>0</v>
      </c>
      <c r="I65" s="22">
        <f>+G65/30*5</f>
        <v>6368</v>
      </c>
      <c r="J65" s="22">
        <f>+G65/30*50</f>
        <v>63679.999999999993</v>
      </c>
      <c r="K65" s="45">
        <f t="shared" ref="K65:K73" si="85">+G65*12%</f>
        <v>4584.96</v>
      </c>
      <c r="L65" s="45">
        <f>+G65*3%</f>
        <v>1146.24</v>
      </c>
      <c r="M65" s="45">
        <f>+G65*6%</f>
        <v>2292.48</v>
      </c>
      <c r="N65" s="45">
        <f>+G65*2%</f>
        <v>764.16</v>
      </c>
      <c r="O65" s="27">
        <v>1808</v>
      </c>
      <c r="P65" s="27">
        <v>1299</v>
      </c>
      <c r="Q65" s="45">
        <f>+G65/30*15</f>
        <v>19104</v>
      </c>
      <c r="R65" s="109"/>
      <c r="S65" s="45">
        <v>1000</v>
      </c>
      <c r="T65" s="63">
        <f t="shared" si="6"/>
        <v>691386.08000000007</v>
      </c>
      <c r="U65" s="28"/>
      <c r="V65" s="28"/>
    </row>
    <row r="66" spans="1:22" s="121" customFormat="1" ht="22.5" x14ac:dyDescent="0.2">
      <c r="A66" s="115" t="s">
        <v>46</v>
      </c>
      <c r="B66" s="116">
        <v>18</v>
      </c>
      <c r="C66" s="116">
        <v>40</v>
      </c>
      <c r="D66" s="116" t="s">
        <v>9</v>
      </c>
      <c r="E66" s="116">
        <v>1</v>
      </c>
      <c r="F66" s="117" t="s">
        <v>52</v>
      </c>
      <c r="G66" s="118">
        <v>22186</v>
      </c>
      <c r="H66" s="118">
        <v>269.16000000000003</v>
      </c>
      <c r="I66" s="118">
        <f t="shared" ref="I66:I73" si="86">+G66/30*5</f>
        <v>3697.6666666666665</v>
      </c>
      <c r="J66" s="118">
        <f t="shared" ref="J66:J73" si="87">+G66/30*50</f>
        <v>36976.666666666664</v>
      </c>
      <c r="K66" s="130">
        <f t="shared" si="85"/>
        <v>2662.3199999999997</v>
      </c>
      <c r="L66" s="130">
        <f t="shared" ref="L66:L73" si="88">+G66*3%</f>
        <v>665.57999999999993</v>
      </c>
      <c r="M66" s="130">
        <f t="shared" ref="M66:M73" si="89">+G66*6%</f>
        <v>1331.1599999999999</v>
      </c>
      <c r="N66" s="130">
        <f t="shared" ref="N66:N73" si="90">+G66*2%</f>
        <v>443.72</v>
      </c>
      <c r="O66" s="118">
        <v>1465</v>
      </c>
      <c r="P66" s="118">
        <v>987</v>
      </c>
      <c r="Q66" s="130">
        <f t="shared" ref="Q66:Q86" si="91">+G66/30*15</f>
        <v>11093</v>
      </c>
      <c r="R66" s="129"/>
      <c r="S66" s="130">
        <v>1000</v>
      </c>
      <c r="T66" s="131">
        <f t="shared" si="6"/>
        <v>412886.61333333334</v>
      </c>
      <c r="U66" s="132"/>
      <c r="V66" s="132"/>
    </row>
    <row r="67" spans="1:22" s="121" customFormat="1" ht="22.5" x14ac:dyDescent="0.2">
      <c r="A67" s="115" t="s">
        <v>47</v>
      </c>
      <c r="B67" s="116">
        <v>16</v>
      </c>
      <c r="C67" s="116">
        <v>40</v>
      </c>
      <c r="D67" s="116" t="s">
        <v>9</v>
      </c>
      <c r="E67" s="116">
        <v>1</v>
      </c>
      <c r="F67" s="117" t="s">
        <v>52</v>
      </c>
      <c r="G67" s="118">
        <v>15798.6</v>
      </c>
      <c r="H67" s="118">
        <v>336.46</v>
      </c>
      <c r="I67" s="118">
        <f t="shared" si="86"/>
        <v>2633.1</v>
      </c>
      <c r="J67" s="118">
        <f t="shared" si="87"/>
        <v>26331</v>
      </c>
      <c r="K67" s="130">
        <f t="shared" si="85"/>
        <v>1895.8319999999999</v>
      </c>
      <c r="L67" s="130">
        <f t="shared" si="88"/>
        <v>473.95799999999997</v>
      </c>
      <c r="M67" s="130">
        <f t="shared" si="89"/>
        <v>947.91599999999994</v>
      </c>
      <c r="N67" s="130">
        <f t="shared" si="90"/>
        <v>315.97200000000004</v>
      </c>
      <c r="O67" s="133">
        <v>1247</v>
      </c>
      <c r="P67" s="133">
        <v>779</v>
      </c>
      <c r="Q67" s="130">
        <f t="shared" si="91"/>
        <v>7899.3</v>
      </c>
      <c r="R67" s="129"/>
      <c r="S67" s="130">
        <v>1000</v>
      </c>
      <c r="T67" s="131">
        <f t="shared" si="6"/>
        <v>299400.25599999999</v>
      </c>
      <c r="U67" s="132"/>
      <c r="V67" s="132"/>
    </row>
    <row r="68" spans="1:22" x14ac:dyDescent="0.2">
      <c r="A68" s="26" t="s">
        <v>48</v>
      </c>
      <c r="B68" s="20">
        <v>16</v>
      </c>
      <c r="C68" s="20">
        <v>40</v>
      </c>
      <c r="D68" s="20" t="s">
        <v>9</v>
      </c>
      <c r="E68" s="19">
        <v>1</v>
      </c>
      <c r="F68" s="48" t="s">
        <v>52</v>
      </c>
      <c r="G68" s="22">
        <v>15798.6</v>
      </c>
      <c r="H68" s="22">
        <v>0</v>
      </c>
      <c r="I68" s="22">
        <f t="shared" si="86"/>
        <v>2633.1</v>
      </c>
      <c r="J68" s="22">
        <f t="shared" si="87"/>
        <v>26331</v>
      </c>
      <c r="K68" s="45">
        <f t="shared" si="85"/>
        <v>1895.8319999999999</v>
      </c>
      <c r="L68" s="45">
        <f t="shared" si="88"/>
        <v>473.95799999999997</v>
      </c>
      <c r="M68" s="45">
        <f t="shared" si="89"/>
        <v>947.91599999999994</v>
      </c>
      <c r="N68" s="45">
        <f t="shared" si="90"/>
        <v>315.97200000000004</v>
      </c>
      <c r="O68" s="29">
        <v>1247</v>
      </c>
      <c r="P68" s="29">
        <v>779</v>
      </c>
      <c r="Q68" s="45">
        <f t="shared" si="91"/>
        <v>7899.3</v>
      </c>
      <c r="R68" s="109"/>
      <c r="S68" s="45">
        <v>1000</v>
      </c>
      <c r="T68" s="63">
        <f t="shared" si="6"/>
        <v>295362.73599999998</v>
      </c>
      <c r="U68" s="28"/>
      <c r="V68" s="28"/>
    </row>
    <row r="69" spans="1:22" s="121" customFormat="1" x14ac:dyDescent="0.2">
      <c r="A69" s="115" t="s">
        <v>49</v>
      </c>
      <c r="B69" s="116">
        <v>14</v>
      </c>
      <c r="C69" s="116">
        <v>40</v>
      </c>
      <c r="D69" s="116" t="s">
        <v>13</v>
      </c>
      <c r="E69" s="116">
        <v>1</v>
      </c>
      <c r="F69" s="117" t="s">
        <v>52</v>
      </c>
      <c r="G69" s="118">
        <v>13967</v>
      </c>
      <c r="H69" s="118">
        <v>134.58000000000001</v>
      </c>
      <c r="I69" s="118">
        <f t="shared" si="86"/>
        <v>2327.8333333333335</v>
      </c>
      <c r="J69" s="118">
        <f t="shared" si="87"/>
        <v>23278.333333333332</v>
      </c>
      <c r="K69" s="130">
        <f t="shared" si="85"/>
        <v>1676.04</v>
      </c>
      <c r="L69" s="130">
        <f t="shared" si="88"/>
        <v>419.01</v>
      </c>
      <c r="M69" s="130">
        <f t="shared" si="89"/>
        <v>838.02</v>
      </c>
      <c r="N69" s="130">
        <f t="shared" si="90"/>
        <v>279.34000000000003</v>
      </c>
      <c r="O69" s="133">
        <v>1163</v>
      </c>
      <c r="P69" s="133">
        <v>722</v>
      </c>
      <c r="Q69" s="130">
        <f>(G69+H69+O69+P69+R69)/30*15</f>
        <v>8202.7950000000001</v>
      </c>
      <c r="R69" s="129">
        <f>G69*3%</f>
        <v>419.01</v>
      </c>
      <c r="S69" s="130">
        <v>1000</v>
      </c>
      <c r="T69" s="131">
        <f t="shared" si="6"/>
        <v>270224.96166666661</v>
      </c>
      <c r="U69" s="132"/>
      <c r="V69" s="132"/>
    </row>
    <row r="70" spans="1:22" s="121" customFormat="1" x14ac:dyDescent="0.2">
      <c r="A70" s="122" t="s">
        <v>14</v>
      </c>
      <c r="B70" s="123">
        <v>13</v>
      </c>
      <c r="C70" s="123">
        <v>40</v>
      </c>
      <c r="D70" s="123" t="s">
        <v>13</v>
      </c>
      <c r="E70" s="123">
        <v>1</v>
      </c>
      <c r="F70" s="117" t="s">
        <v>52</v>
      </c>
      <c r="G70" s="119">
        <v>12814</v>
      </c>
      <c r="H70" s="119">
        <v>269.16000000000003</v>
      </c>
      <c r="I70" s="119">
        <f t="shared" si="86"/>
        <v>2135.6666666666665</v>
      </c>
      <c r="J70" s="119">
        <f t="shared" si="87"/>
        <v>21356.666666666668</v>
      </c>
      <c r="K70" s="129">
        <f t="shared" si="85"/>
        <v>1537.6799999999998</v>
      </c>
      <c r="L70" s="129">
        <f t="shared" si="88"/>
        <v>384.41999999999996</v>
      </c>
      <c r="M70" s="129">
        <f t="shared" si="89"/>
        <v>768.83999999999992</v>
      </c>
      <c r="N70" s="129">
        <f t="shared" si="90"/>
        <v>256.28000000000003</v>
      </c>
      <c r="O70" s="134">
        <v>1128</v>
      </c>
      <c r="P70" s="134">
        <v>703</v>
      </c>
      <c r="Q70" s="129">
        <f t="shared" si="91"/>
        <v>6407</v>
      </c>
      <c r="R70" s="129"/>
      <c r="S70" s="129">
        <v>1000</v>
      </c>
      <c r="T70" s="131">
        <f t="shared" si="6"/>
        <v>245235.89333333331</v>
      </c>
      <c r="U70" s="132"/>
      <c r="V70" s="132"/>
    </row>
    <row r="71" spans="1:22" s="121" customFormat="1" x14ac:dyDescent="0.2">
      <c r="A71" s="122" t="s">
        <v>14</v>
      </c>
      <c r="B71" s="123">
        <v>15</v>
      </c>
      <c r="C71" s="123">
        <v>30</v>
      </c>
      <c r="D71" s="123" t="s">
        <v>9</v>
      </c>
      <c r="E71" s="123">
        <v>1</v>
      </c>
      <c r="F71" s="117" t="s">
        <v>52</v>
      </c>
      <c r="G71" s="119">
        <v>11569</v>
      </c>
      <c r="H71" s="119">
        <v>0</v>
      </c>
      <c r="I71" s="119">
        <f t="shared" si="86"/>
        <v>1928.1666666666665</v>
      </c>
      <c r="J71" s="119">
        <f t="shared" si="87"/>
        <v>19281.666666666668</v>
      </c>
      <c r="K71" s="129">
        <f t="shared" si="85"/>
        <v>1388.28</v>
      </c>
      <c r="L71" s="129">
        <f t="shared" si="88"/>
        <v>347.07</v>
      </c>
      <c r="M71" s="129">
        <f t="shared" si="89"/>
        <v>694.14</v>
      </c>
      <c r="N71" s="129">
        <f t="shared" si="90"/>
        <v>231.38</v>
      </c>
      <c r="O71" s="134">
        <v>905</v>
      </c>
      <c r="P71" s="134">
        <v>567</v>
      </c>
      <c r="Q71" s="129">
        <f t="shared" si="91"/>
        <v>5784.5</v>
      </c>
      <c r="R71" s="129"/>
      <c r="S71" s="129">
        <v>1000</v>
      </c>
      <c r="T71" s="131">
        <f t="shared" si="6"/>
        <v>216416.77333333332</v>
      </c>
      <c r="U71" s="132"/>
      <c r="V71" s="132"/>
    </row>
    <row r="72" spans="1:22" x14ac:dyDescent="0.2">
      <c r="A72" s="26" t="s">
        <v>50</v>
      </c>
      <c r="B72" s="20">
        <v>10</v>
      </c>
      <c r="C72" s="20">
        <v>40</v>
      </c>
      <c r="D72" s="20" t="s">
        <v>13</v>
      </c>
      <c r="E72" s="19">
        <v>1</v>
      </c>
      <c r="F72" s="48" t="s">
        <v>52</v>
      </c>
      <c r="G72" s="22">
        <v>11955</v>
      </c>
      <c r="H72" s="22">
        <v>269.16000000000003</v>
      </c>
      <c r="I72" s="22">
        <f t="shared" si="86"/>
        <v>1992.5</v>
      </c>
      <c r="J72" s="22">
        <f t="shared" si="87"/>
        <v>19925</v>
      </c>
      <c r="K72" s="45">
        <f t="shared" si="85"/>
        <v>1434.6</v>
      </c>
      <c r="L72" s="45">
        <f t="shared" si="88"/>
        <v>358.65</v>
      </c>
      <c r="M72" s="45">
        <f t="shared" si="89"/>
        <v>717.3</v>
      </c>
      <c r="N72" s="45">
        <f t="shared" si="90"/>
        <v>239.1</v>
      </c>
      <c r="O72" s="29">
        <v>1021</v>
      </c>
      <c r="P72" s="29">
        <v>666</v>
      </c>
      <c r="Q72" s="45">
        <f t="shared" si="91"/>
        <v>5977.5</v>
      </c>
      <c r="R72" s="109"/>
      <c r="S72" s="45">
        <v>1000</v>
      </c>
      <c r="T72" s="63">
        <f t="shared" si="6"/>
        <v>228824.71999999997</v>
      </c>
      <c r="U72" s="28"/>
      <c r="V72" s="28"/>
    </row>
    <row r="73" spans="1:22" x14ac:dyDescent="0.2">
      <c r="A73" s="26" t="s">
        <v>51</v>
      </c>
      <c r="B73" s="20">
        <v>8</v>
      </c>
      <c r="C73" s="20">
        <v>40</v>
      </c>
      <c r="D73" s="20" t="s">
        <v>13</v>
      </c>
      <c r="E73" s="19">
        <v>1</v>
      </c>
      <c r="F73" s="48" t="s">
        <v>52</v>
      </c>
      <c r="G73" s="22">
        <v>10656</v>
      </c>
      <c r="H73" s="22">
        <v>201.88</v>
      </c>
      <c r="I73" s="22">
        <f t="shared" si="86"/>
        <v>1776</v>
      </c>
      <c r="J73" s="22">
        <f t="shared" si="87"/>
        <v>17760</v>
      </c>
      <c r="K73" s="45">
        <f t="shared" si="85"/>
        <v>1278.72</v>
      </c>
      <c r="L73" s="45">
        <f t="shared" si="88"/>
        <v>319.68</v>
      </c>
      <c r="M73" s="45">
        <f t="shared" si="89"/>
        <v>639.36</v>
      </c>
      <c r="N73" s="45">
        <f t="shared" si="90"/>
        <v>213.12</v>
      </c>
      <c r="O73" s="29">
        <v>871</v>
      </c>
      <c r="P73" s="29">
        <v>615</v>
      </c>
      <c r="Q73" s="45">
        <f>+G73/30*15</f>
        <v>5328</v>
      </c>
      <c r="R73" s="109"/>
      <c r="S73" s="45">
        <v>1000</v>
      </c>
      <c r="T73" s="63">
        <f>(+G73+H73+K73+L73+M73+N73+O73+P73+R73)*12+I73+J73+Q73+S73</f>
        <v>203401.12</v>
      </c>
      <c r="U73" s="28"/>
      <c r="V73" s="28"/>
    </row>
    <row r="74" spans="1:22" ht="14.25" customHeight="1" x14ac:dyDescent="0.2">
      <c r="A74" s="136" t="s">
        <v>45</v>
      </c>
      <c r="B74" s="64"/>
      <c r="C74" s="64"/>
      <c r="D74" s="65"/>
      <c r="E74" s="99"/>
      <c r="F74" s="99"/>
      <c r="G74" s="66">
        <f t="shared" ref="G74:T74" si="92">SUM(G65:G73)</f>
        <v>152952.20000000001</v>
      </c>
      <c r="H74" s="66">
        <f t="shared" si="92"/>
        <v>1480.4</v>
      </c>
      <c r="I74" s="66">
        <f t="shared" si="92"/>
        <v>25492.033333333336</v>
      </c>
      <c r="J74" s="66">
        <f t="shared" si="92"/>
        <v>254920.33333333331</v>
      </c>
      <c r="K74" s="66">
        <f t="shared" si="92"/>
        <v>18354.264000000003</v>
      </c>
      <c r="L74" s="66">
        <f t="shared" si="92"/>
        <v>4588.5660000000007</v>
      </c>
      <c r="M74" s="66">
        <f t="shared" si="92"/>
        <v>9177.1320000000014</v>
      </c>
      <c r="N74" s="66">
        <f t="shared" si="92"/>
        <v>3059.0440000000003</v>
      </c>
      <c r="O74" s="66">
        <f t="shared" si="92"/>
        <v>10855</v>
      </c>
      <c r="P74" s="66">
        <f t="shared" si="92"/>
        <v>7117</v>
      </c>
      <c r="Q74" s="66">
        <f t="shared" si="92"/>
        <v>77695.395000000004</v>
      </c>
      <c r="R74" s="110">
        <f>SUM(R65:R73)</f>
        <v>419.01</v>
      </c>
      <c r="S74" s="66">
        <f t="shared" si="92"/>
        <v>9000</v>
      </c>
      <c r="T74" s="67">
        <f t="shared" si="92"/>
        <v>2863139.1536666667</v>
      </c>
      <c r="U74" s="28"/>
      <c r="V74" s="28"/>
    </row>
    <row r="75" spans="1:22" s="12" customFormat="1" ht="22.5" x14ac:dyDescent="0.2">
      <c r="A75" s="18" t="s">
        <v>39</v>
      </c>
      <c r="B75" s="19">
        <v>23</v>
      </c>
      <c r="C75" s="19">
        <v>40</v>
      </c>
      <c r="D75" s="19" t="s">
        <v>9</v>
      </c>
      <c r="E75" s="19">
        <v>1</v>
      </c>
      <c r="F75" s="49" t="s">
        <v>101</v>
      </c>
      <c r="G75" s="22">
        <v>38208</v>
      </c>
      <c r="H75" s="22">
        <v>0</v>
      </c>
      <c r="I75" s="22">
        <f t="shared" ref="I75" si="93">+G75/30*5</f>
        <v>6368</v>
      </c>
      <c r="J75" s="22">
        <f t="shared" ref="J75" si="94">+G75/30*50</f>
        <v>63679.999999999993</v>
      </c>
      <c r="K75" s="22">
        <f t="shared" ref="K75:K86" si="95">+G75*12%</f>
        <v>4584.96</v>
      </c>
      <c r="L75" s="22">
        <f t="shared" ref="L75" si="96">+G75*3%</f>
        <v>1146.24</v>
      </c>
      <c r="M75" s="22">
        <f t="shared" ref="M75" si="97">+G75*6%</f>
        <v>2292.48</v>
      </c>
      <c r="N75" s="22">
        <f t="shared" ref="N75" si="98">+G75*2%</f>
        <v>764.16</v>
      </c>
      <c r="O75" s="27">
        <v>1808</v>
      </c>
      <c r="P75" s="27">
        <v>1299</v>
      </c>
      <c r="Q75" s="22">
        <f t="shared" si="91"/>
        <v>19104</v>
      </c>
      <c r="R75" s="108"/>
      <c r="S75" s="22">
        <v>1000</v>
      </c>
      <c r="T75" s="113">
        <f>(+G75+H75+K75+L75+M75+N75+O75+P75+R75)*12+I75+J75+Q75+S75</f>
        <v>691386.08000000007</v>
      </c>
    </row>
    <row r="76" spans="1:22" ht="22.5" x14ac:dyDescent="0.2">
      <c r="A76" s="26" t="s">
        <v>91</v>
      </c>
      <c r="B76" s="20">
        <v>21</v>
      </c>
      <c r="C76" s="20">
        <v>40</v>
      </c>
      <c r="D76" s="20" t="s">
        <v>9</v>
      </c>
      <c r="E76" s="19">
        <v>1</v>
      </c>
      <c r="F76" s="49" t="s">
        <v>101</v>
      </c>
      <c r="G76" s="22">
        <v>30883</v>
      </c>
      <c r="H76" s="22">
        <v>134.58000000000001</v>
      </c>
      <c r="I76" s="22">
        <f>+G76/30*5</f>
        <v>5147.166666666667</v>
      </c>
      <c r="J76" s="22">
        <f>+G76/30*50</f>
        <v>51471.666666666672</v>
      </c>
      <c r="K76" s="22">
        <f t="shared" si="95"/>
        <v>3705.96</v>
      </c>
      <c r="L76" s="22">
        <f>+G76*3%</f>
        <v>926.49</v>
      </c>
      <c r="M76" s="22">
        <f>+G76*6%</f>
        <v>1852.98</v>
      </c>
      <c r="N76" s="22">
        <f>+G76*2%</f>
        <v>617.66</v>
      </c>
      <c r="O76" s="27">
        <v>1671.34</v>
      </c>
      <c r="P76" s="27">
        <v>1133</v>
      </c>
      <c r="Q76" s="22">
        <f t="shared" si="91"/>
        <v>15441.5</v>
      </c>
      <c r="R76" s="108"/>
      <c r="S76" s="22">
        <v>1000</v>
      </c>
      <c r="T76" s="113">
        <f t="shared" ref="T76:T94" si="99">(+G76+H76+K76+L76+M76+N76+O76+P76+R76)*12+I76+J76+Q76+S76</f>
        <v>564160.45333333337</v>
      </c>
    </row>
    <row r="77" spans="1:22" ht="22.5" x14ac:dyDescent="0.2">
      <c r="A77" s="26" t="s">
        <v>92</v>
      </c>
      <c r="B77" s="20">
        <v>21</v>
      </c>
      <c r="C77" s="20">
        <v>40</v>
      </c>
      <c r="D77" s="20" t="s">
        <v>9</v>
      </c>
      <c r="E77" s="19">
        <v>1</v>
      </c>
      <c r="F77" s="49" t="s">
        <v>101</v>
      </c>
      <c r="G77" s="22">
        <v>30883</v>
      </c>
      <c r="H77" s="22">
        <v>0</v>
      </c>
      <c r="I77" s="22">
        <f t="shared" ref="I77:I80" si="100">+G77/30*5</f>
        <v>5147.166666666667</v>
      </c>
      <c r="J77" s="22">
        <f t="shared" ref="J77:J80" si="101">+G77/30*50</f>
        <v>51471.666666666672</v>
      </c>
      <c r="K77" s="22">
        <f t="shared" si="95"/>
        <v>3705.96</v>
      </c>
      <c r="L77" s="22">
        <f t="shared" ref="L77:L80" si="102">+G77*3%</f>
        <v>926.49</v>
      </c>
      <c r="M77" s="22">
        <f t="shared" ref="M77:M80" si="103">+G77*6%</f>
        <v>1852.98</v>
      </c>
      <c r="N77" s="22">
        <f t="shared" ref="N77:N80" si="104">+G77*2%</f>
        <v>617.66</v>
      </c>
      <c r="O77" s="27">
        <v>1671.34</v>
      </c>
      <c r="P77" s="27">
        <v>1133</v>
      </c>
      <c r="Q77" s="22">
        <f t="shared" si="91"/>
        <v>15441.5</v>
      </c>
      <c r="R77" s="108"/>
      <c r="S77" s="22">
        <v>1000</v>
      </c>
      <c r="T77" s="113">
        <f t="shared" si="99"/>
        <v>562545.4933333334</v>
      </c>
    </row>
    <row r="78" spans="1:22" ht="22.5" x14ac:dyDescent="0.2">
      <c r="A78" s="26" t="s">
        <v>93</v>
      </c>
      <c r="B78" s="20">
        <v>17</v>
      </c>
      <c r="C78" s="20">
        <v>40</v>
      </c>
      <c r="D78" s="20" t="s">
        <v>9</v>
      </c>
      <c r="E78" s="19">
        <v>1</v>
      </c>
      <c r="F78" s="49" t="s">
        <v>101</v>
      </c>
      <c r="G78" s="22">
        <v>19532</v>
      </c>
      <c r="H78" s="22">
        <v>201.88</v>
      </c>
      <c r="I78" s="22">
        <f t="shared" si="100"/>
        <v>3255.3333333333335</v>
      </c>
      <c r="J78" s="22">
        <f t="shared" si="101"/>
        <v>32553.333333333336</v>
      </c>
      <c r="K78" s="22">
        <f t="shared" si="95"/>
        <v>2343.8399999999997</v>
      </c>
      <c r="L78" s="22">
        <f t="shared" si="102"/>
        <v>585.95999999999992</v>
      </c>
      <c r="M78" s="22">
        <f t="shared" si="103"/>
        <v>1171.9199999999998</v>
      </c>
      <c r="N78" s="22">
        <f t="shared" si="104"/>
        <v>390.64</v>
      </c>
      <c r="O78" s="27">
        <v>1286</v>
      </c>
      <c r="P78" s="27">
        <v>857</v>
      </c>
      <c r="Q78" s="22">
        <f t="shared" si="91"/>
        <v>9766</v>
      </c>
      <c r="R78" s="108"/>
      <c r="S78" s="22">
        <v>1000</v>
      </c>
      <c r="T78" s="113">
        <f t="shared" si="99"/>
        <v>363005.54666666663</v>
      </c>
    </row>
    <row r="79" spans="1:22" ht="22.5" x14ac:dyDescent="0.2">
      <c r="A79" s="26" t="s">
        <v>94</v>
      </c>
      <c r="B79" s="20">
        <v>17</v>
      </c>
      <c r="C79" s="20">
        <v>40</v>
      </c>
      <c r="D79" s="20" t="s">
        <v>9</v>
      </c>
      <c r="E79" s="19">
        <v>1</v>
      </c>
      <c r="F79" s="49" t="s">
        <v>101</v>
      </c>
      <c r="G79" s="22">
        <v>17708.400000000001</v>
      </c>
      <c r="H79" s="22">
        <v>201.88</v>
      </c>
      <c r="I79" s="22">
        <f t="shared" si="100"/>
        <v>2951.4000000000005</v>
      </c>
      <c r="J79" s="22">
        <f t="shared" si="101"/>
        <v>29514.000000000004</v>
      </c>
      <c r="K79" s="22">
        <f t="shared" si="95"/>
        <v>2125.0080000000003</v>
      </c>
      <c r="L79" s="22">
        <f t="shared" si="102"/>
        <v>531.25200000000007</v>
      </c>
      <c r="M79" s="22">
        <f t="shared" si="103"/>
        <v>1062.5040000000001</v>
      </c>
      <c r="N79" s="22">
        <f t="shared" si="104"/>
        <v>354.16800000000006</v>
      </c>
      <c r="O79" s="27">
        <v>1286</v>
      </c>
      <c r="P79" s="27">
        <v>857</v>
      </c>
      <c r="Q79" s="22">
        <f t="shared" si="91"/>
        <v>8854.2000000000007</v>
      </c>
      <c r="R79" s="108"/>
      <c r="S79" s="22">
        <v>1000</v>
      </c>
      <c r="T79" s="113">
        <f t="shared" si="99"/>
        <v>331834.14400000015</v>
      </c>
    </row>
    <row r="80" spans="1:22" ht="22.5" x14ac:dyDescent="0.2">
      <c r="A80" s="26" t="s">
        <v>95</v>
      </c>
      <c r="B80" s="20">
        <v>17</v>
      </c>
      <c r="C80" s="20">
        <v>40</v>
      </c>
      <c r="D80" s="20" t="s">
        <v>9</v>
      </c>
      <c r="E80" s="19">
        <v>1</v>
      </c>
      <c r="F80" s="49" t="s">
        <v>101</v>
      </c>
      <c r="G80" s="22">
        <v>17708.400000000001</v>
      </c>
      <c r="H80" s="22">
        <v>201.88</v>
      </c>
      <c r="I80" s="22">
        <f t="shared" si="100"/>
        <v>2951.4000000000005</v>
      </c>
      <c r="J80" s="22">
        <f t="shared" si="101"/>
        <v>29514.000000000004</v>
      </c>
      <c r="K80" s="22">
        <f t="shared" si="95"/>
        <v>2125.0080000000003</v>
      </c>
      <c r="L80" s="22">
        <f t="shared" si="102"/>
        <v>531.25200000000007</v>
      </c>
      <c r="M80" s="22">
        <f t="shared" si="103"/>
        <v>1062.5040000000001</v>
      </c>
      <c r="N80" s="22">
        <f t="shared" si="104"/>
        <v>354.16800000000006</v>
      </c>
      <c r="O80" s="27">
        <v>1286</v>
      </c>
      <c r="P80" s="27">
        <v>857</v>
      </c>
      <c r="Q80" s="22">
        <f t="shared" si="91"/>
        <v>8854.2000000000007</v>
      </c>
      <c r="R80" s="108"/>
      <c r="S80" s="22">
        <v>1000</v>
      </c>
      <c r="T80" s="113">
        <f t="shared" si="99"/>
        <v>331834.14400000015</v>
      </c>
    </row>
    <row r="81" spans="1:20" ht="22.5" x14ac:dyDescent="0.2">
      <c r="A81" s="26" t="s">
        <v>96</v>
      </c>
      <c r="B81" s="20">
        <v>17</v>
      </c>
      <c r="C81" s="20">
        <v>40</v>
      </c>
      <c r="D81" s="20" t="s">
        <v>9</v>
      </c>
      <c r="E81" s="19">
        <v>1</v>
      </c>
      <c r="F81" s="49" t="s">
        <v>101</v>
      </c>
      <c r="G81" s="22">
        <v>17708.400000000001</v>
      </c>
      <c r="H81" s="22">
        <v>134.58000000000001</v>
      </c>
      <c r="I81" s="22">
        <f>+G81/30*5</f>
        <v>2951.4000000000005</v>
      </c>
      <c r="J81" s="22">
        <f>+G81/30*50</f>
        <v>29514.000000000004</v>
      </c>
      <c r="K81" s="22">
        <f t="shared" si="95"/>
        <v>2125.0080000000003</v>
      </c>
      <c r="L81" s="22">
        <f>+G81*3%</f>
        <v>531.25200000000007</v>
      </c>
      <c r="M81" s="22">
        <f>+G81*6%</f>
        <v>1062.5040000000001</v>
      </c>
      <c r="N81" s="22">
        <f>+G81*2%</f>
        <v>354.16800000000006</v>
      </c>
      <c r="O81" s="27">
        <v>1286</v>
      </c>
      <c r="P81" s="27">
        <v>857</v>
      </c>
      <c r="Q81" s="22">
        <f t="shared" si="91"/>
        <v>8854.2000000000007</v>
      </c>
      <c r="R81" s="108"/>
      <c r="S81" s="22">
        <v>1000</v>
      </c>
      <c r="T81" s="113">
        <f t="shared" si="99"/>
        <v>331026.54400000011</v>
      </c>
    </row>
    <row r="82" spans="1:20" ht="22.5" x14ac:dyDescent="0.2">
      <c r="A82" s="26" t="s">
        <v>96</v>
      </c>
      <c r="B82" s="20">
        <v>17</v>
      </c>
      <c r="C82" s="20">
        <v>40</v>
      </c>
      <c r="D82" s="20" t="s">
        <v>9</v>
      </c>
      <c r="E82" s="19">
        <v>1</v>
      </c>
      <c r="F82" s="49" t="s">
        <v>101</v>
      </c>
      <c r="G82" s="22">
        <v>17708.400000000001</v>
      </c>
      <c r="H82" s="22">
        <v>0</v>
      </c>
      <c r="I82" s="22">
        <f>+G82/30*5</f>
        <v>2951.4000000000005</v>
      </c>
      <c r="J82" s="22">
        <f>+G82/30*50</f>
        <v>29514.000000000004</v>
      </c>
      <c r="K82" s="22">
        <f t="shared" si="95"/>
        <v>2125.0080000000003</v>
      </c>
      <c r="L82" s="22">
        <f>+G82*3%</f>
        <v>531.25200000000007</v>
      </c>
      <c r="M82" s="22">
        <f>+G82*6%</f>
        <v>1062.5040000000001</v>
      </c>
      <c r="N82" s="22">
        <f>+G82*2%</f>
        <v>354.16800000000006</v>
      </c>
      <c r="O82" s="27">
        <v>1286</v>
      </c>
      <c r="P82" s="27">
        <v>857</v>
      </c>
      <c r="Q82" s="22">
        <f t="shared" si="91"/>
        <v>8854.2000000000007</v>
      </c>
      <c r="R82" s="108"/>
      <c r="S82" s="22">
        <v>1000</v>
      </c>
      <c r="T82" s="113">
        <f t="shared" si="99"/>
        <v>329411.58400000009</v>
      </c>
    </row>
    <row r="83" spans="1:20" ht="22.5" x14ac:dyDescent="0.2">
      <c r="A83" s="26" t="s">
        <v>97</v>
      </c>
      <c r="B83" s="20">
        <v>16</v>
      </c>
      <c r="C83" s="20">
        <v>40</v>
      </c>
      <c r="D83" s="20" t="s">
        <v>9</v>
      </c>
      <c r="E83" s="19">
        <v>1</v>
      </c>
      <c r="F83" s="49" t="s">
        <v>101</v>
      </c>
      <c r="G83" s="22">
        <v>15798.6</v>
      </c>
      <c r="H83" s="22">
        <v>269.16000000000003</v>
      </c>
      <c r="I83" s="22">
        <f t="shared" ref="I83:I85" si="105">+G83/30*5</f>
        <v>2633.1</v>
      </c>
      <c r="J83" s="22">
        <f t="shared" ref="J83:J85" si="106">+G83/30*50</f>
        <v>26331</v>
      </c>
      <c r="K83" s="22">
        <f t="shared" si="95"/>
        <v>1895.8319999999999</v>
      </c>
      <c r="L83" s="22">
        <f t="shared" ref="L83:L85" si="107">+G83*3%</f>
        <v>473.95799999999997</v>
      </c>
      <c r="M83" s="22">
        <f t="shared" ref="M83:M85" si="108">+G83*6%</f>
        <v>947.91599999999994</v>
      </c>
      <c r="N83" s="22">
        <f t="shared" ref="N83:N85" si="109">+G83*2%</f>
        <v>315.97200000000004</v>
      </c>
      <c r="O83" s="27">
        <v>1247</v>
      </c>
      <c r="P83" s="27">
        <v>779</v>
      </c>
      <c r="Q83" s="22">
        <f t="shared" si="91"/>
        <v>7899.3</v>
      </c>
      <c r="R83" s="108"/>
      <c r="S83" s="22">
        <v>1000</v>
      </c>
      <c r="T83" s="113">
        <f t="shared" si="99"/>
        <v>298592.65600000002</v>
      </c>
    </row>
    <row r="84" spans="1:20" ht="22.5" x14ac:dyDescent="0.2">
      <c r="A84" s="26" t="s">
        <v>98</v>
      </c>
      <c r="B84" s="20">
        <v>15</v>
      </c>
      <c r="C84" s="20">
        <v>40</v>
      </c>
      <c r="D84" s="20" t="s">
        <v>9</v>
      </c>
      <c r="E84" s="19">
        <v>1</v>
      </c>
      <c r="F84" s="49" t="s">
        <v>101</v>
      </c>
      <c r="G84" s="22">
        <v>15425</v>
      </c>
      <c r="H84" s="22">
        <v>201.88</v>
      </c>
      <c r="I84" s="22">
        <f t="shared" si="105"/>
        <v>2570.833333333333</v>
      </c>
      <c r="J84" s="22">
        <f t="shared" si="106"/>
        <v>25708.333333333332</v>
      </c>
      <c r="K84" s="22">
        <f t="shared" si="95"/>
        <v>1851</v>
      </c>
      <c r="L84" s="22">
        <f t="shared" si="107"/>
        <v>462.75</v>
      </c>
      <c r="M84" s="22">
        <f t="shared" si="108"/>
        <v>925.5</v>
      </c>
      <c r="N84" s="22">
        <f t="shared" si="109"/>
        <v>308.5</v>
      </c>
      <c r="O84" s="29">
        <v>1206</v>
      </c>
      <c r="P84" s="29">
        <v>755</v>
      </c>
      <c r="Q84" s="22">
        <f t="shared" si="91"/>
        <v>7712.4999999999991</v>
      </c>
      <c r="R84" s="108"/>
      <c r="S84" s="22">
        <v>1000</v>
      </c>
      <c r="T84" s="113">
        <f t="shared" si="99"/>
        <v>290619.22666666663</v>
      </c>
    </row>
    <row r="85" spans="1:20" ht="22.5" x14ac:dyDescent="0.2">
      <c r="A85" s="26" t="s">
        <v>99</v>
      </c>
      <c r="B85" s="20">
        <v>14</v>
      </c>
      <c r="C85" s="20">
        <v>40</v>
      </c>
      <c r="D85" s="20" t="s">
        <v>9</v>
      </c>
      <c r="E85" s="19">
        <v>1</v>
      </c>
      <c r="F85" s="49" t="s">
        <v>101</v>
      </c>
      <c r="G85" s="22">
        <v>13967</v>
      </c>
      <c r="H85" s="22">
        <v>201.88</v>
      </c>
      <c r="I85" s="22">
        <f t="shared" si="105"/>
        <v>2327.8333333333335</v>
      </c>
      <c r="J85" s="22">
        <f t="shared" si="106"/>
        <v>23278.333333333332</v>
      </c>
      <c r="K85" s="22">
        <f t="shared" si="95"/>
        <v>1676.04</v>
      </c>
      <c r="L85" s="22">
        <f t="shared" si="107"/>
        <v>419.01</v>
      </c>
      <c r="M85" s="22">
        <f t="shared" si="108"/>
        <v>838.02</v>
      </c>
      <c r="N85" s="22">
        <f t="shared" si="109"/>
        <v>279.34000000000003</v>
      </c>
      <c r="O85" s="27">
        <v>1163</v>
      </c>
      <c r="P85" s="27">
        <v>722</v>
      </c>
      <c r="Q85" s="22">
        <f t="shared" si="91"/>
        <v>6983.5</v>
      </c>
      <c r="R85" s="108"/>
      <c r="S85" s="22">
        <v>1000</v>
      </c>
      <c r="T85" s="113">
        <f t="shared" si="99"/>
        <v>264785.14666666667</v>
      </c>
    </row>
    <row r="86" spans="1:20" ht="22.5" x14ac:dyDescent="0.2">
      <c r="A86" s="26" t="s">
        <v>100</v>
      </c>
      <c r="B86" s="20">
        <v>10</v>
      </c>
      <c r="C86" s="20">
        <v>40</v>
      </c>
      <c r="D86" s="20" t="s">
        <v>13</v>
      </c>
      <c r="E86" s="19">
        <v>1</v>
      </c>
      <c r="F86" s="49" t="s">
        <v>101</v>
      </c>
      <c r="G86" s="22">
        <v>11955</v>
      </c>
      <c r="H86" s="22">
        <v>0</v>
      </c>
      <c r="I86" s="22">
        <f>+G86/30*5</f>
        <v>1992.5</v>
      </c>
      <c r="J86" s="22">
        <f>+G86/30*50</f>
        <v>19925</v>
      </c>
      <c r="K86" s="22">
        <f t="shared" si="95"/>
        <v>1434.6</v>
      </c>
      <c r="L86" s="22">
        <f>+G86*3%</f>
        <v>358.65</v>
      </c>
      <c r="M86" s="22">
        <f>+G86*6%</f>
        <v>717.3</v>
      </c>
      <c r="N86" s="22">
        <f>+G86*2%</f>
        <v>239.1</v>
      </c>
      <c r="O86" s="29">
        <v>1021</v>
      </c>
      <c r="P86" s="29">
        <v>666</v>
      </c>
      <c r="Q86" s="22">
        <f t="shared" si="91"/>
        <v>5977.5</v>
      </c>
      <c r="R86" s="108"/>
      <c r="S86" s="22">
        <v>1000</v>
      </c>
      <c r="T86" s="113">
        <f>(+G86+H86+K86+L86+M86+N86+O86+P86+R86)*12+I86+J86+Q86+S86</f>
        <v>225594.80000000002</v>
      </c>
    </row>
    <row r="87" spans="1:20" ht="22.5" x14ac:dyDescent="0.2">
      <c r="A87" s="135" t="s">
        <v>102</v>
      </c>
      <c r="B87" s="64"/>
      <c r="C87" s="64"/>
      <c r="D87" s="65"/>
      <c r="E87" s="100"/>
      <c r="F87" s="101"/>
      <c r="G87" s="66">
        <f t="shared" ref="G87:R87" si="110">SUM(G75:G86)</f>
        <v>247485.19999999998</v>
      </c>
      <c r="H87" s="66">
        <f t="shared" si="110"/>
        <v>1547.7200000000003</v>
      </c>
      <c r="I87" s="66">
        <f t="shared" si="110"/>
        <v>41247.533333333347</v>
      </c>
      <c r="J87" s="66">
        <f t="shared" si="110"/>
        <v>412475.33333333331</v>
      </c>
      <c r="K87" s="66">
        <f t="shared" si="110"/>
        <v>29698.224000000006</v>
      </c>
      <c r="L87" s="66">
        <f t="shared" si="110"/>
        <v>7424.5560000000014</v>
      </c>
      <c r="M87" s="66">
        <f t="shared" si="110"/>
        <v>14849.112000000003</v>
      </c>
      <c r="N87" s="66">
        <f t="shared" si="110"/>
        <v>4949.7040000000006</v>
      </c>
      <c r="O87" s="66">
        <f t="shared" si="110"/>
        <v>16217.68</v>
      </c>
      <c r="P87" s="66">
        <f t="shared" si="110"/>
        <v>10772</v>
      </c>
      <c r="Q87" s="66">
        <f t="shared" si="110"/>
        <v>123742.59999999999</v>
      </c>
      <c r="R87" s="66">
        <f t="shared" si="110"/>
        <v>0</v>
      </c>
      <c r="S87" s="66">
        <f>SUM(S75:S86)</f>
        <v>12000</v>
      </c>
      <c r="T87" s="67">
        <f>SUM(T75:T86)</f>
        <v>4584795.8186666677</v>
      </c>
    </row>
    <row r="88" spans="1:20" x14ac:dyDescent="0.2">
      <c r="A88" s="48" t="s">
        <v>39</v>
      </c>
      <c r="B88" s="20">
        <v>23</v>
      </c>
      <c r="C88" s="20">
        <v>40</v>
      </c>
      <c r="D88" s="20" t="s">
        <v>9</v>
      </c>
      <c r="E88" s="19">
        <v>1</v>
      </c>
      <c r="F88" s="48" t="s">
        <v>106</v>
      </c>
      <c r="G88" s="22">
        <v>38208</v>
      </c>
      <c r="H88" s="22">
        <v>0</v>
      </c>
      <c r="I88" s="22">
        <f t="shared" ref="I88:I92" si="111">+G88/30*5</f>
        <v>6368</v>
      </c>
      <c r="J88" s="22">
        <f t="shared" ref="J88:J92" si="112">+G88/30*50</f>
        <v>63679.999999999993</v>
      </c>
      <c r="K88" s="22">
        <f t="shared" ref="K88:K94" si="113">+G88*12%</f>
        <v>4584.96</v>
      </c>
      <c r="L88" s="22">
        <f t="shared" ref="L88:L92" si="114">+G88*3%</f>
        <v>1146.24</v>
      </c>
      <c r="M88" s="22">
        <f t="shared" ref="M88:M92" si="115">+G88*6%</f>
        <v>2292.48</v>
      </c>
      <c r="N88" s="22">
        <f t="shared" ref="N88:N92" si="116">+G88*2%</f>
        <v>764.16</v>
      </c>
      <c r="O88" s="27">
        <v>1808</v>
      </c>
      <c r="P88" s="27">
        <v>1299</v>
      </c>
      <c r="Q88" s="22">
        <f t="shared" ref="Q88:Q92" si="117">+G88/30*15</f>
        <v>19104</v>
      </c>
      <c r="R88" s="108"/>
      <c r="S88" s="22">
        <v>1000</v>
      </c>
      <c r="T88" s="113">
        <f t="shared" si="99"/>
        <v>691386.08000000007</v>
      </c>
    </row>
    <row r="89" spans="1:20" x14ac:dyDescent="0.2">
      <c r="A89" s="26" t="s">
        <v>103</v>
      </c>
      <c r="B89" s="20">
        <v>17</v>
      </c>
      <c r="C89" s="20">
        <v>40</v>
      </c>
      <c r="D89" s="20" t="s">
        <v>9</v>
      </c>
      <c r="E89" s="19">
        <v>1</v>
      </c>
      <c r="F89" s="48" t="s">
        <v>106</v>
      </c>
      <c r="G89" s="22">
        <v>17708.400000000001</v>
      </c>
      <c r="H89" s="22">
        <v>134.58000000000001</v>
      </c>
      <c r="I89" s="22">
        <f>+G89/30*5</f>
        <v>2951.4000000000005</v>
      </c>
      <c r="J89" s="22">
        <f>+G89/30*50</f>
        <v>29514.000000000004</v>
      </c>
      <c r="K89" s="22">
        <f t="shared" si="113"/>
        <v>2125.0080000000003</v>
      </c>
      <c r="L89" s="22">
        <f>+G89*3%</f>
        <v>531.25200000000007</v>
      </c>
      <c r="M89" s="22">
        <f>+G89*6%</f>
        <v>1062.5040000000001</v>
      </c>
      <c r="N89" s="22">
        <f>+G89*2%</f>
        <v>354.16800000000006</v>
      </c>
      <c r="O89" s="27">
        <v>1286</v>
      </c>
      <c r="P89" s="27">
        <v>857</v>
      </c>
      <c r="Q89" s="22">
        <f t="shared" si="117"/>
        <v>8854.2000000000007</v>
      </c>
      <c r="R89" s="108"/>
      <c r="S89" s="22">
        <v>1000</v>
      </c>
      <c r="T89" s="113">
        <f t="shared" si="99"/>
        <v>331026.54400000011</v>
      </c>
    </row>
    <row r="90" spans="1:20" x14ac:dyDescent="0.2">
      <c r="A90" s="30" t="s">
        <v>104</v>
      </c>
      <c r="B90" s="107">
        <v>17</v>
      </c>
      <c r="C90" s="107">
        <v>40</v>
      </c>
      <c r="D90" s="107" t="s">
        <v>9</v>
      </c>
      <c r="E90" s="106">
        <v>1</v>
      </c>
      <c r="F90" s="48" t="s">
        <v>106</v>
      </c>
      <c r="G90" s="108">
        <v>17708.400000000001</v>
      </c>
      <c r="H90" s="108">
        <v>0</v>
      </c>
      <c r="I90" s="108">
        <f>+G90/30*5</f>
        <v>2951.4000000000005</v>
      </c>
      <c r="J90" s="108">
        <f>+G90/30*50</f>
        <v>29514.000000000004</v>
      </c>
      <c r="K90" s="22">
        <f t="shared" si="113"/>
        <v>2125.0080000000003</v>
      </c>
      <c r="L90" s="22">
        <f t="shared" ref="L90:L91" si="118">+G90*3%</f>
        <v>531.25200000000007</v>
      </c>
      <c r="M90" s="22">
        <f t="shared" ref="M90:M91" si="119">+G90*6%</f>
        <v>1062.5040000000001</v>
      </c>
      <c r="N90" s="22">
        <f t="shared" ref="N90:N91" si="120">+G90*2%</f>
        <v>354.16800000000006</v>
      </c>
      <c r="O90" s="112">
        <v>1286</v>
      </c>
      <c r="P90" s="112">
        <v>857</v>
      </c>
      <c r="Q90" s="22">
        <f t="shared" si="117"/>
        <v>8854.2000000000007</v>
      </c>
      <c r="R90" s="108"/>
      <c r="S90" s="22">
        <v>1000</v>
      </c>
      <c r="T90" s="113">
        <f t="shared" si="99"/>
        <v>329411.58400000009</v>
      </c>
    </row>
    <row r="91" spans="1:20" x14ac:dyDescent="0.2">
      <c r="A91" s="30" t="s">
        <v>71</v>
      </c>
      <c r="B91" s="107">
        <v>17</v>
      </c>
      <c r="C91" s="107">
        <v>40</v>
      </c>
      <c r="D91" s="107" t="s">
        <v>9</v>
      </c>
      <c r="E91" s="106">
        <v>1</v>
      </c>
      <c r="F91" s="48" t="s">
        <v>106</v>
      </c>
      <c r="G91" s="108">
        <v>17708.400000000001</v>
      </c>
      <c r="H91" s="108">
        <v>0</v>
      </c>
      <c r="I91" s="108">
        <f>+G91/30*5</f>
        <v>2951.4000000000005</v>
      </c>
      <c r="J91" s="108">
        <f>+G91/30*50</f>
        <v>29514.000000000004</v>
      </c>
      <c r="K91" s="22">
        <f t="shared" si="113"/>
        <v>2125.0080000000003</v>
      </c>
      <c r="L91" s="22">
        <f t="shared" si="118"/>
        <v>531.25200000000007</v>
      </c>
      <c r="M91" s="22">
        <f t="shared" si="119"/>
        <v>1062.5040000000001</v>
      </c>
      <c r="N91" s="22">
        <f t="shared" si="120"/>
        <v>354.16800000000006</v>
      </c>
      <c r="O91" s="112">
        <v>1286</v>
      </c>
      <c r="P91" s="112">
        <v>857</v>
      </c>
      <c r="Q91" s="22">
        <f t="shared" si="117"/>
        <v>8854.2000000000007</v>
      </c>
      <c r="R91" s="108"/>
      <c r="S91" s="22">
        <v>1000</v>
      </c>
      <c r="T91" s="113">
        <f t="shared" si="99"/>
        <v>329411.58400000009</v>
      </c>
    </row>
    <row r="92" spans="1:20" ht="22.5" x14ac:dyDescent="0.2">
      <c r="A92" s="30" t="s">
        <v>105</v>
      </c>
      <c r="B92" s="20">
        <v>17</v>
      </c>
      <c r="C92" s="20">
        <v>40</v>
      </c>
      <c r="D92" s="20" t="s">
        <v>9</v>
      </c>
      <c r="E92" s="19">
        <v>1</v>
      </c>
      <c r="F92" s="48" t="s">
        <v>106</v>
      </c>
      <c r="G92" s="22">
        <v>17708.400000000001</v>
      </c>
      <c r="H92" s="22">
        <v>0</v>
      </c>
      <c r="I92" s="22">
        <f t="shared" si="111"/>
        <v>2951.4000000000005</v>
      </c>
      <c r="J92" s="22">
        <f t="shared" si="112"/>
        <v>29514.000000000004</v>
      </c>
      <c r="K92" s="22">
        <f t="shared" si="113"/>
        <v>2125.0080000000003</v>
      </c>
      <c r="L92" s="22">
        <f t="shared" si="114"/>
        <v>531.25200000000007</v>
      </c>
      <c r="M92" s="22">
        <f t="shared" si="115"/>
        <v>1062.5040000000001</v>
      </c>
      <c r="N92" s="22">
        <f t="shared" si="116"/>
        <v>354.16800000000006</v>
      </c>
      <c r="O92" s="27">
        <v>1286</v>
      </c>
      <c r="P92" s="27">
        <v>857</v>
      </c>
      <c r="Q92" s="22">
        <f t="shared" si="117"/>
        <v>8854.2000000000007</v>
      </c>
      <c r="R92" s="108"/>
      <c r="S92" s="22">
        <v>1000</v>
      </c>
      <c r="T92" s="113">
        <f t="shared" si="99"/>
        <v>329411.58400000009</v>
      </c>
    </row>
    <row r="93" spans="1:20" x14ac:dyDescent="0.2">
      <c r="A93" s="26" t="s">
        <v>14</v>
      </c>
      <c r="B93" s="20">
        <v>13</v>
      </c>
      <c r="C93" s="20">
        <v>40</v>
      </c>
      <c r="D93" s="20" t="s">
        <v>13</v>
      </c>
      <c r="E93" s="19">
        <v>1</v>
      </c>
      <c r="F93" s="48" t="s">
        <v>106</v>
      </c>
      <c r="G93" s="22">
        <v>13144.7</v>
      </c>
      <c r="H93" s="22">
        <v>336.46</v>
      </c>
      <c r="I93" s="22">
        <f>+G93/30*5</f>
        <v>2190.7833333333333</v>
      </c>
      <c r="J93" s="22">
        <f>+G93/30*50</f>
        <v>21907.833333333336</v>
      </c>
      <c r="K93" s="22">
        <f t="shared" si="113"/>
        <v>1577.364</v>
      </c>
      <c r="L93" s="22">
        <f>+G93*3%</f>
        <v>394.34100000000001</v>
      </c>
      <c r="M93" s="22">
        <f>+G93*6%</f>
        <v>788.68200000000002</v>
      </c>
      <c r="N93" s="22">
        <f>+G93*2%</f>
        <v>262.89400000000001</v>
      </c>
      <c r="O93" s="27">
        <v>812.64</v>
      </c>
      <c r="P93" s="27">
        <v>703</v>
      </c>
      <c r="Q93" s="22">
        <f>(G93+H93+O93+P93+R93)/30*15</f>
        <v>7695.5705000000007</v>
      </c>
      <c r="R93" s="108">
        <f>G93*3%</f>
        <v>394.34100000000001</v>
      </c>
      <c r="S93" s="22">
        <v>1000</v>
      </c>
      <c r="T93" s="113">
        <f t="shared" si="99"/>
        <v>253767.25116666665</v>
      </c>
    </row>
    <row r="94" spans="1:20" x14ac:dyDescent="0.2">
      <c r="A94" s="26" t="s">
        <v>14</v>
      </c>
      <c r="B94" s="20">
        <v>13</v>
      </c>
      <c r="C94" s="20">
        <v>40</v>
      </c>
      <c r="D94" s="20" t="s">
        <v>13</v>
      </c>
      <c r="E94" s="19">
        <v>1</v>
      </c>
      <c r="F94" s="48" t="s">
        <v>106</v>
      </c>
      <c r="G94" s="22">
        <v>13144.7</v>
      </c>
      <c r="H94" s="22">
        <v>201.88</v>
      </c>
      <c r="I94" s="22">
        <f>+G94/30*5</f>
        <v>2190.7833333333333</v>
      </c>
      <c r="J94" s="22">
        <f>+G94/30*50</f>
        <v>21907.833333333336</v>
      </c>
      <c r="K94" s="22">
        <f t="shared" si="113"/>
        <v>1577.364</v>
      </c>
      <c r="L94" s="22">
        <f>+G94*3%</f>
        <v>394.34100000000001</v>
      </c>
      <c r="M94" s="22">
        <f>+G94*6%</f>
        <v>788.68200000000002</v>
      </c>
      <c r="N94" s="22">
        <f>+G94*2%</f>
        <v>262.89400000000001</v>
      </c>
      <c r="O94" s="29">
        <v>1128</v>
      </c>
      <c r="P94" s="29">
        <v>703</v>
      </c>
      <c r="Q94" s="22">
        <f>(G94+H94+O94+P94+R94)/30*15</f>
        <v>7785.9605000000001</v>
      </c>
      <c r="R94" s="108">
        <f>G94*3%</f>
        <v>394.34100000000001</v>
      </c>
      <c r="S94" s="22">
        <v>1000</v>
      </c>
      <c r="T94" s="113">
        <f t="shared" si="99"/>
        <v>256027.00116666665</v>
      </c>
    </row>
    <row r="95" spans="1:20" ht="23.25" thickBot="1" x14ac:dyDescent="0.3">
      <c r="A95" s="137" t="s">
        <v>107</v>
      </c>
      <c r="B95" s="70"/>
      <c r="C95" s="70"/>
      <c r="D95" s="70"/>
      <c r="E95" s="69"/>
      <c r="F95" s="71"/>
      <c r="G95" s="72">
        <f t="shared" ref="G95:T95" si="121">SUM(G88:G94)</f>
        <v>135331</v>
      </c>
      <c r="H95" s="72">
        <f t="shared" si="121"/>
        <v>672.92</v>
      </c>
      <c r="I95" s="72">
        <f t="shared" si="121"/>
        <v>22555.166666666672</v>
      </c>
      <c r="J95" s="72">
        <f t="shared" si="121"/>
        <v>225551.66666666669</v>
      </c>
      <c r="K95" s="72">
        <f t="shared" si="121"/>
        <v>16239.72</v>
      </c>
      <c r="L95" s="72">
        <f t="shared" si="121"/>
        <v>4059.93</v>
      </c>
      <c r="M95" s="72">
        <f t="shared" si="121"/>
        <v>8119.86</v>
      </c>
      <c r="N95" s="72">
        <f t="shared" si="121"/>
        <v>2706.6200000000008</v>
      </c>
      <c r="O95" s="72">
        <f t="shared" si="121"/>
        <v>8892.64</v>
      </c>
      <c r="P95" s="72">
        <f t="shared" si="121"/>
        <v>6133</v>
      </c>
      <c r="Q95" s="72">
        <f t="shared" si="121"/>
        <v>70002.331000000006</v>
      </c>
      <c r="R95" s="72">
        <f t="shared" si="121"/>
        <v>788.68200000000002</v>
      </c>
      <c r="S95" s="72">
        <f t="shared" si="121"/>
        <v>7000</v>
      </c>
      <c r="T95" s="73">
        <f t="shared" si="121"/>
        <v>2520441.6283333339</v>
      </c>
    </row>
    <row r="96" spans="1:20" ht="13.5" thickBot="1" x14ac:dyDescent="0.3">
      <c r="A96" s="102" t="s">
        <v>17</v>
      </c>
      <c r="B96" s="31"/>
      <c r="C96" s="31"/>
      <c r="D96" s="31"/>
      <c r="E96" s="103"/>
      <c r="F96" s="104"/>
      <c r="G96" s="32">
        <f t="shared" ref="G96:R96" si="122">G10+G18+G74+G61+G52+G95</f>
        <v>890424.40000000014</v>
      </c>
      <c r="H96" s="32">
        <f t="shared" si="122"/>
        <v>5700.97</v>
      </c>
      <c r="I96" s="32">
        <f t="shared" si="122"/>
        <v>148404.06666666665</v>
      </c>
      <c r="J96" s="32">
        <f t="shared" si="122"/>
        <v>1484040.6666666667</v>
      </c>
      <c r="K96" s="32">
        <f t="shared" si="122"/>
        <v>106850.92800000001</v>
      </c>
      <c r="L96" s="32">
        <f t="shared" si="122"/>
        <v>26712.732000000004</v>
      </c>
      <c r="M96" s="32">
        <f t="shared" si="122"/>
        <v>53425.464000000007</v>
      </c>
      <c r="N96" s="32">
        <f t="shared" si="122"/>
        <v>17808.487999999998</v>
      </c>
      <c r="O96" s="32">
        <f t="shared" si="122"/>
        <v>57233.279999999999</v>
      </c>
      <c r="P96" s="32">
        <f t="shared" si="122"/>
        <v>39096.18</v>
      </c>
      <c r="Q96" s="32">
        <f t="shared" si="122"/>
        <v>428915.34400000004</v>
      </c>
      <c r="R96" s="32">
        <f t="shared" si="122"/>
        <v>4803.1080000000002</v>
      </c>
      <c r="S96" s="32">
        <f>S10+S18+S74+S61+S52+S95</f>
        <v>46000</v>
      </c>
      <c r="T96" s="33">
        <f>T10+T18+T74+T61+T52+T95</f>
        <v>16526473.151733335</v>
      </c>
    </row>
    <row r="97" spans="1:20" ht="13.5" thickBot="1" x14ac:dyDescent="0.3">
      <c r="A97" s="96"/>
      <c r="B97" s="50"/>
      <c r="C97" s="95" t="s">
        <v>18</v>
      </c>
      <c r="D97" s="96"/>
      <c r="E97" s="96"/>
      <c r="F97" s="97"/>
      <c r="G97" s="34">
        <f>G96*12</f>
        <v>10685092.800000001</v>
      </c>
      <c r="H97" s="34">
        <f>H96*12</f>
        <v>68411.64</v>
      </c>
      <c r="I97" s="34">
        <f>I96</f>
        <v>148404.06666666665</v>
      </c>
      <c r="J97" s="34">
        <f>J96</f>
        <v>1484040.6666666667</v>
      </c>
      <c r="K97" s="34">
        <f t="shared" ref="K97:P97" si="123">K96*12</f>
        <v>1282211.1360000002</v>
      </c>
      <c r="L97" s="34">
        <f t="shared" si="123"/>
        <v>320552.78400000004</v>
      </c>
      <c r="M97" s="34">
        <f t="shared" si="123"/>
        <v>641105.56800000009</v>
      </c>
      <c r="N97" s="34">
        <f t="shared" si="123"/>
        <v>213701.85599999997</v>
      </c>
      <c r="O97" s="34">
        <f t="shared" si="123"/>
        <v>686799.35999999999</v>
      </c>
      <c r="P97" s="34">
        <f t="shared" si="123"/>
        <v>469154.16000000003</v>
      </c>
      <c r="Q97" s="35">
        <f>Q96</f>
        <v>428915.34400000004</v>
      </c>
      <c r="R97" s="35">
        <f>R96*12</f>
        <v>57637.296000000002</v>
      </c>
      <c r="S97" s="51">
        <f>S96</f>
        <v>46000</v>
      </c>
      <c r="T97" s="74">
        <f>SUM(G97:S97)</f>
        <v>16532026.677333334</v>
      </c>
    </row>
    <row r="98" spans="1:20" x14ac:dyDescent="0.25">
      <c r="A98" s="92"/>
      <c r="B98" s="43"/>
      <c r="C98" s="92"/>
      <c r="D98" s="92"/>
      <c r="E98" s="92"/>
      <c r="F98" s="92"/>
      <c r="G98" s="36"/>
      <c r="H98" s="44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28"/>
      <c r="T98" s="76"/>
    </row>
    <row r="99" spans="1:20" ht="27" customHeight="1" x14ac:dyDescent="0.25">
      <c r="A99" s="92" t="s">
        <v>108</v>
      </c>
      <c r="B99" s="43"/>
      <c r="C99" s="92"/>
      <c r="D99" s="92"/>
      <c r="E99" s="92"/>
      <c r="F99" s="9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</row>
    <row r="100" spans="1:20" x14ac:dyDescent="0.25">
      <c r="A100" s="92"/>
      <c r="B100" s="43"/>
      <c r="C100" s="92"/>
      <c r="D100" s="92"/>
      <c r="E100" s="92"/>
      <c r="F100" s="92"/>
      <c r="G100" s="36"/>
      <c r="H100" s="44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28"/>
      <c r="T100" s="76"/>
    </row>
    <row r="101" spans="1:20" x14ac:dyDescent="0.2">
      <c r="A101" s="93" t="s">
        <v>110</v>
      </c>
      <c r="B101" s="43"/>
      <c r="C101" s="92"/>
      <c r="D101" s="92"/>
      <c r="E101" s="93"/>
      <c r="F101" s="93"/>
      <c r="G101" s="36"/>
      <c r="H101" s="44"/>
      <c r="I101" s="36"/>
      <c r="J101" s="36"/>
      <c r="K101" s="145" t="s">
        <v>10</v>
      </c>
      <c r="L101" s="145"/>
      <c r="M101" s="145"/>
      <c r="N101" s="36"/>
      <c r="O101" s="36"/>
      <c r="P101" s="36"/>
      <c r="Q101" s="36"/>
      <c r="R101" s="36"/>
      <c r="S101" s="37"/>
      <c r="T101" s="76"/>
    </row>
    <row r="102" spans="1:20" x14ac:dyDescent="0.2">
      <c r="A102" s="75"/>
      <c r="B102" s="77"/>
      <c r="C102" s="77"/>
      <c r="D102" s="77"/>
      <c r="E102" s="28"/>
      <c r="F102" s="43"/>
      <c r="G102" s="36"/>
      <c r="H102" s="78"/>
      <c r="I102" s="78"/>
      <c r="J102" s="78"/>
      <c r="K102" s="28"/>
      <c r="L102" s="28"/>
      <c r="M102" s="28"/>
      <c r="N102" s="36"/>
      <c r="O102" s="36"/>
      <c r="P102" s="36"/>
      <c r="Q102" s="36"/>
      <c r="R102" s="36"/>
      <c r="S102" s="37"/>
      <c r="T102" s="76"/>
    </row>
    <row r="103" spans="1:20" x14ac:dyDescent="0.25">
      <c r="A103" s="75"/>
      <c r="B103" s="43"/>
      <c r="C103" s="43"/>
      <c r="D103" s="43"/>
      <c r="E103" s="28"/>
      <c r="F103" s="43"/>
      <c r="G103" s="79"/>
      <c r="H103" s="79"/>
      <c r="I103" s="78"/>
      <c r="J103" s="78"/>
      <c r="K103" s="28"/>
      <c r="L103" s="28"/>
      <c r="M103" s="28"/>
      <c r="N103" s="80"/>
      <c r="O103" s="80"/>
      <c r="P103" s="80"/>
      <c r="Q103" s="80"/>
      <c r="R103" s="80"/>
      <c r="S103" s="80"/>
      <c r="T103" s="81"/>
    </row>
    <row r="104" spans="1:20" x14ac:dyDescent="0.25">
      <c r="A104" s="94" t="s">
        <v>109</v>
      </c>
      <c r="B104" s="43"/>
      <c r="C104" s="43"/>
      <c r="D104" s="43"/>
      <c r="E104" s="94"/>
      <c r="F104" s="94"/>
      <c r="G104" s="82"/>
      <c r="H104" s="82"/>
      <c r="I104" s="82"/>
      <c r="J104" s="82"/>
      <c r="K104" s="146" t="s">
        <v>111</v>
      </c>
      <c r="L104" s="146"/>
      <c r="M104" s="146"/>
      <c r="N104" s="83"/>
      <c r="O104" s="83"/>
      <c r="P104" s="83"/>
      <c r="Q104" s="84"/>
      <c r="R104" s="84"/>
      <c r="S104" s="83"/>
      <c r="T104" s="85"/>
    </row>
    <row r="105" spans="1:20" ht="15" x14ac:dyDescent="0.25">
      <c r="A105" s="86"/>
      <c r="B105" s="43"/>
      <c r="C105" s="43"/>
      <c r="D105" s="43"/>
      <c r="E105" s="28"/>
      <c r="F105" s="43"/>
      <c r="G105" s="78"/>
      <c r="H105" s="78"/>
      <c r="I105" s="78"/>
      <c r="J105" s="78"/>
      <c r="K105" s="28"/>
      <c r="L105" s="28"/>
      <c r="M105" s="28"/>
      <c r="N105" s="28"/>
      <c r="O105" s="28"/>
      <c r="P105" s="28"/>
      <c r="Q105" s="28"/>
      <c r="R105" s="28"/>
      <c r="S105" s="28"/>
      <c r="T105" s="85"/>
    </row>
    <row r="106" spans="1:20" ht="13.5" thickBot="1" x14ac:dyDescent="0.3">
      <c r="A106" s="89"/>
      <c r="B106" s="88"/>
      <c r="C106" s="88"/>
      <c r="D106" s="88"/>
      <c r="E106" s="87"/>
      <c r="F106" s="88"/>
      <c r="G106" s="90"/>
      <c r="H106" s="90"/>
      <c r="I106" s="90"/>
      <c r="J106" s="90"/>
      <c r="K106" s="87"/>
      <c r="L106" s="87"/>
      <c r="M106" s="87"/>
      <c r="N106" s="87"/>
      <c r="O106" s="87"/>
      <c r="P106" s="87"/>
      <c r="Q106" s="87"/>
      <c r="R106" s="87"/>
      <c r="S106" s="87"/>
      <c r="T106" s="91"/>
    </row>
    <row r="107" spans="1:20" ht="13.5" thickBot="1" x14ac:dyDescent="0.3">
      <c r="A107" s="39"/>
      <c r="E107" s="40"/>
      <c r="F107" s="42"/>
      <c r="T107" s="38"/>
    </row>
    <row r="108" spans="1:20" x14ac:dyDescent="0.25">
      <c r="A108" s="153" t="s">
        <v>112</v>
      </c>
      <c r="B108" s="154"/>
      <c r="C108" s="154" t="s">
        <v>113</v>
      </c>
      <c r="D108" s="154"/>
      <c r="E108" s="154"/>
      <c r="F108" s="154"/>
      <c r="G108" s="154"/>
      <c r="H108" s="154"/>
      <c r="I108" s="154"/>
      <c r="J108" s="154"/>
      <c r="K108" s="157"/>
    </row>
    <row r="109" spans="1:20" ht="13.5" thickBot="1" x14ac:dyDescent="0.3">
      <c r="A109" s="155"/>
      <c r="B109" s="156"/>
      <c r="C109" s="156"/>
      <c r="D109" s="156"/>
      <c r="E109" s="156"/>
      <c r="F109" s="156"/>
      <c r="G109" s="156"/>
      <c r="H109" s="156"/>
      <c r="I109" s="156"/>
      <c r="J109" s="156"/>
      <c r="K109" s="158"/>
    </row>
    <row r="110" spans="1:20" x14ac:dyDescent="0.25">
      <c r="A110" s="39"/>
      <c r="E110" s="41"/>
      <c r="F110" s="42"/>
    </row>
    <row r="111" spans="1:20" x14ac:dyDescent="0.25">
      <c r="A111" s="39"/>
      <c r="E111" s="40"/>
      <c r="F111" s="42"/>
    </row>
    <row r="112" spans="1:20" x14ac:dyDescent="0.25">
      <c r="H112" s="144"/>
      <c r="I112" s="144"/>
      <c r="J112" s="144"/>
    </row>
    <row r="118" spans="1:10" x14ac:dyDescent="0.25">
      <c r="A118" s="3"/>
      <c r="B118" s="3"/>
      <c r="C118" s="3"/>
      <c r="D118" s="3"/>
      <c r="F118" s="3"/>
      <c r="G118" s="3"/>
      <c r="H118" s="3"/>
      <c r="I118" s="3"/>
      <c r="J118" s="3"/>
    </row>
    <row r="119" spans="1:10" x14ac:dyDescent="0.25">
      <c r="A119" s="3"/>
      <c r="B119" s="3"/>
      <c r="C119" s="3"/>
      <c r="D119" s="3"/>
      <c r="F119" s="3"/>
      <c r="G119" s="3"/>
      <c r="H119" s="3"/>
      <c r="I119" s="3"/>
      <c r="J119" s="3"/>
    </row>
    <row r="120" spans="1:10" x14ac:dyDescent="0.25">
      <c r="A120" s="3"/>
      <c r="B120" s="3"/>
      <c r="C120" s="3"/>
      <c r="D120" s="3"/>
      <c r="F120" s="3"/>
      <c r="G120" s="3"/>
      <c r="H120" s="3"/>
      <c r="I120" s="3"/>
      <c r="J120" s="3"/>
    </row>
    <row r="121" spans="1:10" x14ac:dyDescent="0.25">
      <c r="A121" s="3"/>
      <c r="B121" s="3"/>
      <c r="C121" s="3"/>
      <c r="D121" s="3"/>
      <c r="F121" s="3"/>
      <c r="G121" s="3"/>
      <c r="H121" s="3"/>
      <c r="I121" s="3"/>
      <c r="J121" s="3"/>
    </row>
    <row r="122" spans="1:10" x14ac:dyDescent="0.25">
      <c r="A122" s="3"/>
      <c r="B122" s="3"/>
      <c r="C122" s="3"/>
      <c r="D122" s="3"/>
      <c r="F122" s="3"/>
      <c r="G122" s="3"/>
      <c r="H122" s="3"/>
      <c r="I122" s="3"/>
      <c r="J122" s="3"/>
    </row>
    <row r="123" spans="1:10" x14ac:dyDescent="0.25">
      <c r="A123" s="3"/>
      <c r="B123" s="3"/>
      <c r="C123" s="3"/>
      <c r="D123" s="3"/>
      <c r="F123" s="3"/>
      <c r="G123" s="3"/>
      <c r="H123" s="3"/>
      <c r="I123" s="3"/>
      <c r="J123" s="3"/>
    </row>
    <row r="124" spans="1:10" x14ac:dyDescent="0.25">
      <c r="A124" s="3"/>
      <c r="B124" s="3"/>
      <c r="C124" s="3"/>
      <c r="D124" s="3"/>
      <c r="F124" s="3"/>
      <c r="G124" s="3"/>
      <c r="H124" s="3"/>
      <c r="I124" s="3"/>
      <c r="J124" s="3"/>
    </row>
    <row r="125" spans="1:10" x14ac:dyDescent="0.25">
      <c r="A125" s="3"/>
      <c r="B125" s="3"/>
      <c r="C125" s="3"/>
      <c r="D125" s="3"/>
      <c r="F125" s="3"/>
      <c r="G125" s="3"/>
      <c r="H125" s="3"/>
      <c r="I125" s="3"/>
      <c r="J125" s="3"/>
    </row>
    <row r="126" spans="1:10" x14ac:dyDescent="0.25">
      <c r="A126" s="3"/>
      <c r="B126" s="3"/>
      <c r="C126" s="3"/>
      <c r="D126" s="3"/>
      <c r="F126" s="3"/>
      <c r="G126" s="3"/>
      <c r="H126" s="3"/>
      <c r="I126" s="3"/>
      <c r="J126" s="3"/>
    </row>
    <row r="127" spans="1:10" x14ac:dyDescent="0.25">
      <c r="A127" s="3"/>
      <c r="B127" s="3"/>
      <c r="C127" s="3"/>
      <c r="D127" s="3"/>
      <c r="F127" s="3"/>
      <c r="G127" s="3"/>
      <c r="H127" s="3"/>
      <c r="I127" s="3"/>
      <c r="J127" s="3"/>
    </row>
    <row r="128" spans="1:10" x14ac:dyDescent="0.25">
      <c r="A128" s="3"/>
      <c r="B128" s="3"/>
      <c r="C128" s="3"/>
      <c r="D128" s="3"/>
      <c r="F128" s="3"/>
      <c r="G128" s="3"/>
      <c r="H128" s="3"/>
      <c r="I128" s="3"/>
      <c r="J128" s="3"/>
    </row>
    <row r="129" spans="1:10" x14ac:dyDescent="0.25">
      <c r="A129" s="3"/>
      <c r="B129" s="3"/>
      <c r="C129" s="3"/>
      <c r="D129" s="3"/>
      <c r="F129" s="3"/>
      <c r="G129" s="3"/>
      <c r="H129" s="3"/>
      <c r="I129" s="3"/>
      <c r="J129" s="3"/>
    </row>
    <row r="130" spans="1:10" x14ac:dyDescent="0.25">
      <c r="A130" s="3"/>
      <c r="B130" s="3"/>
      <c r="C130" s="3"/>
      <c r="D130" s="3"/>
      <c r="F130" s="3"/>
      <c r="G130" s="3"/>
      <c r="H130" s="3"/>
      <c r="I130" s="3"/>
      <c r="J130" s="3"/>
    </row>
    <row r="131" spans="1:10" x14ac:dyDescent="0.25">
      <c r="A131" s="3"/>
      <c r="B131" s="3"/>
      <c r="C131" s="3"/>
      <c r="D131" s="3"/>
      <c r="F131" s="3"/>
      <c r="G131" s="3"/>
      <c r="H131" s="3"/>
      <c r="I131" s="3"/>
      <c r="J131" s="3"/>
    </row>
    <row r="132" spans="1:10" x14ac:dyDescent="0.25">
      <c r="A132" s="3"/>
      <c r="B132" s="3"/>
      <c r="C132" s="3"/>
      <c r="D132" s="3"/>
      <c r="F132" s="3"/>
      <c r="G132" s="3"/>
      <c r="H132" s="3"/>
      <c r="I132" s="3"/>
      <c r="J132" s="3"/>
    </row>
    <row r="133" spans="1:10" x14ac:dyDescent="0.25">
      <c r="A133" s="3"/>
      <c r="B133" s="3"/>
      <c r="C133" s="3"/>
      <c r="D133" s="3"/>
      <c r="F133" s="3"/>
      <c r="G133" s="3"/>
      <c r="H133" s="3"/>
      <c r="I133" s="3"/>
      <c r="J133" s="3"/>
    </row>
    <row r="134" spans="1:10" x14ac:dyDescent="0.25">
      <c r="A134" s="3"/>
      <c r="B134" s="3"/>
      <c r="C134" s="3"/>
      <c r="D134" s="3"/>
      <c r="F134" s="3"/>
      <c r="G134" s="3"/>
      <c r="H134" s="3"/>
      <c r="I134" s="3"/>
      <c r="J134" s="3"/>
    </row>
    <row r="135" spans="1:10" x14ac:dyDescent="0.25">
      <c r="A135" s="3"/>
      <c r="B135" s="3"/>
      <c r="C135" s="3"/>
      <c r="D135" s="3"/>
      <c r="F135" s="3"/>
      <c r="G135" s="3"/>
      <c r="H135" s="3"/>
      <c r="I135" s="3"/>
      <c r="J135" s="3"/>
    </row>
    <row r="136" spans="1:10" x14ac:dyDescent="0.25">
      <c r="A136" s="3"/>
      <c r="B136" s="3"/>
      <c r="C136" s="3"/>
      <c r="D136" s="3"/>
      <c r="F136" s="3"/>
      <c r="G136" s="3"/>
      <c r="H136" s="3"/>
      <c r="I136" s="3"/>
      <c r="J136" s="3"/>
    </row>
    <row r="137" spans="1:10" x14ac:dyDescent="0.25">
      <c r="A137" s="3"/>
      <c r="B137" s="3"/>
      <c r="C137" s="3"/>
      <c r="D137" s="3"/>
      <c r="F137" s="3"/>
      <c r="G137" s="3"/>
      <c r="H137" s="3"/>
      <c r="I137" s="3"/>
      <c r="J137" s="3"/>
    </row>
    <row r="138" spans="1:10" x14ac:dyDescent="0.25">
      <c r="A138" s="3"/>
      <c r="B138" s="3"/>
      <c r="C138" s="3"/>
      <c r="D138" s="3"/>
      <c r="F138" s="3"/>
      <c r="G138" s="3"/>
      <c r="H138" s="3"/>
      <c r="I138" s="3"/>
      <c r="J138" s="3"/>
    </row>
    <row r="139" spans="1:10" x14ac:dyDescent="0.25">
      <c r="A139" s="3"/>
      <c r="B139" s="3"/>
      <c r="C139" s="3"/>
      <c r="D139" s="3"/>
      <c r="F139" s="3"/>
      <c r="G139" s="3"/>
      <c r="H139" s="3"/>
      <c r="I139" s="3"/>
      <c r="J139" s="3"/>
    </row>
    <row r="140" spans="1:10" x14ac:dyDescent="0.25">
      <c r="A140" s="3"/>
      <c r="B140" s="3"/>
      <c r="C140" s="3"/>
      <c r="D140" s="3"/>
      <c r="F140" s="3"/>
      <c r="G140" s="3"/>
      <c r="H140" s="3"/>
      <c r="I140" s="3"/>
      <c r="J140" s="3"/>
    </row>
    <row r="141" spans="1:10" x14ac:dyDescent="0.25">
      <c r="A141" s="3"/>
      <c r="B141" s="3"/>
      <c r="C141" s="3"/>
      <c r="D141" s="3"/>
      <c r="F141" s="3"/>
      <c r="G141" s="3"/>
      <c r="H141" s="3"/>
      <c r="I141" s="3"/>
      <c r="J141" s="3"/>
    </row>
    <row r="142" spans="1:10" x14ac:dyDescent="0.25">
      <c r="A142" s="3"/>
      <c r="B142" s="3"/>
      <c r="C142" s="3"/>
      <c r="D142" s="3"/>
      <c r="F142" s="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F143" s="3"/>
      <c r="G143" s="3"/>
      <c r="H143" s="3"/>
      <c r="I143" s="3"/>
      <c r="J143" s="3"/>
    </row>
    <row r="144" spans="1:10" x14ac:dyDescent="0.25">
      <c r="A144" s="3"/>
      <c r="B144" s="3"/>
      <c r="C144" s="3"/>
      <c r="D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F148" s="3"/>
      <c r="G148" s="3"/>
      <c r="H148" s="3"/>
      <c r="I148" s="3"/>
      <c r="J148" s="3"/>
    </row>
  </sheetData>
  <mergeCells count="13">
    <mergeCell ref="A1:T1"/>
    <mergeCell ref="A2:T2"/>
    <mergeCell ref="A3:T3"/>
    <mergeCell ref="H112:J112"/>
    <mergeCell ref="K101:M101"/>
    <mergeCell ref="K104:M104"/>
    <mergeCell ref="G4:H4"/>
    <mergeCell ref="I4:J4"/>
    <mergeCell ref="K4:P4"/>
    <mergeCell ref="Q4:S4"/>
    <mergeCell ref="G99:T99"/>
    <mergeCell ref="A108:B109"/>
    <mergeCell ref="C108:K109"/>
  </mergeCells>
  <printOptions horizontalCentered="1"/>
  <pageMargins left="0.70866141732283472" right="0.51181102362204722" top="0.74803149606299213" bottom="0.55118110236220474" header="0.31496062992125984" footer="0.31496062992125984"/>
  <pageSetup paperSize="5" scale="5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PlantillaPersonal2014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Padilla Sánchez</dc:creator>
  <cp:lastModifiedBy>rtorres</cp:lastModifiedBy>
  <cp:lastPrinted>2014-06-18T15:44:21Z</cp:lastPrinted>
  <dcterms:created xsi:type="dcterms:W3CDTF">2014-03-18T17:41:30Z</dcterms:created>
  <dcterms:modified xsi:type="dcterms:W3CDTF">2014-12-30T17:15:30Z</dcterms:modified>
</cp:coreProperties>
</file>