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195" windowHeight="7905" tabRatio="807" activeTab="0"/>
  </bookViews>
  <sheets>
    <sheet name="PLANTILLA DEL PERSON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<sst xmlns="http://schemas.openxmlformats.org/spreadsheetml/2006/main" count="282" uniqueCount="203">
  <si>
    <t>SALARIO</t>
  </si>
  <si>
    <t>PERCEPCIONES</t>
  </si>
  <si>
    <t>TOTAL</t>
  </si>
  <si>
    <t>FIRMA</t>
  </si>
  <si>
    <t>IMPORTE</t>
  </si>
  <si>
    <t>SUB-TOTAL</t>
  </si>
  <si>
    <t>CARGO</t>
  </si>
  <si>
    <t>DIAS</t>
  </si>
  <si>
    <t>ISR</t>
  </si>
  <si>
    <t>DEDUCCIONES</t>
  </si>
  <si>
    <t>DIAS EXTRAS</t>
  </si>
  <si>
    <t>CHOFER</t>
  </si>
  <si>
    <t>MENSAJERA</t>
  </si>
  <si>
    <t>VAC.</t>
  </si>
  <si>
    <t>P.V.</t>
  </si>
  <si>
    <t>SUB/EMP.</t>
  </si>
  <si>
    <t>I.S.P.T.</t>
  </si>
  <si>
    <t>SECRETARIO
DE AYUNTAMIENTO</t>
  </si>
  <si>
    <t>SECRETARIA</t>
  </si>
  <si>
    <t>SINDICO</t>
  </si>
  <si>
    <t>AUXILIAR</t>
  </si>
  <si>
    <t>JURIDICO</t>
  </si>
  <si>
    <t>OFICIAL DE 
REGISTRO CIVIL</t>
  </si>
  <si>
    <t>DIRECTOR</t>
  </si>
  <si>
    <t>INS. COMPUTO BIBLIOTECA
ZAPOTLAN</t>
  </si>
  <si>
    <t>AYUDANTE</t>
  </si>
  <si>
    <t xml:space="preserve">JARDINERO </t>
  </si>
  <si>
    <t xml:space="preserve">ALBAÑIL DEG. </t>
  </si>
  <si>
    <t>PINTOR Y AUX. ALBAÑIL</t>
  </si>
  <si>
    <t>ENC. COM. BIBLIOTECA</t>
  </si>
  <si>
    <t>INT. AUD. TECUALTITAN</t>
  </si>
  <si>
    <t>ENCARGADO PLATANAR</t>
  </si>
  <si>
    <t>JAR.  PLAZA. PLATANAR</t>
  </si>
  <si>
    <t>ENCARGADO AHUATLAN</t>
  </si>
  <si>
    <t>ENC    ATZCATLAN</t>
  </si>
  <si>
    <t>ENCARGADO OTATLAN</t>
  </si>
  <si>
    <t>ENC. SANTIAGO TOT</t>
  </si>
  <si>
    <t>JARDINERO PLAZA CHILA</t>
  </si>
  <si>
    <t>JARD. DEL PARQUE DE  CHILA</t>
  </si>
  <si>
    <t>JARDINERO PZA. OTATLAN</t>
  </si>
  <si>
    <t>JARDINERO PZA. ATZCATLAN</t>
  </si>
  <si>
    <t>JARDINERO SANTIAGO</t>
  </si>
  <si>
    <t>JARDINERO PLAZA CERRITOS</t>
  </si>
  <si>
    <t>JARD. PLAZA LA COLONIA</t>
  </si>
  <si>
    <t>JAR. PLAZA RANCHO NUEVO</t>
  </si>
  <si>
    <t>JARD. PLAZA DE LA NORIA</t>
  </si>
  <si>
    <t>JARD. PLAZA  * LA VIBORA</t>
  </si>
  <si>
    <t>JARD. PLAZA LA CONSTANCIA</t>
  </si>
  <si>
    <t>JAR. AUX. ZAPOTLAN</t>
  </si>
  <si>
    <t>JARD. PLAZA PROVIDENCIA</t>
  </si>
  <si>
    <t>JARD. PARQUE AHUATLAN</t>
  </si>
  <si>
    <t>JARD. PLAZA EL MIRADOR</t>
  </si>
  <si>
    <t>JARD. PLAZA AHUATLAN</t>
  </si>
  <si>
    <t>JARD. UNIDAD DEP. ZAPOTLAN</t>
  </si>
  <si>
    <t>ENC. CAM.DEPORTIVO ZAPOTLAN</t>
  </si>
  <si>
    <t>JAR. PLAZA PROVIDENCIA</t>
  </si>
  <si>
    <t>BARRENDERA
PLAZA OTATLAN</t>
  </si>
  <si>
    <t>INTENDENTE, CASA
SALUD EL UVALANO</t>
  </si>
  <si>
    <t>ENCARGADO DE 
PADRON Y LICENCIAS</t>
  </si>
  <si>
    <t>ING. OBRAS PUBLICAS</t>
  </si>
  <si>
    <t>AUX. TECNICO</t>
  </si>
  <si>
    <t>AUX. PARQUES Y JARDINES</t>
  </si>
  <si>
    <t>CHOFER CAMION VOLTEO</t>
  </si>
  <si>
    <t>CHOFER CAMION</t>
  </si>
  <si>
    <t>OP. RETROEXCAVADORA</t>
  </si>
  <si>
    <t>INT. PZA. ZAPOTLAN</t>
  </si>
  <si>
    <t>BARRENDERO ASEO PUB.</t>
  </si>
  <si>
    <t>ENC. BAÑOS BUBLICOS</t>
  </si>
  <si>
    <t>JARD. PQUE. ZAPOTLAN</t>
  </si>
  <si>
    <t>AUX. DE ASEO PUBLICO</t>
  </si>
  <si>
    <t>ENCARGADO</t>
  </si>
  <si>
    <t>FONTANERO</t>
  </si>
  <si>
    <t>ENFERMERA</t>
  </si>
  <si>
    <t>POLICIA</t>
  </si>
  <si>
    <t>CABINERO</t>
  </si>
  <si>
    <t>PARAMEDICO</t>
  </si>
  <si>
    <t>VELADOR</t>
  </si>
  <si>
    <t>ENC. TANQUE</t>
  </si>
  <si>
    <t>OTRAS</t>
  </si>
  <si>
    <t>ENC. DE COMUSIDA</t>
  </si>
  <si>
    <t>ENC. CEMENTERIO
TECUALTITAN</t>
  </si>
  <si>
    <t>AYU. DE ASEO</t>
  </si>
  <si>
    <t>INSTRUCTOR DEL RASTRO 
MUNICIPAL</t>
  </si>
  <si>
    <t>ENCARGADO DE HACIENDA
MUNICIPAL</t>
  </si>
  <si>
    <t>AGUIN.</t>
  </si>
  <si>
    <t>AUX. EN HACIENDA
MUNICIPAL</t>
  </si>
  <si>
    <t>AUX. DEL DEPARTAMENTO
PROMOCION ECONOMICA</t>
  </si>
  <si>
    <t>AUXILIAR DE 
BIBLIOTECA EN
ZAPOTLAN</t>
  </si>
  <si>
    <t>AYUDANTE DE
ASEO PUBLICO</t>
  </si>
  <si>
    <t>SECRETARIO DEL 
ARCHIVO</t>
  </si>
  <si>
    <t>AUX. TECNICO EQ. 
COMPUTO</t>
  </si>
  <si>
    <t>REGIDOR</t>
  </si>
  <si>
    <t>REGIDORA</t>
  </si>
  <si>
    <t>ENC. DE LA
ALAMEDA EN  CHILA</t>
  </si>
  <si>
    <t>AUXILIAR   DE  
PRESIDENCIA</t>
  </si>
  <si>
    <t>JEFATURA  DE  
PROMOCION  ECONOMICA</t>
  </si>
  <si>
    <t>CHOFER DE 
CAMION  ESCOLAR</t>
  </si>
  <si>
    <t>INTENDENTE
 PRESIDENCIA</t>
  </si>
  <si>
    <t>BIBLIOTECARIA,
 AHUATLAN</t>
  </si>
  <si>
    <t>MAESTRA
 BAILE POLINESIO</t>
  </si>
  <si>
    <t>AUX. CULTURA, 
T/ VESPERTINO</t>
  </si>
  <si>
    <t>JEFE   MANTENIMIENTO
VEHICULAR</t>
  </si>
  <si>
    <t>JEFE    DE 
FOMENTO AGROPECUARIO</t>
  </si>
  <si>
    <t>JEFE    DE  
PARTICIPACION SOCIAL</t>
  </si>
  <si>
    <t>INTENDENTE</t>
  </si>
  <si>
    <t>CAJERA DE AGUA POTABLE
SANTIAGO TOTOLIMIXPAN</t>
  </si>
  <si>
    <t>SARGENTO</t>
  </si>
  <si>
    <t>ENC. BOMBAS
 AGUA POTABLE</t>
  </si>
  <si>
    <t>BOMBERO DE
 MESA AMULA</t>
  </si>
  <si>
    <t>JEFE DPTO
 AGUA POTABLE</t>
  </si>
  <si>
    <t>ALBAÑIL</t>
  </si>
  <si>
    <t>BOMBERO DE
 EL PLATANAR</t>
  </si>
  <si>
    <t>PEON ALBAÑIL</t>
  </si>
  <si>
    <t>JARDINERO EN LA PLAZA
DEL RINCON DE CHILA</t>
  </si>
  <si>
    <t>JARDINERO PLAZA
EL SAUZ</t>
  </si>
  <si>
    <t>AUXILIAR DE 
OFICIALIA MAYOR</t>
  </si>
  <si>
    <t>AUXILIAR TECNICO
DEP. DESARROLLO RURAL</t>
  </si>
  <si>
    <t>PRESIDENTE
 MUNICIPAL</t>
  </si>
  <si>
    <t>ENC.  DEL PERSONAL
EN OBRAS PUBLICAS</t>
  </si>
  <si>
    <t>DIRECTOR 
DEPORTES MUNICIPAL</t>
  </si>
  <si>
    <t>PROMOTOR DE DEPORTES</t>
  </si>
  <si>
    <t>DIR. DE CASA DE LA 
CULTURA</t>
  </si>
  <si>
    <t>SUB DIRECTOR
OBRAS PUBLICAS</t>
  </si>
  <si>
    <t>AUXILIAR DE 
INTENDENCIA</t>
  </si>
  <si>
    <t>AUX. OFICIALIA</t>
  </si>
  <si>
    <t>ENC. CORREO</t>
  </si>
  <si>
    <t>AUX. DE ALUMBRADO
PUBLICO</t>
  </si>
  <si>
    <t>AUX. DE INTENDENCIA</t>
  </si>
  <si>
    <t>ENC. BIBLIOTECA DE 
SANTIAGO</t>
  </si>
  <si>
    <t>AUX. BIBLIOTECA DE 
SANTIAGO</t>
  </si>
  <si>
    <t xml:space="preserve">INTENDENTE DE </t>
  </si>
  <si>
    <t>MECANICO</t>
  </si>
  <si>
    <t>ENC. ZAPOTLAN DEL REY</t>
  </si>
  <si>
    <t>JARNDINERO</t>
  </si>
  <si>
    <t>AYUDANTE DE OBRAS</t>
  </si>
  <si>
    <t>AYUDANTE EN OBRAS</t>
  </si>
  <si>
    <t>CHOFER CAMION
 ASEO PUBL.</t>
  </si>
  <si>
    <t>PODADOR</t>
  </si>
  <si>
    <t>BOMBERO DE CERRITOS</t>
  </si>
  <si>
    <t>BOMBERO DE TECUALTITAN</t>
  </si>
  <si>
    <t>JEFE DE BOMBEROS</t>
  </si>
  <si>
    <t>BOMBERO DE CHILA</t>
  </si>
  <si>
    <t>BOMBERO DE LA 
COL. GUADALUPANA</t>
  </si>
  <si>
    <t>BOMBERO LA COLONIA</t>
  </si>
  <si>
    <t>BOMBERO DE 
POTRERO DE GOMEZ</t>
  </si>
  <si>
    <t>CHOFER AMBULANCIA</t>
  </si>
  <si>
    <t>JUEZ MUNICIPAL</t>
  </si>
  <si>
    <t>ENC. INSTANCIA DE LA 
MUJER</t>
  </si>
  <si>
    <t>DIR. PLANEACION Y 
PROYECTOS</t>
  </si>
  <si>
    <t>BOMBERO DE 
RINCON DE CHILA</t>
  </si>
  <si>
    <t>ENC. CORREO
AHUATLAN</t>
  </si>
  <si>
    <t>AGENTE JABALI</t>
  </si>
  <si>
    <t>AGENTE CHILA</t>
  </si>
  <si>
    <t>AGENTE   OTATLAN</t>
  </si>
  <si>
    <t>AGENTE CERRITOS</t>
  </si>
  <si>
    <t>AGENTE
 RINCON DE CHILA</t>
  </si>
  <si>
    <t>AGENTE MIRADOR</t>
  </si>
  <si>
    <t>AGENTE    LA  NORIA</t>
  </si>
  <si>
    <t>AGENTE   LA  VIBORA</t>
  </si>
  <si>
    <t>ENC. DE  E.C.A.
Y ECOLOGIA</t>
  </si>
  <si>
    <t>SECRETARIO  
TRANSPARENCIA</t>
  </si>
  <si>
    <t>ABOGADO</t>
  </si>
  <si>
    <t>CONTRALOR</t>
  </si>
  <si>
    <t>AGENTE DE AZCATLAN</t>
  </si>
  <si>
    <t>AGENTE LA CONSTANCIA</t>
  </si>
  <si>
    <t>AGENTE EL UVALANO</t>
  </si>
  <si>
    <t>AGENTE EL PLATANAR</t>
  </si>
  <si>
    <t>AGENTE LA COLONIA</t>
  </si>
  <si>
    <t>AGENTE RANCHO NUEVO</t>
  </si>
  <si>
    <t>AGENTE
LA SOLEDAD DE PEREZ</t>
  </si>
  <si>
    <t>AGENTE  AHUATLAN</t>
  </si>
  <si>
    <t>AGENTE
POTRERO DE GOMEZ</t>
  </si>
  <si>
    <t>AGENTE MESA DE AMULA</t>
  </si>
  <si>
    <t>AGENTE  LA  CAÑADA</t>
  </si>
  <si>
    <t>AGENTE 
COL. GUADALUPANA</t>
  </si>
  <si>
    <t>DELEGADO
TECUALTITAN</t>
  </si>
  <si>
    <t>AGENTE  LA CAMPANA</t>
  </si>
  <si>
    <t>SECRETARIA PRESIDENCIA</t>
  </si>
  <si>
    <t>OFICIAL MAYOR
ADMINISTRATIVO</t>
  </si>
  <si>
    <t>AGENTE LOS FRESNOS</t>
  </si>
  <si>
    <t>AGENTE SANTIAGO</t>
  </si>
  <si>
    <t>CHOFER DE 
CAMION ESCOLAR</t>
  </si>
  <si>
    <t>INTENDENDE</t>
  </si>
  <si>
    <t>ASESORIA 
CONTABLE</t>
  </si>
  <si>
    <t>VELADOR 
TALLER</t>
  </si>
  <si>
    <t>JARDINERO LOS POCITOS</t>
  </si>
  <si>
    <t>TOPOGRAFO</t>
  </si>
  <si>
    <t>ENCARGADA 
BIBLIOTECA TECUALTITAN</t>
  </si>
  <si>
    <t>CAJA</t>
  </si>
  <si>
    <t>DIRECTOR 
PROTECCION CIVIL
SERVICIOS MEDICOS</t>
  </si>
  <si>
    <t>AUX. CORREOS
DE MEXICO</t>
  </si>
  <si>
    <t>COMANDANTE</t>
  </si>
  <si>
    <t>POLICIA DE LINEA</t>
  </si>
  <si>
    <t>AGENTE  EL  SAUZ</t>
  </si>
  <si>
    <t>SECRETARIA
DELEGACION TECUALTITAN</t>
  </si>
  <si>
    <t>BOMBERO DE 
OTATLAN</t>
  </si>
  <si>
    <t>SECRETARIA
SINDICATURA</t>
  </si>
  <si>
    <t>CHOFER ASEO PUBLICO</t>
  </si>
  <si>
    <t>No.</t>
  </si>
  <si>
    <t>EVENTUALES</t>
  </si>
  <si>
    <t>PLANTILLA DE PERSONAL</t>
  </si>
  <si>
    <t>Plazas</t>
  </si>
  <si>
    <t>Vacantes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</si>
</sst>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#,##0.00_ ;[Red]\-#,##0.00\ "/>
    <numFmt numFmtId="168" formatCode="[$$-80A]#,##0.00;\-[$$-80A]#,##0.00"/>
    <numFmt numFmtId="169" formatCode="[$$-80A]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theme="3" tint="-0.24997000396251678"/>
      <name val="Calibri"/>
      <family val="2"/>
    </font>
    <font>
      <sz val="8"/>
      <color theme="3" tint="-0.24997000396251678"/>
      <name val="Calibri"/>
      <family val="2"/>
    </font>
    <font>
      <b/>
      <sz val="12"/>
      <color theme="1" tint="0.04998999834060669"/>
      <name val="Calibri"/>
      <family val="2"/>
    </font>
    <font>
      <sz val="10"/>
      <color theme="1" tint="0.04998999834060669"/>
      <name val="Calibri"/>
      <family val="2"/>
    </font>
    <font>
      <b/>
      <sz val="9"/>
      <color theme="1" tint="0.04998999834060669"/>
      <name val="Calibri"/>
      <family val="2"/>
    </font>
    <font>
      <sz val="8"/>
      <color theme="1" tint="0.04998999834060669"/>
      <name val="Calibri"/>
      <family val="2"/>
    </font>
    <font>
      <b/>
      <sz val="8"/>
      <color theme="1" tint="0.0499899983406066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7" fontId="19" fillId="0" borderId="10" xfId="0" applyNumberFormat="1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vertical="center"/>
      <protection/>
    </xf>
    <xf numFmtId="43" fontId="19" fillId="0" borderId="10" xfId="48" applyFont="1" applyBorder="1" applyAlignment="1" applyProtection="1">
      <alignment vertical="center"/>
      <protection locked="0"/>
    </xf>
    <xf numFmtId="43" fontId="19" fillId="0" borderId="10" xfId="48" applyFont="1" applyBorder="1" applyAlignment="1">
      <alignment vertical="center"/>
    </xf>
    <xf numFmtId="43" fontId="20" fillId="0" borderId="10" xfId="48" applyFont="1" applyBorder="1" applyAlignment="1">
      <alignment vertical="center"/>
    </xf>
    <xf numFmtId="0" fontId="21" fillId="0" borderId="10" xfId="0" applyFont="1" applyBorder="1" applyAlignment="1">
      <alignment/>
    </xf>
    <xf numFmtId="43" fontId="19" fillId="0" borderId="10" xfId="48" applyFont="1" applyFill="1" applyBorder="1" applyAlignment="1" applyProtection="1">
      <alignment vertical="center"/>
      <protection locked="0"/>
    </xf>
    <xf numFmtId="43" fontId="21" fillId="0" borderId="10" xfId="48" applyFont="1" applyBorder="1" applyAlignment="1">
      <alignment vertical="center"/>
    </xf>
    <xf numFmtId="43" fontId="20" fillId="0" borderId="10" xfId="48" applyFont="1" applyFill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1" fillId="24" borderId="0" xfId="15" applyFont="1" applyFill="1" applyBorder="1" applyAlignment="1">
      <alignment/>
    </xf>
    <xf numFmtId="43" fontId="21" fillId="0" borderId="12" xfId="48" applyFont="1" applyBorder="1" applyAlignment="1">
      <alignment vertical="center"/>
    </xf>
    <xf numFmtId="43" fontId="21" fillId="0" borderId="13" xfId="48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67" fontId="19" fillId="0" borderId="11" xfId="0" applyNumberFormat="1" applyFont="1" applyBorder="1" applyAlignment="1" applyProtection="1">
      <alignment horizontal="center" vertical="center"/>
      <protection locked="0"/>
    </xf>
    <xf numFmtId="43" fontId="19" fillId="0" borderId="11" xfId="48" applyFont="1" applyBorder="1" applyAlignment="1">
      <alignment vertical="center"/>
    </xf>
    <xf numFmtId="43" fontId="19" fillId="0" borderId="11" xfId="48" applyFont="1" applyBorder="1" applyAlignment="1" applyProtection="1">
      <alignment vertical="center"/>
      <protection locked="0"/>
    </xf>
    <xf numFmtId="43" fontId="20" fillId="0" borderId="11" xfId="48" applyFont="1" applyBorder="1" applyAlignment="1">
      <alignment vertical="center"/>
    </xf>
    <xf numFmtId="0" fontId="21" fillId="0" borderId="11" xfId="0" applyFont="1" applyBorder="1" applyAlignment="1">
      <alignment/>
    </xf>
    <xf numFmtId="43" fontId="19" fillId="0" borderId="11" xfId="48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43" fontId="19" fillId="0" borderId="14" xfId="48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center" vertical="center"/>
    </xf>
    <xf numFmtId="43" fontId="19" fillId="0" borderId="15" xfId="48" applyFont="1" applyFill="1" applyBorder="1" applyAlignment="1" applyProtection="1">
      <alignment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 applyProtection="1">
      <alignment vertical="center"/>
      <protection/>
    </xf>
    <xf numFmtId="167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/>
    </xf>
    <xf numFmtId="43" fontId="21" fillId="0" borderId="10" xfId="48" applyFont="1" applyFill="1" applyBorder="1" applyAlignment="1">
      <alignment vertical="center"/>
    </xf>
    <xf numFmtId="43" fontId="19" fillId="0" borderId="15" xfId="48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167" fontId="19" fillId="0" borderId="15" xfId="0" applyNumberFormat="1" applyFont="1" applyBorder="1" applyAlignment="1" applyProtection="1">
      <alignment horizontal="center" vertical="center"/>
      <protection locked="0"/>
    </xf>
    <xf numFmtId="43" fontId="19" fillId="0" borderId="11" xfId="48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 locked="0"/>
    </xf>
    <xf numFmtId="4" fontId="35" fillId="0" borderId="12" xfId="48" applyNumberFormat="1" applyFont="1" applyBorder="1" applyAlignment="1">
      <alignment horizontal="left" vertical="center"/>
    </xf>
    <xf numFmtId="4" fontId="35" fillId="0" borderId="13" xfId="48" applyNumberFormat="1" applyFont="1" applyBorder="1" applyAlignment="1">
      <alignment horizontal="left" vertical="center"/>
    </xf>
    <xf numFmtId="4" fontId="36" fillId="0" borderId="13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35" fillId="0" borderId="10" xfId="48" applyNumberFormat="1" applyFont="1" applyBorder="1" applyAlignment="1">
      <alignment horizontal="left" vertical="center"/>
    </xf>
    <xf numFmtId="4" fontId="36" fillId="0" borderId="10" xfId="0" applyNumberFormat="1" applyFont="1" applyBorder="1" applyAlignment="1">
      <alignment horizontal="left" vertical="center"/>
    </xf>
    <xf numFmtId="43" fontId="21" fillId="0" borderId="17" xfId="48" applyFont="1" applyBorder="1" applyAlignment="1">
      <alignment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18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43" fontId="31" fillId="0" borderId="10" xfId="48" applyFont="1" applyFill="1" applyBorder="1" applyAlignment="1" applyProtection="1">
      <alignment vertical="center"/>
      <protection locked="0"/>
    </xf>
    <xf numFmtId="0" fontId="44" fillId="25" borderId="14" xfId="0" applyFont="1" applyFill="1" applyBorder="1" applyAlignment="1">
      <alignment horizontal="centerContinuous" vertical="center"/>
    </xf>
    <xf numFmtId="0" fontId="45" fillId="25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3" fontId="21" fillId="0" borderId="11" xfId="48" applyFont="1" applyFill="1" applyBorder="1" applyAlignment="1">
      <alignment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46" fillId="25" borderId="14" xfId="0" applyFont="1" applyFill="1" applyBorder="1" applyAlignment="1" applyProtection="1">
      <alignment horizontal="center"/>
      <protection locked="0"/>
    </xf>
    <xf numFmtId="0" fontId="46" fillId="25" borderId="14" xfId="0" applyFont="1" applyFill="1" applyBorder="1" applyAlignment="1">
      <alignment horizontal="center"/>
    </xf>
    <xf numFmtId="43" fontId="46" fillId="25" borderId="14" xfId="48" applyFont="1" applyFill="1" applyBorder="1" applyAlignment="1" applyProtection="1">
      <alignment vertical="center"/>
      <protection locked="0"/>
    </xf>
    <xf numFmtId="43" fontId="46" fillId="25" borderId="14" xfId="48" applyFont="1" applyFill="1" applyBorder="1" applyAlignment="1">
      <alignment vertical="center"/>
    </xf>
    <xf numFmtId="0" fontId="45" fillId="25" borderId="14" xfId="0" applyFont="1" applyFill="1" applyBorder="1" applyAlignment="1">
      <alignment/>
    </xf>
    <xf numFmtId="0" fontId="1" fillId="25" borderId="10" xfId="15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20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6" fillId="0" borderId="14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26" fillId="0" borderId="1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6" fillId="25" borderId="14" xfId="0" applyFont="1" applyFill="1" applyBorder="1" applyAlignment="1">
      <alignment horizontal="center"/>
    </xf>
    <xf numFmtId="0" fontId="46" fillId="25" borderId="11" xfId="0" applyFont="1" applyFill="1" applyBorder="1" applyAlignment="1">
      <alignment horizontal="center"/>
    </xf>
    <xf numFmtId="0" fontId="25" fillId="25" borderId="14" xfId="0" applyFont="1" applyFill="1" applyBorder="1" applyAlignment="1">
      <alignment horizontal="center" vertical="center" wrapText="1" shrinkToFit="1"/>
    </xf>
    <xf numFmtId="0" fontId="25" fillId="25" borderId="18" xfId="0" applyFont="1" applyFill="1" applyBorder="1" applyAlignment="1">
      <alignment horizontal="center" vertical="center" wrapText="1" shrinkToFit="1"/>
    </xf>
    <xf numFmtId="0" fontId="25" fillId="25" borderId="11" xfId="0" applyFont="1" applyFill="1" applyBorder="1" applyAlignment="1">
      <alignment horizontal="center" vertical="center" wrapText="1" shrinkToFit="1"/>
    </xf>
    <xf numFmtId="0" fontId="24" fillId="25" borderId="14" xfId="0" applyFont="1" applyFill="1" applyBorder="1" applyAlignment="1">
      <alignment horizontal="center" vertical="center" wrapText="1" shrinkToFit="1"/>
    </xf>
    <xf numFmtId="0" fontId="24" fillId="25" borderId="18" xfId="0" applyFont="1" applyFill="1" applyBorder="1" applyAlignment="1">
      <alignment horizontal="center" vertical="center" wrapText="1" shrinkToFit="1"/>
    </xf>
    <xf numFmtId="0" fontId="24" fillId="25" borderId="11" xfId="0" applyFont="1" applyFill="1" applyBorder="1" applyAlignment="1">
      <alignment horizontal="center" vertical="center" wrapText="1" shrinkToFit="1"/>
    </xf>
    <xf numFmtId="0" fontId="24" fillId="25" borderId="22" xfId="0" applyFont="1" applyFill="1" applyBorder="1" applyAlignment="1">
      <alignment horizontal="center" vertical="center" wrapText="1" shrinkToFit="1"/>
    </xf>
    <xf numFmtId="0" fontId="24" fillId="25" borderId="23" xfId="0" applyFont="1" applyFill="1" applyBorder="1" applyAlignment="1">
      <alignment horizontal="center" vertical="center" wrapText="1" shrinkToFit="1"/>
    </xf>
    <xf numFmtId="0" fontId="24" fillId="25" borderId="21" xfId="0" applyFont="1" applyFill="1" applyBorder="1" applyAlignment="1">
      <alignment horizontal="center" vertical="center" wrapText="1" shrinkToFit="1"/>
    </xf>
    <xf numFmtId="0" fontId="24" fillId="25" borderId="20" xfId="0" applyFont="1" applyFill="1" applyBorder="1" applyAlignment="1">
      <alignment horizontal="center" vertical="center" wrapText="1" shrinkToFit="1"/>
    </xf>
    <xf numFmtId="0" fontId="24" fillId="25" borderId="24" xfId="0" applyFont="1" applyFill="1" applyBorder="1" applyAlignment="1">
      <alignment horizontal="center" vertical="center" wrapText="1" shrinkToFit="1"/>
    </xf>
    <xf numFmtId="0" fontId="24" fillId="25" borderId="12" xfId="0" applyFont="1" applyFill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horizontal="center" vertical="center" wrapText="1" shrinkToFit="1"/>
    </xf>
    <xf numFmtId="0" fontId="27" fillId="25" borderId="14" xfId="15" applyFont="1" applyFill="1" applyBorder="1" applyAlignment="1">
      <alignment horizontal="center" vertical="center"/>
    </xf>
    <xf numFmtId="0" fontId="27" fillId="25" borderId="18" xfId="15" applyFont="1" applyFill="1" applyBorder="1" applyAlignment="1">
      <alignment horizontal="center" vertical="center"/>
    </xf>
    <xf numFmtId="0" fontId="27" fillId="25" borderId="11" xfId="15" applyFont="1" applyFill="1" applyBorder="1" applyAlignment="1">
      <alignment horizontal="center" vertical="center"/>
    </xf>
    <xf numFmtId="0" fontId="47" fillId="25" borderId="14" xfId="0" applyFont="1" applyFill="1" applyBorder="1" applyAlignment="1" applyProtection="1">
      <alignment horizontal="center"/>
      <protection locked="0"/>
    </xf>
    <xf numFmtId="0" fontId="47" fillId="25" borderId="11" xfId="0" applyFont="1" applyFill="1" applyBorder="1" applyAlignment="1" applyProtection="1">
      <alignment horizontal="center"/>
      <protection locked="0"/>
    </xf>
    <xf numFmtId="0" fontId="48" fillId="25" borderId="14" xfId="0" applyFont="1" applyFill="1" applyBorder="1" applyAlignment="1">
      <alignment horizontal="center"/>
    </xf>
    <xf numFmtId="0" fontId="48" fillId="25" borderId="11" xfId="0" applyFont="1" applyFill="1" applyBorder="1" applyAlignment="1">
      <alignment horizontal="center"/>
    </xf>
    <xf numFmtId="0" fontId="24" fillId="25" borderId="25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/>
    </xf>
    <xf numFmtId="0" fontId="30" fillId="25" borderId="14" xfId="15" applyFont="1" applyFill="1" applyBorder="1" applyAlignment="1">
      <alignment horizontal="center" vertical="center"/>
    </xf>
    <xf numFmtId="0" fontId="30" fillId="25" borderId="18" xfId="15" applyFont="1" applyFill="1" applyBorder="1" applyAlignment="1">
      <alignment horizontal="center" vertical="center"/>
    </xf>
    <xf numFmtId="0" fontId="30" fillId="25" borderId="11" xfId="15" applyFont="1" applyFill="1" applyBorder="1" applyAlignment="1">
      <alignment horizontal="center" vertical="center"/>
    </xf>
    <xf numFmtId="0" fontId="32" fillId="25" borderId="14" xfId="15" applyFont="1" applyFill="1" applyBorder="1" applyAlignment="1">
      <alignment horizontal="center" vertical="center"/>
    </xf>
    <xf numFmtId="0" fontId="32" fillId="25" borderId="18" xfId="15" applyFont="1" applyFill="1" applyBorder="1" applyAlignment="1">
      <alignment horizontal="center" vertical="center"/>
    </xf>
    <xf numFmtId="0" fontId="32" fillId="25" borderId="11" xfId="15" applyFont="1" applyFill="1" applyBorder="1" applyAlignment="1">
      <alignment horizontal="center" vertical="center"/>
    </xf>
    <xf numFmtId="0" fontId="29" fillId="25" borderId="14" xfId="15" applyFont="1" applyFill="1" applyBorder="1" applyAlignment="1">
      <alignment horizontal="center" vertical="center"/>
    </xf>
    <xf numFmtId="0" fontId="29" fillId="25" borderId="18" xfId="15" applyFont="1" applyFill="1" applyBorder="1" applyAlignment="1">
      <alignment horizontal="center" vertical="center"/>
    </xf>
    <xf numFmtId="0" fontId="29" fillId="25" borderId="11" xfId="15" applyFont="1" applyFill="1" applyBorder="1" applyAlignment="1">
      <alignment horizontal="center" vertical="center"/>
    </xf>
    <xf numFmtId="0" fontId="44" fillId="25" borderId="15" xfId="15" applyFont="1" applyFill="1" applyBorder="1" applyAlignment="1">
      <alignment horizontal="center" vertical="center"/>
    </xf>
    <xf numFmtId="0" fontId="44" fillId="25" borderId="31" xfId="15" applyFont="1" applyFill="1" applyBorder="1" applyAlignment="1">
      <alignment horizontal="center" vertical="center"/>
    </xf>
    <xf numFmtId="0" fontId="44" fillId="25" borderId="13" xfId="15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2</xdr:col>
      <xdr:colOff>895350</xdr:colOff>
      <xdr:row>4</xdr:row>
      <xdr:rowOff>152400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_SUELDOS_2008_VER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esoreria%20PC2\Mis%20documentos\2009\NOMINA-2da.%20SEPTIEMBRE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244.77</v>
          </cell>
          <cell r="C6">
            <v>0</v>
          </cell>
          <cell r="D6">
            <v>0.0192</v>
          </cell>
        </row>
        <row r="7">
          <cell r="A7">
            <v>244.78</v>
          </cell>
          <cell r="B7">
            <v>2077.5</v>
          </cell>
          <cell r="C7">
            <v>4.7</v>
          </cell>
          <cell r="D7">
            <v>0.064</v>
          </cell>
        </row>
        <row r="8">
          <cell r="A8">
            <v>2077.51</v>
          </cell>
          <cell r="B8">
            <v>3651.03</v>
          </cell>
          <cell r="C8">
            <v>121.99</v>
          </cell>
          <cell r="D8">
            <v>0.1088</v>
          </cell>
        </row>
        <row r="9">
          <cell r="A9">
            <v>3651.04</v>
          </cell>
          <cell r="B9">
            <v>4244.16</v>
          </cell>
          <cell r="C9">
            <v>293.21</v>
          </cell>
          <cell r="D9">
            <v>0.16</v>
          </cell>
        </row>
        <row r="10">
          <cell r="A10">
            <v>4244.17</v>
          </cell>
          <cell r="B10">
            <v>5081.42</v>
          </cell>
          <cell r="C10">
            <v>388.1</v>
          </cell>
          <cell r="D10">
            <v>0.1792</v>
          </cell>
        </row>
        <row r="11">
          <cell r="A11">
            <v>5081.43</v>
          </cell>
          <cell r="B11">
            <v>10248.5</v>
          </cell>
          <cell r="C11">
            <v>538.13</v>
          </cell>
          <cell r="D11">
            <v>0.1994</v>
          </cell>
        </row>
        <row r="12">
          <cell r="A12">
            <v>10248.51</v>
          </cell>
          <cell r="B12">
            <v>16153.04</v>
          </cell>
          <cell r="C12">
            <v>1568.24</v>
          </cell>
          <cell r="D12">
            <v>0.2195</v>
          </cell>
        </row>
        <row r="13">
          <cell r="A13">
            <v>16153.050000000001</v>
          </cell>
          <cell r="B13">
            <v>100000000000</v>
          </cell>
          <cell r="C13">
            <v>2864.41</v>
          </cell>
          <cell r="D13">
            <v>0.28</v>
          </cell>
        </row>
        <row r="22">
          <cell r="B22">
            <v>0.01</v>
          </cell>
          <cell r="C22">
            <v>872.84</v>
          </cell>
          <cell r="D22">
            <v>200.83</v>
          </cell>
        </row>
        <row r="23">
          <cell r="B23">
            <v>872.85</v>
          </cell>
          <cell r="C23">
            <v>1309.23</v>
          </cell>
          <cell r="D23">
            <v>200.74</v>
          </cell>
        </row>
        <row r="24">
          <cell r="B24">
            <v>1309.24</v>
          </cell>
          <cell r="C24">
            <v>1713.57</v>
          </cell>
          <cell r="D24">
            <v>200.63</v>
          </cell>
        </row>
        <row r="25">
          <cell r="B25">
            <v>1713.58</v>
          </cell>
          <cell r="C25">
            <v>1745.66</v>
          </cell>
          <cell r="D25">
            <v>193.8</v>
          </cell>
        </row>
        <row r="26">
          <cell r="B26">
            <v>1745.67</v>
          </cell>
          <cell r="C26">
            <v>2193.82</v>
          </cell>
          <cell r="D26">
            <v>188.71</v>
          </cell>
        </row>
        <row r="27">
          <cell r="B27">
            <v>2193.8300000000004</v>
          </cell>
          <cell r="C27">
            <v>2327.55</v>
          </cell>
          <cell r="D27">
            <v>174.78</v>
          </cell>
        </row>
        <row r="28">
          <cell r="B28">
            <v>2327.5600000000004</v>
          </cell>
          <cell r="C28">
            <v>2632.61</v>
          </cell>
          <cell r="D28">
            <v>160.3</v>
          </cell>
        </row>
        <row r="29">
          <cell r="B29">
            <v>2632.6200000000003</v>
          </cell>
          <cell r="C29">
            <v>3071.38</v>
          </cell>
          <cell r="D29">
            <v>145.38</v>
          </cell>
        </row>
        <row r="30">
          <cell r="B30">
            <v>3071.3900000000003</v>
          </cell>
          <cell r="C30">
            <v>3510.15</v>
          </cell>
          <cell r="D30">
            <v>125.1</v>
          </cell>
        </row>
        <row r="31">
          <cell r="B31">
            <v>3510.1600000000003</v>
          </cell>
          <cell r="C31">
            <v>3642.6</v>
          </cell>
          <cell r="D31">
            <v>107.37</v>
          </cell>
        </row>
        <row r="32">
          <cell r="B32">
            <v>3642.61</v>
          </cell>
          <cell r="C32">
            <v>100000000000</v>
          </cell>
          <cell r="D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S258"/>
  <sheetViews>
    <sheetView tabSelected="1" zoomScalePageLayoutView="0" workbookViewId="0" topLeftCell="A1">
      <selection activeCell="T6" sqref="T6"/>
    </sheetView>
  </sheetViews>
  <sheetFormatPr defaultColWidth="11.421875" defaultRowHeight="12.75"/>
  <cols>
    <col min="1" max="1" width="8.57421875" style="0" customWidth="1"/>
    <col min="2" max="2" width="6.28125" style="0" bestFit="1" customWidth="1"/>
    <col min="3" max="3" width="25.421875" style="0" bestFit="1" customWidth="1"/>
    <col min="4" max="4" width="11.57421875" style="0" bestFit="1" customWidth="1"/>
    <col min="5" max="5" width="11.7109375" style="0" bestFit="1" customWidth="1"/>
    <col min="6" max="6" width="14.00390625" style="0" bestFit="1" customWidth="1"/>
    <col min="7" max="9" width="0" style="0" hidden="1" customWidth="1"/>
    <col min="11" max="11" width="11.7109375" style="0" bestFit="1" customWidth="1"/>
    <col min="12" max="12" width="14.00390625" style="0" bestFit="1" customWidth="1"/>
    <col min="13" max="14" width="0" style="0" hidden="1" customWidth="1"/>
    <col min="15" max="15" width="12.8515625" style="0" bestFit="1" customWidth="1"/>
    <col min="16" max="16" width="13.140625" style="0" customWidth="1"/>
    <col min="17" max="17" width="11.57421875" style="0" bestFit="1" customWidth="1"/>
    <col min="18" max="19" width="0" style="0" hidden="1" customWidth="1"/>
    <col min="20" max="20" width="16.00390625" style="0" customWidth="1"/>
  </cols>
  <sheetData>
    <row r="3" spans="5:12" ht="18.75">
      <c r="E3" s="106" t="s">
        <v>200</v>
      </c>
      <c r="F3" s="106"/>
      <c r="G3" s="106"/>
      <c r="H3" s="106"/>
      <c r="I3" s="106"/>
      <c r="J3" s="106"/>
      <c r="K3" s="106"/>
      <c r="L3" s="106"/>
    </row>
    <row r="4" spans="16:17" ht="12.75">
      <c r="P4" s="147" t="s">
        <v>201</v>
      </c>
      <c r="Q4" s="148">
        <v>246</v>
      </c>
    </row>
    <row r="5" spans="16:17" ht="12.75">
      <c r="P5" s="147" t="s">
        <v>202</v>
      </c>
      <c r="Q5" s="148">
        <v>0</v>
      </c>
    </row>
    <row r="7" spans="2:19" ht="12.75">
      <c r="B7" s="109" t="s">
        <v>198</v>
      </c>
      <c r="C7" s="112" t="s">
        <v>6</v>
      </c>
      <c r="D7" s="112" t="s">
        <v>7</v>
      </c>
      <c r="E7" s="112" t="s">
        <v>0</v>
      </c>
      <c r="F7" s="115" t="s">
        <v>1</v>
      </c>
      <c r="G7" s="116"/>
      <c r="H7" s="116"/>
      <c r="I7" s="116"/>
      <c r="J7" s="116"/>
      <c r="K7" s="116"/>
      <c r="L7" s="117"/>
      <c r="M7" s="121" t="s">
        <v>9</v>
      </c>
      <c r="N7" s="121"/>
      <c r="O7" s="121"/>
      <c r="P7" s="121"/>
      <c r="Q7" s="121"/>
      <c r="R7" s="121"/>
      <c r="S7" s="103" t="s">
        <v>2</v>
      </c>
    </row>
    <row r="8" spans="2:19" ht="12.75">
      <c r="B8" s="110"/>
      <c r="C8" s="113"/>
      <c r="D8" s="113"/>
      <c r="E8" s="113"/>
      <c r="F8" s="118"/>
      <c r="G8" s="119"/>
      <c r="H8" s="119"/>
      <c r="I8" s="119"/>
      <c r="J8" s="119"/>
      <c r="K8" s="119"/>
      <c r="L8" s="120"/>
      <c r="M8" s="121"/>
      <c r="N8" s="121"/>
      <c r="O8" s="121"/>
      <c r="P8" s="121"/>
      <c r="Q8" s="121"/>
      <c r="R8" s="121"/>
      <c r="S8" s="104"/>
    </row>
    <row r="9" spans="2:19" ht="15">
      <c r="B9" s="111"/>
      <c r="C9" s="114"/>
      <c r="D9" s="114"/>
      <c r="E9" s="114"/>
      <c r="F9" s="52" t="s">
        <v>4</v>
      </c>
      <c r="G9" s="53" t="s">
        <v>84</v>
      </c>
      <c r="H9" s="54" t="s">
        <v>13</v>
      </c>
      <c r="I9" s="54" t="s">
        <v>14</v>
      </c>
      <c r="J9" s="55" t="s">
        <v>15</v>
      </c>
      <c r="K9" s="55" t="s">
        <v>5</v>
      </c>
      <c r="L9" s="55" t="s">
        <v>16</v>
      </c>
      <c r="M9" s="56"/>
      <c r="N9" s="57" t="s">
        <v>8</v>
      </c>
      <c r="O9" s="57" t="s">
        <v>188</v>
      </c>
      <c r="P9" s="57" t="s">
        <v>78</v>
      </c>
      <c r="Q9" s="72"/>
      <c r="R9" s="15"/>
      <c r="S9" s="105"/>
    </row>
    <row r="10" spans="2:19" ht="25.5" customHeight="1">
      <c r="B10" s="59">
        <v>1</v>
      </c>
      <c r="C10" s="83" t="s">
        <v>91</v>
      </c>
      <c r="D10" s="3">
        <v>15</v>
      </c>
      <c r="E10" s="4">
        <v>568.1</v>
      </c>
      <c r="F10" s="5">
        <f>E10*D10</f>
        <v>8521.5</v>
      </c>
      <c r="G10" s="6"/>
      <c r="H10" s="6"/>
      <c r="I10" s="6">
        <f>H10*0.25</f>
        <v>0</v>
      </c>
      <c r="J10" s="7">
        <f>IF((VLOOKUP(F10,'[3]TABLAS 15'!$B$22:$D$32,3)-L10)&lt;0,0,VLOOKUP(F10,'[3]TABLAS 15'!$B$22:$D$32,3)-L10)</f>
        <v>0</v>
      </c>
      <c r="K10" s="7">
        <f aca="true" t="shared" si="0" ref="K10:K18">SUM(F10+H10+J10+I10+G10)</f>
        <v>8521.5</v>
      </c>
      <c r="L10" s="8">
        <f>((F10-VLOOKUP(F10,'[3]TABLAS 15'!$A$6:$D$13,1))*VLOOKUP(F10,'[3]TABLAS 15'!$A$6:$D$13,4)+VLOOKUP(F10,'[3]TABLAS 15'!$A$6:$D$13,3))</f>
        <v>1217.748614</v>
      </c>
      <c r="M10" s="9"/>
      <c r="N10" s="7">
        <v>1099.31</v>
      </c>
      <c r="O10" s="61"/>
      <c r="P10" s="6">
        <v>186.06</v>
      </c>
      <c r="Q10" s="7">
        <f aca="true" t="shared" si="1" ref="Q10:Q18">K10-O10-P10-N10</f>
        <v>7236.130000000001</v>
      </c>
      <c r="R10" s="11"/>
      <c r="S10" s="22">
        <f>J10+K10-N10-P10</f>
        <v>7236.13</v>
      </c>
    </row>
    <row r="11" spans="2:19" ht="25.5" customHeight="1">
      <c r="B11" s="60">
        <v>2</v>
      </c>
      <c r="C11" s="83" t="s">
        <v>92</v>
      </c>
      <c r="D11" s="3">
        <v>15</v>
      </c>
      <c r="E11" s="4">
        <v>568.1</v>
      </c>
      <c r="F11" s="5">
        <f aca="true" t="shared" si="2" ref="F11:F18">E11*D11</f>
        <v>8521.5</v>
      </c>
      <c r="G11" s="6"/>
      <c r="H11" s="6"/>
      <c r="I11" s="6">
        <f aca="true" t="shared" si="3" ref="I11:I18">H11*0.25</f>
        <v>0</v>
      </c>
      <c r="J11" s="7">
        <f>IF((VLOOKUP(F11,'[3]TABLAS 15'!$B$22:$D$32,3)-L11)&lt;0,0,VLOOKUP(F11,'[3]TABLAS 15'!$B$22:$D$32,3)-L11)</f>
        <v>0</v>
      </c>
      <c r="K11" s="7">
        <f t="shared" si="0"/>
        <v>8521.5</v>
      </c>
      <c r="L11" s="8">
        <f>((F11-VLOOKUP(F11,'[3]TABLAS 15'!$A$6:$D$13,1))*VLOOKUP(F11,'[3]TABLAS 15'!$A$6:$D$13,4)+VLOOKUP(F11,'[3]TABLAS 15'!$A$6:$D$13,3))</f>
        <v>1217.748614</v>
      </c>
      <c r="M11" s="9"/>
      <c r="N11" s="7">
        <v>1099.31</v>
      </c>
      <c r="O11" s="61"/>
      <c r="P11" s="6">
        <v>186.06</v>
      </c>
      <c r="Q11" s="7">
        <f t="shared" si="1"/>
        <v>7236.130000000001</v>
      </c>
      <c r="R11" s="11"/>
      <c r="S11" s="22">
        <f aca="true" t="shared" si="4" ref="S11:S18">J11+K11-N11-P11</f>
        <v>7236.13</v>
      </c>
    </row>
    <row r="12" spans="2:19" ht="25.5" customHeight="1">
      <c r="B12" s="59">
        <v>3</v>
      </c>
      <c r="C12" s="83" t="s">
        <v>91</v>
      </c>
      <c r="D12" s="3">
        <v>15</v>
      </c>
      <c r="E12" s="4">
        <v>568.1</v>
      </c>
      <c r="F12" s="5">
        <f t="shared" si="2"/>
        <v>8521.5</v>
      </c>
      <c r="G12" s="6"/>
      <c r="H12" s="6"/>
      <c r="I12" s="6">
        <f t="shared" si="3"/>
        <v>0</v>
      </c>
      <c r="J12" s="7">
        <f>IF((VLOOKUP(F12,'[3]TABLAS 15'!$B$22:$D$32,3)-L12)&lt;0,0,VLOOKUP(F12,'[3]TABLAS 15'!$B$22:$D$32,3)-L12)</f>
        <v>0</v>
      </c>
      <c r="K12" s="7">
        <f t="shared" si="0"/>
        <v>8521.5</v>
      </c>
      <c r="L12" s="8">
        <f>((F12-VLOOKUP(F12,'[3]TABLAS 15'!$A$6:$D$13,1))*VLOOKUP(F12,'[3]TABLAS 15'!$A$6:$D$13,4)+VLOOKUP(F12,'[3]TABLAS 15'!$A$6:$D$13,3))</f>
        <v>1217.748614</v>
      </c>
      <c r="M12" s="9"/>
      <c r="N12" s="7">
        <v>1099.31</v>
      </c>
      <c r="O12" s="61"/>
      <c r="P12" s="6">
        <v>186.06</v>
      </c>
      <c r="Q12" s="7">
        <f t="shared" si="1"/>
        <v>7236.130000000001</v>
      </c>
      <c r="R12" s="1"/>
      <c r="S12" s="22">
        <f t="shared" si="4"/>
        <v>7236.13</v>
      </c>
    </row>
    <row r="13" spans="2:19" ht="25.5" customHeight="1">
      <c r="B13" s="60">
        <v>4</v>
      </c>
      <c r="C13" s="83" t="s">
        <v>91</v>
      </c>
      <c r="D13" s="3">
        <v>15</v>
      </c>
      <c r="E13" s="4">
        <v>568.1</v>
      </c>
      <c r="F13" s="5">
        <f t="shared" si="2"/>
        <v>8521.5</v>
      </c>
      <c r="G13" s="6"/>
      <c r="H13" s="6"/>
      <c r="I13" s="6">
        <f t="shared" si="3"/>
        <v>0</v>
      </c>
      <c r="J13" s="7">
        <f>IF((VLOOKUP(F13,'[3]TABLAS 15'!$B$22:$D$32,3)-L13)&lt;0,0,VLOOKUP(F13,'[3]TABLAS 15'!$B$22:$D$32,3)-L13)</f>
        <v>0</v>
      </c>
      <c r="K13" s="7">
        <f t="shared" si="0"/>
        <v>8521.5</v>
      </c>
      <c r="L13" s="8">
        <f>((F13-VLOOKUP(F13,'[3]TABLAS 15'!$A$6:$D$13,1))*VLOOKUP(F13,'[3]TABLAS 15'!$A$6:$D$13,4)+VLOOKUP(F13,'[3]TABLAS 15'!$A$6:$D$13,3))</f>
        <v>1217.748614</v>
      </c>
      <c r="M13" s="9"/>
      <c r="N13" s="7">
        <v>1099.31</v>
      </c>
      <c r="O13" s="61"/>
      <c r="P13" s="6">
        <v>186.06</v>
      </c>
      <c r="Q13" s="7">
        <f t="shared" si="1"/>
        <v>7236.130000000001</v>
      </c>
      <c r="R13" s="1"/>
      <c r="S13" s="22">
        <f t="shared" si="4"/>
        <v>7236.13</v>
      </c>
    </row>
    <row r="14" spans="2:19" ht="25.5" customHeight="1">
      <c r="B14" s="59">
        <v>5</v>
      </c>
      <c r="C14" s="83" t="s">
        <v>92</v>
      </c>
      <c r="D14" s="3">
        <v>15</v>
      </c>
      <c r="E14" s="4">
        <v>568.1</v>
      </c>
      <c r="F14" s="5">
        <f t="shared" si="2"/>
        <v>8521.5</v>
      </c>
      <c r="G14" s="6"/>
      <c r="H14" s="6"/>
      <c r="I14" s="6">
        <f t="shared" si="3"/>
        <v>0</v>
      </c>
      <c r="J14" s="7">
        <f>IF((VLOOKUP(F14,'[3]TABLAS 15'!$B$22:$D$32,3)-L14)&lt;0,0,VLOOKUP(F14,'[3]TABLAS 15'!$B$22:$D$32,3)-L14)</f>
        <v>0</v>
      </c>
      <c r="K14" s="7">
        <f t="shared" si="0"/>
        <v>8521.5</v>
      </c>
      <c r="L14" s="8">
        <f>((F14-VLOOKUP(F14,'[3]TABLAS 15'!$A$6:$D$13,1))*VLOOKUP(F14,'[3]TABLAS 15'!$A$6:$D$13,4)+VLOOKUP(F14,'[3]TABLAS 15'!$A$6:$D$13,3))</f>
        <v>1217.748614</v>
      </c>
      <c r="M14" s="9"/>
      <c r="N14" s="7">
        <v>1099.31</v>
      </c>
      <c r="O14" s="61"/>
      <c r="P14" s="6">
        <v>186.06</v>
      </c>
      <c r="Q14" s="7">
        <f t="shared" si="1"/>
        <v>7236.130000000001</v>
      </c>
      <c r="R14" s="1"/>
      <c r="S14" s="22">
        <f t="shared" si="4"/>
        <v>7236.13</v>
      </c>
    </row>
    <row r="15" spans="2:19" ht="25.5" customHeight="1">
      <c r="B15" s="60">
        <v>6</v>
      </c>
      <c r="C15" s="83" t="s">
        <v>91</v>
      </c>
      <c r="D15" s="3">
        <v>15</v>
      </c>
      <c r="E15" s="4">
        <v>568.1</v>
      </c>
      <c r="F15" s="5">
        <f t="shared" si="2"/>
        <v>8521.5</v>
      </c>
      <c r="G15" s="6"/>
      <c r="H15" s="6"/>
      <c r="I15" s="6">
        <f t="shared" si="3"/>
        <v>0</v>
      </c>
      <c r="J15" s="7">
        <f>IF((VLOOKUP(F15,'[3]TABLAS 15'!$B$22:$D$32,3)-L15)&lt;0,0,VLOOKUP(F15,'[3]TABLAS 15'!$B$22:$D$32,3)-L15)</f>
        <v>0</v>
      </c>
      <c r="K15" s="7">
        <f t="shared" si="0"/>
        <v>8521.5</v>
      </c>
      <c r="L15" s="8">
        <f>((F15-VLOOKUP(F15,'[3]TABLAS 15'!$A$6:$D$13,1))*VLOOKUP(F15,'[3]TABLAS 15'!$A$6:$D$13,4)+VLOOKUP(F15,'[3]TABLAS 15'!$A$6:$D$13,3))</f>
        <v>1217.748614</v>
      </c>
      <c r="M15" s="9"/>
      <c r="N15" s="7">
        <v>1099.31</v>
      </c>
      <c r="O15" s="61"/>
      <c r="P15" s="6"/>
      <c r="Q15" s="7">
        <f t="shared" si="1"/>
        <v>7422.1900000000005</v>
      </c>
      <c r="R15" s="1"/>
      <c r="S15" s="22">
        <f t="shared" si="4"/>
        <v>7422.1900000000005</v>
      </c>
    </row>
    <row r="16" spans="2:19" ht="25.5" customHeight="1">
      <c r="B16" s="59">
        <v>7</v>
      </c>
      <c r="C16" s="83" t="s">
        <v>92</v>
      </c>
      <c r="D16" s="3">
        <v>15</v>
      </c>
      <c r="E16" s="4">
        <v>568.1</v>
      </c>
      <c r="F16" s="5">
        <f t="shared" si="2"/>
        <v>8521.5</v>
      </c>
      <c r="G16" s="6"/>
      <c r="H16" s="6"/>
      <c r="I16" s="6">
        <f t="shared" si="3"/>
        <v>0</v>
      </c>
      <c r="J16" s="7">
        <f>IF((VLOOKUP(F16,'[3]TABLAS 15'!$B$22:$D$32,3)-L16)&lt;0,0,VLOOKUP(F16,'[3]TABLAS 15'!$B$22:$D$32,3)-L16)</f>
        <v>0</v>
      </c>
      <c r="K16" s="7">
        <f t="shared" si="0"/>
        <v>8521.5</v>
      </c>
      <c r="L16" s="8">
        <f>((F16-VLOOKUP(F16,'[3]TABLAS 15'!$A$6:$D$13,1))*VLOOKUP(F16,'[3]TABLAS 15'!$A$6:$D$13,4)+VLOOKUP(F16,'[3]TABLAS 15'!$A$6:$D$13,3))</f>
        <v>1217.748614</v>
      </c>
      <c r="M16" s="9"/>
      <c r="N16" s="7">
        <v>1099.31</v>
      </c>
      <c r="O16" s="61"/>
      <c r="P16" s="6"/>
      <c r="Q16" s="7">
        <f t="shared" si="1"/>
        <v>7422.1900000000005</v>
      </c>
      <c r="R16" s="1"/>
      <c r="S16" s="22">
        <f t="shared" si="4"/>
        <v>7422.1900000000005</v>
      </c>
    </row>
    <row r="17" spans="2:19" ht="25.5" customHeight="1">
      <c r="B17" s="60">
        <v>8</v>
      </c>
      <c r="C17" s="83" t="s">
        <v>91</v>
      </c>
      <c r="D17" s="3">
        <v>15</v>
      </c>
      <c r="E17" s="4">
        <v>568.1</v>
      </c>
      <c r="F17" s="5">
        <f t="shared" si="2"/>
        <v>8521.5</v>
      </c>
      <c r="G17" s="6"/>
      <c r="H17" s="6"/>
      <c r="I17" s="6">
        <f t="shared" si="3"/>
        <v>0</v>
      </c>
      <c r="J17" s="7">
        <f>IF((VLOOKUP(F17,'[3]TABLAS 15'!$B$22:$D$32,3)-L17)&lt;0,0,VLOOKUP(F17,'[3]TABLAS 15'!$B$22:$D$32,3)-L17)</f>
        <v>0</v>
      </c>
      <c r="K17" s="7">
        <f t="shared" si="0"/>
        <v>8521.5</v>
      </c>
      <c r="L17" s="8">
        <f>((F17-VLOOKUP(F17,'[3]TABLAS 15'!$A$6:$D$13,1))*VLOOKUP(F17,'[3]TABLAS 15'!$A$6:$D$13,4)+VLOOKUP(F17,'[3]TABLAS 15'!$A$6:$D$13,3))</f>
        <v>1217.748614</v>
      </c>
      <c r="M17" s="9"/>
      <c r="N17" s="7">
        <v>1099.31</v>
      </c>
      <c r="O17" s="61"/>
      <c r="P17" s="6"/>
      <c r="Q17" s="7">
        <f t="shared" si="1"/>
        <v>7422.1900000000005</v>
      </c>
      <c r="R17" s="31"/>
      <c r="S17" s="22">
        <f t="shared" si="4"/>
        <v>7422.1900000000005</v>
      </c>
    </row>
    <row r="18" spans="2:19" ht="25.5" customHeight="1">
      <c r="B18" s="59">
        <v>9</v>
      </c>
      <c r="C18" s="83" t="s">
        <v>91</v>
      </c>
      <c r="D18" s="3">
        <v>15</v>
      </c>
      <c r="E18" s="4">
        <v>568.1</v>
      </c>
      <c r="F18" s="5">
        <f t="shared" si="2"/>
        <v>8521.5</v>
      </c>
      <c r="G18" s="6"/>
      <c r="H18" s="6"/>
      <c r="I18" s="6">
        <f t="shared" si="3"/>
        <v>0</v>
      </c>
      <c r="J18" s="7">
        <f>IF((VLOOKUP(F18,'[3]TABLAS 15'!$B$22:$D$32,3)-L18)&lt;0,0,VLOOKUP(F18,'[3]TABLAS 15'!$B$22:$D$32,3)-L18)</f>
        <v>0</v>
      </c>
      <c r="K18" s="7">
        <f t="shared" si="0"/>
        <v>8521.5</v>
      </c>
      <c r="L18" s="8">
        <f>((F18-VLOOKUP(F18,'[3]TABLAS 15'!$A$6:$D$13,1))*VLOOKUP(F18,'[3]TABLAS 15'!$A$6:$D$13,4)+VLOOKUP(F18,'[3]TABLAS 15'!$A$6:$D$13,3))</f>
        <v>1217.748614</v>
      </c>
      <c r="M18" s="9"/>
      <c r="N18" s="7">
        <v>1099.31</v>
      </c>
      <c r="O18" s="61"/>
      <c r="P18" s="6"/>
      <c r="Q18" s="7">
        <f t="shared" si="1"/>
        <v>7422.1900000000005</v>
      </c>
      <c r="R18" s="1"/>
      <c r="S18" s="22">
        <f t="shared" si="4"/>
        <v>7422.1900000000005</v>
      </c>
    </row>
    <row r="19" spans="2:18" ht="25.5" customHeight="1">
      <c r="B19" s="2">
        <v>10</v>
      </c>
      <c r="C19" s="73" t="s">
        <v>117</v>
      </c>
      <c r="D19" s="3">
        <v>15</v>
      </c>
      <c r="E19" s="4">
        <v>1558</v>
      </c>
      <c r="F19" s="5">
        <f aca="true" t="shared" si="5" ref="F19:F28">D19*E19</f>
        <v>23370</v>
      </c>
      <c r="G19" s="6"/>
      <c r="H19" s="6"/>
      <c r="I19" s="6">
        <f>H19*0.25</f>
        <v>0</v>
      </c>
      <c r="J19" s="7">
        <f>IF((VLOOKUP(F19,'[2]TABLAS 15'!$B$22:$D$32,3)-L19)&lt;0,0,VLOOKUP(F19,'[2]TABLAS 15'!$B$22:$D$32,3)-L19)</f>
        <v>0</v>
      </c>
      <c r="K19" s="7">
        <f aca="true" t="shared" si="6" ref="K19:K28">SUM(F19+H19+J19+I19+G19)</f>
        <v>23370</v>
      </c>
      <c r="L19" s="8">
        <f>((F19-VLOOKUP(F19,'[2]TABLAS 15'!$A$6:$D$13,1))*VLOOKUP(F19,'[2]TABLAS 15'!$A$6:$D$13,4)+VLOOKUP(F19,'[2]TABLAS 15'!$A$6:$D$13,3))</f>
        <v>4863.0396</v>
      </c>
      <c r="M19" s="9"/>
      <c r="N19" s="7">
        <v>4251.52</v>
      </c>
      <c r="O19" s="10"/>
      <c r="P19" s="6">
        <v>477.96</v>
      </c>
      <c r="Q19" s="28">
        <f aca="true" t="shared" si="7" ref="Q19:Q24">K19-N19-O19-P19</f>
        <v>18640.52</v>
      </c>
      <c r="R19" s="11"/>
    </row>
    <row r="20" spans="2:18" ht="25.5" customHeight="1">
      <c r="B20" s="2">
        <v>11</v>
      </c>
      <c r="C20" s="73" t="s">
        <v>177</v>
      </c>
      <c r="D20" s="3">
        <v>15</v>
      </c>
      <c r="E20" s="4">
        <v>248</v>
      </c>
      <c r="F20" s="5">
        <f t="shared" si="5"/>
        <v>3720</v>
      </c>
      <c r="G20" s="6"/>
      <c r="H20" s="6"/>
      <c r="I20" s="6"/>
      <c r="J20" s="7">
        <f>IF((VLOOKUP(F20,'[2]TABLAS 15'!$B$22:$D$32,3)-L20)&lt;0,0,VLOOKUP(F20,'[2]TABLAS 15'!$B$22:$D$32,3)-L20)</f>
        <v>0</v>
      </c>
      <c r="K20" s="7">
        <f t="shared" si="6"/>
        <v>3720</v>
      </c>
      <c r="L20" s="8">
        <f>((F20-VLOOKUP(F20,'[2]TABLAS 15'!$A$6:$D$13,1))*VLOOKUP(F20,'[2]TABLAS 15'!$A$6:$D$13,4)+VLOOKUP(F20,'[2]TABLAS 15'!$A$6:$D$13,3))</f>
        <v>300.36480000000006</v>
      </c>
      <c r="M20" s="9"/>
      <c r="N20" s="7">
        <v>120.13</v>
      </c>
      <c r="O20" s="10"/>
      <c r="P20" s="10">
        <v>90</v>
      </c>
      <c r="Q20" s="28">
        <f t="shared" si="7"/>
        <v>3509.87</v>
      </c>
      <c r="R20" s="11"/>
    </row>
    <row r="21" spans="2:18" ht="25.5" customHeight="1">
      <c r="B21" s="2">
        <v>12</v>
      </c>
      <c r="C21" s="73" t="s">
        <v>94</v>
      </c>
      <c r="D21" s="3">
        <v>15</v>
      </c>
      <c r="E21" s="4">
        <v>234.6</v>
      </c>
      <c r="F21" s="5">
        <f t="shared" si="5"/>
        <v>3519</v>
      </c>
      <c r="G21" s="6"/>
      <c r="H21" s="6"/>
      <c r="I21" s="6"/>
      <c r="J21" s="7">
        <f>IF((VLOOKUP(F21,'[2]TABLAS 15'!$B$22:$D$32,3)-L21)&lt;0,0,VLOOKUP(F21,'[2]TABLAS 15'!$B$22:$D$32,3)-L21)</f>
        <v>0</v>
      </c>
      <c r="K21" s="7">
        <f t="shared" si="6"/>
        <v>3519</v>
      </c>
      <c r="L21" s="8">
        <f>((F21-VLOOKUP(F21,'[2]TABLAS 15'!$A$6:$D$13,1))*VLOOKUP(F21,'[2]TABLAS 15'!$A$6:$D$13,4)+VLOOKUP(F21,'[2]TABLAS 15'!$A$6:$D$13,3))</f>
        <v>277.439264</v>
      </c>
      <c r="M21" s="9"/>
      <c r="N21" s="7">
        <v>121.13</v>
      </c>
      <c r="O21" s="10"/>
      <c r="P21" s="10">
        <v>84.95</v>
      </c>
      <c r="Q21" s="28">
        <f t="shared" si="7"/>
        <v>3312.92</v>
      </c>
      <c r="R21" s="11"/>
    </row>
    <row r="22" spans="2:18" ht="25.5" customHeight="1">
      <c r="B22" s="2">
        <v>14</v>
      </c>
      <c r="C22" s="74" t="s">
        <v>12</v>
      </c>
      <c r="D22" s="3">
        <v>15</v>
      </c>
      <c r="E22" s="4">
        <v>131</v>
      </c>
      <c r="F22" s="7">
        <f t="shared" si="5"/>
        <v>1965</v>
      </c>
      <c r="G22" s="6"/>
      <c r="H22" s="6"/>
      <c r="I22" s="6">
        <f aca="true" t="shared" si="8" ref="I22:I28">H22*0.25</f>
        <v>0</v>
      </c>
      <c r="J22" s="7">
        <v>112.33</v>
      </c>
      <c r="K22" s="7">
        <f t="shared" si="6"/>
        <v>2077.33</v>
      </c>
      <c r="L22" s="8"/>
      <c r="M22" s="9"/>
      <c r="N22" s="7"/>
      <c r="O22" s="10"/>
      <c r="P22" s="10">
        <v>51.93</v>
      </c>
      <c r="Q22" s="28">
        <f t="shared" si="7"/>
        <v>2025.3999999999999</v>
      </c>
      <c r="R22" s="47"/>
    </row>
    <row r="23" spans="2:18" ht="25.5" customHeight="1">
      <c r="B23" s="2">
        <v>15</v>
      </c>
      <c r="C23" s="73" t="s">
        <v>123</v>
      </c>
      <c r="D23" s="3">
        <v>15</v>
      </c>
      <c r="E23" s="4">
        <v>162.5</v>
      </c>
      <c r="F23" s="7">
        <f t="shared" si="5"/>
        <v>2437.5</v>
      </c>
      <c r="G23" s="6"/>
      <c r="H23" s="6"/>
      <c r="I23" s="6">
        <f t="shared" si="8"/>
        <v>0</v>
      </c>
      <c r="J23" s="7">
        <v>113.33</v>
      </c>
      <c r="K23" s="7">
        <f t="shared" si="6"/>
        <v>2550.83</v>
      </c>
      <c r="L23" s="8"/>
      <c r="M23" s="9"/>
      <c r="N23" s="7"/>
      <c r="O23" s="10"/>
      <c r="P23" s="10">
        <v>63.77</v>
      </c>
      <c r="Q23" s="28">
        <f t="shared" si="7"/>
        <v>2487.06</v>
      </c>
      <c r="R23" s="47"/>
    </row>
    <row r="24" spans="2:18" ht="25.5" customHeight="1">
      <c r="B24" s="2">
        <v>16</v>
      </c>
      <c r="C24" s="73" t="s">
        <v>97</v>
      </c>
      <c r="D24" s="3">
        <v>15</v>
      </c>
      <c r="E24" s="4">
        <v>167.5</v>
      </c>
      <c r="F24" s="7">
        <f t="shared" si="5"/>
        <v>2512.5</v>
      </c>
      <c r="G24" s="6"/>
      <c r="H24" s="6"/>
      <c r="I24" s="6">
        <f t="shared" si="8"/>
        <v>0</v>
      </c>
      <c r="J24" s="7">
        <v>35.3</v>
      </c>
      <c r="K24" s="7">
        <f t="shared" si="6"/>
        <v>2547.8</v>
      </c>
      <c r="L24" s="8"/>
      <c r="M24" s="9"/>
      <c r="N24" s="7"/>
      <c r="O24" s="10"/>
      <c r="P24" s="10">
        <v>63.7</v>
      </c>
      <c r="Q24" s="28">
        <f t="shared" si="7"/>
        <v>2484.1000000000004</v>
      </c>
      <c r="R24" s="47"/>
    </row>
    <row r="25" spans="2:18" ht="25.5" customHeight="1">
      <c r="B25" s="2">
        <v>17</v>
      </c>
      <c r="C25" s="97" t="s">
        <v>17</v>
      </c>
      <c r="D25" s="3">
        <v>15</v>
      </c>
      <c r="E25" s="4">
        <v>711</v>
      </c>
      <c r="F25" s="5">
        <f t="shared" si="5"/>
        <v>10665</v>
      </c>
      <c r="G25" s="6"/>
      <c r="H25" s="6"/>
      <c r="I25" s="6">
        <f t="shared" si="8"/>
        <v>0</v>
      </c>
      <c r="J25" s="7">
        <f>IF((VLOOKUP(F25,'[2]TABLAS 15'!$B$22:$D$32,3)-L25)&lt;0,0,VLOOKUP(F25,'[2]TABLAS 15'!$B$22:$D$32,3)-L25)</f>
        <v>0</v>
      </c>
      <c r="K25" s="7">
        <f t="shared" si="6"/>
        <v>10665</v>
      </c>
      <c r="L25" s="8">
        <f>((F25-VLOOKUP(F25,'[2]TABLAS 15'!$A$6:$D$13,1))*VLOOKUP(F25,'[2]TABLAS 15'!$A$6:$D$13,4)+VLOOKUP(F25,'[2]TABLAS 15'!$A$6:$D$13,3))</f>
        <v>1650.5748800000001</v>
      </c>
      <c r="M25" s="9"/>
      <c r="N25" s="7">
        <v>1498.6</v>
      </c>
      <c r="O25" s="10"/>
      <c r="P25" s="6">
        <v>229.16</v>
      </c>
      <c r="Q25" s="28">
        <f>J25+K25-N25-O25-P25</f>
        <v>8937.24</v>
      </c>
      <c r="R25" s="11"/>
    </row>
    <row r="26" spans="2:18" ht="25.5" customHeight="1">
      <c r="B26" s="2">
        <v>18</v>
      </c>
      <c r="C26" s="84" t="s">
        <v>160</v>
      </c>
      <c r="D26" s="3">
        <v>15</v>
      </c>
      <c r="E26" s="4">
        <v>262</v>
      </c>
      <c r="F26" s="5">
        <f t="shared" si="5"/>
        <v>3930</v>
      </c>
      <c r="G26" s="6"/>
      <c r="H26" s="6"/>
      <c r="I26" s="6">
        <f t="shared" si="8"/>
        <v>0</v>
      </c>
      <c r="J26" s="7"/>
      <c r="K26" s="7">
        <f t="shared" si="6"/>
        <v>3930</v>
      </c>
      <c r="L26" s="8">
        <f>((F26-VLOOKUP(F26,'[2]TABLAS 15'!$A$6:$D$13,1))*VLOOKUP(F26,'[2]TABLAS 15'!$A$6:$D$13,4)+VLOOKUP(F26,'[2]TABLAS 15'!$A$6:$D$13,3))</f>
        <v>333.9648</v>
      </c>
      <c r="M26" s="58"/>
      <c r="N26" s="7">
        <v>337.88</v>
      </c>
      <c r="O26" s="10"/>
      <c r="P26" s="6">
        <v>134.7</v>
      </c>
      <c r="Q26" s="28">
        <f>K26-N26-O26-P26</f>
        <v>3457.42</v>
      </c>
      <c r="R26" s="11"/>
    </row>
    <row r="27" spans="2:18" ht="25.5" customHeight="1">
      <c r="B27" s="2">
        <v>19</v>
      </c>
      <c r="C27" s="98" t="s">
        <v>19</v>
      </c>
      <c r="D27" s="3">
        <v>15</v>
      </c>
      <c r="E27" s="4">
        <v>921</v>
      </c>
      <c r="F27" s="5">
        <f t="shared" si="5"/>
        <v>13815</v>
      </c>
      <c r="G27" s="6"/>
      <c r="H27" s="6"/>
      <c r="I27" s="6">
        <f t="shared" si="8"/>
        <v>0</v>
      </c>
      <c r="J27" s="7">
        <f>IF((VLOOKUP(F27,'[2]TABLAS 15'!$B$22:$D$32,3)-L27)&lt;0,0,VLOOKUP(F27,'[2]TABLAS 15'!$B$22:$D$32,3)-L27)</f>
        <v>0</v>
      </c>
      <c r="K27" s="7">
        <f t="shared" si="6"/>
        <v>13815</v>
      </c>
      <c r="L27" s="8"/>
      <c r="M27" s="9"/>
      <c r="N27" s="7">
        <v>2135.89</v>
      </c>
      <c r="O27" s="10"/>
      <c r="P27" s="6">
        <v>291.98</v>
      </c>
      <c r="Q27" s="28">
        <f>J27+K27-N27-O27-P27</f>
        <v>11387.130000000001</v>
      </c>
      <c r="R27" s="11"/>
    </row>
    <row r="28" spans="2:18" ht="25.5" customHeight="1">
      <c r="B28" s="2">
        <v>20</v>
      </c>
      <c r="C28" s="97" t="s">
        <v>196</v>
      </c>
      <c r="D28" s="3">
        <v>15</v>
      </c>
      <c r="E28" s="4">
        <v>317</v>
      </c>
      <c r="F28" s="5">
        <f t="shared" si="5"/>
        <v>4755</v>
      </c>
      <c r="G28" s="6"/>
      <c r="H28" s="6"/>
      <c r="I28" s="6">
        <f t="shared" si="8"/>
        <v>0</v>
      </c>
      <c r="J28" s="7"/>
      <c r="K28" s="7">
        <f t="shared" si="6"/>
        <v>4755</v>
      </c>
      <c r="L28" s="8"/>
      <c r="M28" s="9"/>
      <c r="N28" s="7">
        <v>479.6</v>
      </c>
      <c r="O28" s="10"/>
      <c r="P28" s="6"/>
      <c r="Q28" s="28">
        <f>J28+K28-N28-O28-P28</f>
        <v>4275.4</v>
      </c>
      <c r="R28" s="11"/>
    </row>
    <row r="29" spans="2:18" ht="25.5" customHeight="1">
      <c r="B29" s="2">
        <v>21</v>
      </c>
      <c r="C29" s="73" t="s">
        <v>178</v>
      </c>
      <c r="D29" s="3">
        <v>15</v>
      </c>
      <c r="E29" s="4">
        <v>620</v>
      </c>
      <c r="F29" s="7">
        <f aca="true" t="shared" si="9" ref="F29:F44">D29*E29</f>
        <v>9300</v>
      </c>
      <c r="G29" s="6"/>
      <c r="H29" s="6"/>
      <c r="I29" s="6">
        <f aca="true" t="shared" si="10" ref="I29:I44">H29*0.25</f>
        <v>0</v>
      </c>
      <c r="J29" s="7"/>
      <c r="K29" s="7">
        <f aca="true" t="shared" si="11" ref="K29:K44">SUM(F29+H29+J29+I29+G29)</f>
        <v>9300</v>
      </c>
      <c r="L29" s="8">
        <f>((F29-VLOOKUP(F29,'[2]TABLAS 15'!$A$6:$D$13,1))*VLOOKUP(F29,'[2]TABLAS 15'!$A$6:$D$13,4)+VLOOKUP(F29,'[2]TABLAS 15'!$A$6:$D$13,3))</f>
        <v>1372.981514</v>
      </c>
      <c r="M29" s="9"/>
      <c r="N29" s="7">
        <f>IF((VLOOKUP(F29,'[2]TABLAS 15'!$B$22:$D$32,3)-L29)&lt;0,-(VLOOKUP(F29,'[2]TABLAS 15'!$B$22:$D$32,3)-L29),0)</f>
        <v>1372.981514</v>
      </c>
      <c r="O29" s="10"/>
      <c r="P29" s="6">
        <v>198.18</v>
      </c>
      <c r="Q29" s="28">
        <f aca="true" t="shared" si="12" ref="Q29:Q44">K29-N29-O29-P29</f>
        <v>7728.838486</v>
      </c>
      <c r="R29" s="44"/>
    </row>
    <row r="30" spans="2:18" ht="25.5" customHeight="1">
      <c r="B30" s="2">
        <v>22</v>
      </c>
      <c r="C30" s="74" t="s">
        <v>18</v>
      </c>
      <c r="D30" s="3">
        <v>15</v>
      </c>
      <c r="E30" s="4">
        <v>232.1</v>
      </c>
      <c r="F30" s="7">
        <f t="shared" si="9"/>
        <v>3481.5</v>
      </c>
      <c r="G30" s="6"/>
      <c r="H30" s="6"/>
      <c r="I30" s="6">
        <f t="shared" si="10"/>
        <v>0</v>
      </c>
      <c r="J30" s="7"/>
      <c r="K30" s="7">
        <f t="shared" si="11"/>
        <v>3481.5</v>
      </c>
      <c r="L30" s="8">
        <f>((F30-VLOOKUP(F30,'[2]TABLAS 15'!$A$6:$D$13,1))*VLOOKUP(F30,'[2]TABLAS 15'!$A$6:$D$13,4)+VLOOKUP(F30,'[2]TABLAS 15'!$A$6:$D$13,3))</f>
        <v>273.35926400000005</v>
      </c>
      <c r="M30" s="9"/>
      <c r="N30" s="7">
        <f>IF((VLOOKUP(F30,'[2]TABLAS 15'!$B$22:$D$32,3)-L30)&lt;0,-(VLOOKUP(F30,'[2]TABLAS 15'!$B$22:$D$32,3)-L30),0)</f>
        <v>146.58926400000007</v>
      </c>
      <c r="O30" s="10"/>
      <c r="P30" s="6">
        <v>83.37</v>
      </c>
      <c r="Q30" s="28">
        <f t="shared" si="12"/>
        <v>3251.540736</v>
      </c>
      <c r="R30" s="44"/>
    </row>
    <row r="31" spans="2:18" ht="25.5" customHeight="1">
      <c r="B31" s="2">
        <v>23</v>
      </c>
      <c r="C31" s="74" t="s">
        <v>18</v>
      </c>
      <c r="D31" s="3">
        <v>15</v>
      </c>
      <c r="E31" s="4">
        <v>284</v>
      </c>
      <c r="F31" s="7">
        <f t="shared" si="9"/>
        <v>4260</v>
      </c>
      <c r="G31" s="6"/>
      <c r="H31" s="6"/>
      <c r="I31" s="6">
        <f t="shared" si="10"/>
        <v>0</v>
      </c>
      <c r="J31" s="7"/>
      <c r="K31" s="7">
        <f t="shared" si="11"/>
        <v>4260</v>
      </c>
      <c r="L31" s="8">
        <f>((F31-VLOOKUP(F31,'[2]TABLAS 15'!$A$6:$D$13,1))*VLOOKUP(F31,'[2]TABLAS 15'!$A$6:$D$13,4)+VLOOKUP(F31,'[2]TABLAS 15'!$A$6:$D$13,3))</f>
        <v>386.76480000000004</v>
      </c>
      <c r="M31" s="9"/>
      <c r="N31" s="7">
        <f>IF((VLOOKUP(F31,'[2]TABLAS 15'!$B$22:$D$32,3)-L31)&lt;0,-(VLOOKUP(F31,'[2]TABLAS 15'!$B$22:$D$32,3)-L31),0)</f>
        <v>386.76480000000004</v>
      </c>
      <c r="O31" s="10"/>
      <c r="P31" s="6">
        <v>96.83</v>
      </c>
      <c r="Q31" s="28">
        <f t="shared" si="12"/>
        <v>3776.4052</v>
      </c>
      <c r="R31" s="44"/>
    </row>
    <row r="32" spans="2:18" ht="25.5" customHeight="1">
      <c r="B32" s="2">
        <v>24</v>
      </c>
      <c r="C32" s="74" t="s">
        <v>20</v>
      </c>
      <c r="D32" s="3">
        <v>15</v>
      </c>
      <c r="E32" s="4">
        <v>221.3</v>
      </c>
      <c r="F32" s="7">
        <f t="shared" si="9"/>
        <v>3319.5</v>
      </c>
      <c r="G32" s="6"/>
      <c r="H32" s="6"/>
      <c r="I32" s="6">
        <f t="shared" si="10"/>
        <v>0</v>
      </c>
      <c r="J32" s="7"/>
      <c r="K32" s="7">
        <f t="shared" si="11"/>
        <v>3319.5</v>
      </c>
      <c r="L32" s="8">
        <f>((F32-VLOOKUP(F32,'[2]TABLAS 15'!$A$6:$D$13,1))*VLOOKUP(F32,'[2]TABLAS 15'!$A$6:$D$13,4)+VLOOKUP(F32,'[2]TABLAS 15'!$A$6:$D$13,3))</f>
        <v>255.73366400000003</v>
      </c>
      <c r="M32" s="9"/>
      <c r="N32" s="7">
        <f>IF((VLOOKUP(F32,'[2]TABLAS 15'!$B$22:$D$32,3)-L32)&lt;0,-(VLOOKUP(F32,'[2]TABLAS 15'!$B$22:$D$32,3)-L32),0)</f>
        <v>128.96366400000005</v>
      </c>
      <c r="O32" s="10"/>
      <c r="P32" s="6">
        <v>79.76</v>
      </c>
      <c r="Q32" s="28">
        <f t="shared" si="12"/>
        <v>3110.776336</v>
      </c>
      <c r="R32" s="45"/>
    </row>
    <row r="33" spans="2:18" ht="25.5" customHeight="1">
      <c r="B33" s="2">
        <v>25</v>
      </c>
      <c r="C33" s="73" t="s">
        <v>96</v>
      </c>
      <c r="D33" s="3">
        <v>15</v>
      </c>
      <c r="E33" s="4">
        <v>208.5</v>
      </c>
      <c r="F33" s="7">
        <f t="shared" si="9"/>
        <v>3127.5</v>
      </c>
      <c r="G33" s="6"/>
      <c r="H33" s="6"/>
      <c r="I33" s="6">
        <f t="shared" si="10"/>
        <v>0</v>
      </c>
      <c r="J33" s="7"/>
      <c r="K33" s="7">
        <f t="shared" si="11"/>
        <v>3127.5</v>
      </c>
      <c r="L33" s="8">
        <f>((F33-VLOOKUP(F33,'[2]TABLAS 15'!$A$6:$D$13,1))*VLOOKUP(F33,'[2]TABLAS 15'!$A$6:$D$13,4)+VLOOKUP(F33,'[2]TABLAS 15'!$A$6:$D$13,3))</f>
        <v>234.844064</v>
      </c>
      <c r="M33" s="9"/>
      <c r="N33" s="7">
        <f>IF((VLOOKUP(F33,'[2]TABLAS 15'!$B$22:$D$32,3)-L33)&lt;0,-(VLOOKUP(F33,'[2]TABLAS 15'!$B$22:$D$32,3)-L33),0)</f>
        <v>108.074064</v>
      </c>
      <c r="O33" s="10"/>
      <c r="P33" s="6">
        <v>75.49</v>
      </c>
      <c r="Q33" s="28">
        <f t="shared" si="12"/>
        <v>2943.9359360000003</v>
      </c>
      <c r="R33" s="46"/>
    </row>
    <row r="34" spans="2:18" ht="25.5" customHeight="1">
      <c r="B34" s="2">
        <v>27</v>
      </c>
      <c r="C34" s="73" t="s">
        <v>96</v>
      </c>
      <c r="D34" s="3">
        <v>15</v>
      </c>
      <c r="E34" s="4">
        <v>250.3</v>
      </c>
      <c r="F34" s="7">
        <f t="shared" si="9"/>
        <v>3754.5</v>
      </c>
      <c r="G34" s="6"/>
      <c r="H34" s="6"/>
      <c r="I34" s="6">
        <f t="shared" si="10"/>
        <v>0</v>
      </c>
      <c r="J34" s="7"/>
      <c r="K34" s="7">
        <f t="shared" si="11"/>
        <v>3754.5</v>
      </c>
      <c r="L34" s="8">
        <f>((F34-VLOOKUP(F34,'[2]TABLAS 15'!$A$6:$D$13,1))*VLOOKUP(F34,'[2]TABLAS 15'!$A$6:$D$13,4)+VLOOKUP(F34,'[2]TABLAS 15'!$A$6:$D$13,3))</f>
        <v>305.88480000000004</v>
      </c>
      <c r="M34" s="9"/>
      <c r="N34" s="7">
        <f>IF((VLOOKUP(F34,'[2]TABLAS 15'!$B$22:$D$32,3)-L34)&lt;0,-(VLOOKUP(F34,'[2]TABLAS 15'!$B$22:$D$32,3)-L34),0)</f>
        <v>305.88480000000004</v>
      </c>
      <c r="O34" s="10"/>
      <c r="P34" s="6">
        <v>86.22</v>
      </c>
      <c r="Q34" s="28">
        <f t="shared" si="12"/>
        <v>3362.3952000000004</v>
      </c>
      <c r="R34" s="49"/>
    </row>
    <row r="35" spans="2:18" ht="25.5" customHeight="1">
      <c r="B35" s="2">
        <v>28</v>
      </c>
      <c r="C35" s="73" t="s">
        <v>181</v>
      </c>
      <c r="D35" s="3">
        <v>15</v>
      </c>
      <c r="E35" s="4">
        <v>191</v>
      </c>
      <c r="F35" s="7">
        <f t="shared" si="9"/>
        <v>2865</v>
      </c>
      <c r="G35" s="6"/>
      <c r="H35" s="6"/>
      <c r="I35" s="6">
        <f t="shared" si="10"/>
        <v>0</v>
      </c>
      <c r="J35" s="7"/>
      <c r="K35" s="7">
        <f t="shared" si="11"/>
        <v>2865</v>
      </c>
      <c r="L35" s="8">
        <f>((F35-VLOOKUP(F35,'[2]TABLAS 15'!$A$6:$D$13,1))*VLOOKUP(F35,'[2]TABLAS 15'!$A$6:$D$13,4)+VLOOKUP(F35,'[2]TABLAS 15'!$A$6:$D$13,3))</f>
        <v>206.284064</v>
      </c>
      <c r="M35" s="9"/>
      <c r="N35" s="7">
        <f>IF((VLOOKUP(F35,'[2]TABLAS 15'!$B$22:$D$32,3)-L35)&lt;0,-(VLOOKUP(F35,'[2]TABLAS 15'!$B$22:$D$32,3)-L35),0)</f>
        <v>58.96406400000001</v>
      </c>
      <c r="O35" s="10"/>
      <c r="P35" s="6">
        <v>70.15</v>
      </c>
      <c r="Q35" s="28">
        <f t="shared" si="12"/>
        <v>2735.885936</v>
      </c>
      <c r="R35" s="49"/>
    </row>
    <row r="36" spans="2:18" ht="25.5" customHeight="1">
      <c r="B36" s="2">
        <v>29</v>
      </c>
      <c r="C36" s="73" t="s">
        <v>96</v>
      </c>
      <c r="D36" s="3">
        <v>15</v>
      </c>
      <c r="E36" s="4">
        <v>222</v>
      </c>
      <c r="F36" s="7">
        <f t="shared" si="9"/>
        <v>3330</v>
      </c>
      <c r="G36" s="6"/>
      <c r="H36" s="6"/>
      <c r="I36" s="6">
        <f t="shared" si="10"/>
        <v>0</v>
      </c>
      <c r="J36" s="7"/>
      <c r="K36" s="7">
        <f t="shared" si="11"/>
        <v>3330</v>
      </c>
      <c r="L36" s="8">
        <f>((F36-VLOOKUP(F36,'[2]TABLAS 15'!$A$6:$D$13,1))*VLOOKUP(F36,'[2]TABLAS 15'!$A$6:$D$13,4)+VLOOKUP(F36,'[2]TABLAS 15'!$A$6:$D$13,3))</f>
        <v>256.87606400000004</v>
      </c>
      <c r="M36" s="9"/>
      <c r="N36" s="7">
        <f>IF((VLOOKUP(F36,'[2]TABLAS 15'!$B$22:$D$32,3)-L36)&lt;0,-(VLOOKUP(F36,'[2]TABLAS 15'!$B$22:$D$32,3)-L36),0)</f>
        <v>130.10606400000006</v>
      </c>
      <c r="O36" s="10"/>
      <c r="P36" s="6">
        <v>80</v>
      </c>
      <c r="Q36" s="28">
        <f t="shared" si="12"/>
        <v>3119.893936</v>
      </c>
      <c r="R36" s="49"/>
    </row>
    <row r="37" spans="2:18" ht="25.5" customHeight="1">
      <c r="B37" s="2">
        <v>30</v>
      </c>
      <c r="C37" s="73" t="s">
        <v>115</v>
      </c>
      <c r="D37" s="3">
        <v>15</v>
      </c>
      <c r="E37" s="4">
        <v>226.5</v>
      </c>
      <c r="F37" s="7">
        <f t="shared" si="9"/>
        <v>3397.5</v>
      </c>
      <c r="G37" s="6"/>
      <c r="H37" s="6"/>
      <c r="I37" s="6">
        <f t="shared" si="10"/>
        <v>0</v>
      </c>
      <c r="J37" s="7"/>
      <c r="K37" s="7">
        <f t="shared" si="11"/>
        <v>3397.5</v>
      </c>
      <c r="L37" s="8">
        <f>((F37-VLOOKUP(F37,'[2]TABLAS 15'!$A$6:$D$13,1))*VLOOKUP(F37,'[2]TABLAS 15'!$A$6:$D$13,4)+VLOOKUP(F37,'[2]TABLAS 15'!$A$6:$D$13,3))</f>
        <v>264.220064</v>
      </c>
      <c r="M37" s="9"/>
      <c r="N37" s="7">
        <f>IF((VLOOKUP(F37,'[2]TABLAS 15'!$B$22:$D$32,3)-L37)&lt;0,-(VLOOKUP(F37,'[2]TABLAS 15'!$B$22:$D$32,3)-L37),0)</f>
        <v>137.450064</v>
      </c>
      <c r="O37" s="10"/>
      <c r="P37" s="6">
        <v>81.5</v>
      </c>
      <c r="Q37" s="28">
        <f t="shared" si="12"/>
        <v>3178.549936</v>
      </c>
      <c r="R37" s="46"/>
    </row>
    <row r="38" spans="2:18" ht="25.5" customHeight="1">
      <c r="B38" s="2">
        <v>31</v>
      </c>
      <c r="C38" s="76" t="s">
        <v>77</v>
      </c>
      <c r="D38" s="3">
        <v>15</v>
      </c>
      <c r="E38" s="4">
        <v>43.5</v>
      </c>
      <c r="F38" s="7">
        <f t="shared" si="9"/>
        <v>652.5</v>
      </c>
      <c r="G38" s="6"/>
      <c r="H38" s="6"/>
      <c r="I38" s="6">
        <f t="shared" si="10"/>
        <v>0</v>
      </c>
      <c r="J38" s="7">
        <v>123.42</v>
      </c>
      <c r="K38" s="7">
        <f t="shared" si="11"/>
        <v>775.92</v>
      </c>
      <c r="L38" s="8"/>
      <c r="M38" s="9"/>
      <c r="N38" s="7">
        <f>IF((VLOOKUP(F38,'[2]TABLAS 15'!$B$22:$D$32,3)-L38)&lt;0,-(VLOOKUP(F38,'[2]TABLAS 15'!$B$22:$D$32,3)-L38),0)</f>
        <v>0</v>
      </c>
      <c r="O38" s="10"/>
      <c r="P38" s="6">
        <v>19.4</v>
      </c>
      <c r="Q38" s="28">
        <f t="shared" si="12"/>
        <v>756.52</v>
      </c>
      <c r="R38" s="49"/>
    </row>
    <row r="39" spans="2:18" ht="25.5" customHeight="1">
      <c r="B39" s="2">
        <v>32</v>
      </c>
      <c r="C39" s="76" t="s">
        <v>124</v>
      </c>
      <c r="D39" s="3">
        <v>15</v>
      </c>
      <c r="E39" s="4">
        <v>165.51</v>
      </c>
      <c r="F39" s="7">
        <f t="shared" si="9"/>
        <v>2482.6499999999996</v>
      </c>
      <c r="G39" s="6"/>
      <c r="H39" s="6"/>
      <c r="I39" s="6">
        <f t="shared" si="10"/>
        <v>0</v>
      </c>
      <c r="J39" s="7">
        <v>124.42</v>
      </c>
      <c r="K39" s="7">
        <f t="shared" si="11"/>
        <v>2607.0699999999997</v>
      </c>
      <c r="L39" s="8"/>
      <c r="M39" s="9"/>
      <c r="N39" s="7">
        <f>IF((VLOOKUP(F39,'[2]TABLAS 15'!$B$22:$D$32,3)-L39)&lt;0,-(VLOOKUP(F39,'[2]TABLAS 15'!$B$22:$D$32,3)-L39),0)</f>
        <v>0</v>
      </c>
      <c r="O39" s="10"/>
      <c r="P39" s="6">
        <v>65.18</v>
      </c>
      <c r="Q39" s="28">
        <f t="shared" si="12"/>
        <v>2541.89</v>
      </c>
      <c r="R39" s="49"/>
    </row>
    <row r="40" spans="2:18" ht="25.5" customHeight="1">
      <c r="B40" s="2">
        <v>33</v>
      </c>
      <c r="C40" s="76" t="s">
        <v>125</v>
      </c>
      <c r="D40" s="3">
        <v>15</v>
      </c>
      <c r="E40" s="4">
        <v>151.7</v>
      </c>
      <c r="F40" s="7">
        <f t="shared" si="9"/>
        <v>2275.5</v>
      </c>
      <c r="G40" s="6"/>
      <c r="H40" s="6"/>
      <c r="I40" s="6">
        <f t="shared" si="10"/>
        <v>0</v>
      </c>
      <c r="J40" s="7">
        <v>125.42</v>
      </c>
      <c r="K40" s="7">
        <f t="shared" si="11"/>
        <v>2400.92</v>
      </c>
      <c r="L40" s="8"/>
      <c r="M40" s="9"/>
      <c r="N40" s="7">
        <f>IF((VLOOKUP(F40,'[2]TABLAS 15'!$B$22:$D$32,3)-L40)&lt;0,-(VLOOKUP(F40,'[2]TABLAS 15'!$B$22:$D$32,3)-L40),0)</f>
        <v>0</v>
      </c>
      <c r="O40" s="10"/>
      <c r="P40" s="6">
        <v>60.02</v>
      </c>
      <c r="Q40" s="28">
        <f t="shared" si="12"/>
        <v>2340.9</v>
      </c>
      <c r="R40" s="49"/>
    </row>
    <row r="41" spans="2:18" ht="25.5" customHeight="1">
      <c r="B41" s="2">
        <v>34</v>
      </c>
      <c r="C41" s="75" t="s">
        <v>190</v>
      </c>
      <c r="D41" s="3">
        <v>15</v>
      </c>
      <c r="E41" s="4">
        <v>150</v>
      </c>
      <c r="F41" s="7">
        <f>D41*E41</f>
        <v>2250</v>
      </c>
      <c r="G41" s="6"/>
      <c r="H41" s="6"/>
      <c r="I41" s="6">
        <f>H41*0.25</f>
        <v>0</v>
      </c>
      <c r="J41" s="7">
        <v>39.47</v>
      </c>
      <c r="K41" s="7">
        <f>SUM(F41+H41+J41+I41+G41)</f>
        <v>2289.47</v>
      </c>
      <c r="L41" s="8"/>
      <c r="M41" s="9"/>
      <c r="N41" s="7">
        <f>IF((VLOOKUP(F41,'[2]TABLAS 15'!$B$22:$D$32,3)-L41)&lt;0,-(VLOOKUP(F41,'[2]TABLAS 15'!$B$22:$D$32,3)-L41),0)</f>
        <v>0</v>
      </c>
      <c r="O41" s="10"/>
      <c r="P41" s="6">
        <v>61.02</v>
      </c>
      <c r="Q41" s="28">
        <f>K41-N41-O41-P41</f>
        <v>2228.45</v>
      </c>
      <c r="R41" s="49"/>
    </row>
    <row r="42" spans="2:18" ht="25.5" customHeight="1">
      <c r="B42" s="2">
        <v>35</v>
      </c>
      <c r="C42" s="75" t="s">
        <v>96</v>
      </c>
      <c r="D42" s="3">
        <v>15</v>
      </c>
      <c r="E42" s="4">
        <v>172</v>
      </c>
      <c r="F42" s="7">
        <f>D42*E42</f>
        <v>2580</v>
      </c>
      <c r="G42" s="6"/>
      <c r="H42" s="6"/>
      <c r="I42" s="6">
        <f>H42*0.25</f>
        <v>0</v>
      </c>
      <c r="J42" s="7">
        <v>126.42</v>
      </c>
      <c r="K42" s="7">
        <f>SUM(F42+H42+J42+I42+G42)</f>
        <v>2706.42</v>
      </c>
      <c r="L42" s="8"/>
      <c r="M42" s="9"/>
      <c r="N42" s="7">
        <f>IF((VLOOKUP(F42,'[2]TABLAS 15'!$B$22:$D$32,3)-L42)&lt;0,-(VLOOKUP(F42,'[2]TABLAS 15'!$B$22:$D$32,3)-L42),0)</f>
        <v>0</v>
      </c>
      <c r="O42" s="10"/>
      <c r="P42" s="6">
        <v>67.66</v>
      </c>
      <c r="Q42" s="28">
        <f>K42-N42-O42-P42</f>
        <v>2638.76</v>
      </c>
      <c r="R42" s="49"/>
    </row>
    <row r="43" spans="2:18" ht="25.5" customHeight="1">
      <c r="B43" s="2">
        <v>36</v>
      </c>
      <c r="C43" s="75" t="s">
        <v>96</v>
      </c>
      <c r="D43" s="3">
        <v>15</v>
      </c>
      <c r="E43" s="4">
        <v>223.5</v>
      </c>
      <c r="F43" s="7">
        <f>D43*E43</f>
        <v>3352.5</v>
      </c>
      <c r="G43" s="6"/>
      <c r="H43" s="6"/>
      <c r="I43" s="6">
        <f>H43*0.25</f>
        <v>0</v>
      </c>
      <c r="J43" s="7">
        <v>127.42</v>
      </c>
      <c r="K43" s="7">
        <f>SUM(F43+H43+J43+I43+G43)</f>
        <v>3479.92</v>
      </c>
      <c r="L43" s="8"/>
      <c r="M43" s="9"/>
      <c r="N43" s="7">
        <f>IF((VLOOKUP(F43,'[2]TABLAS 15'!$B$22:$D$32,3)-L43)&lt;0,-(VLOOKUP(F43,'[2]TABLAS 15'!$B$22:$D$32,3)-L43),0)</f>
        <v>0</v>
      </c>
      <c r="O43" s="10"/>
      <c r="P43" s="6">
        <v>87</v>
      </c>
      <c r="Q43" s="28">
        <f>K43-N43-O43-P43</f>
        <v>3392.92</v>
      </c>
      <c r="R43" s="49"/>
    </row>
    <row r="44" spans="2:18" ht="25.5" customHeight="1">
      <c r="B44" s="2">
        <v>37</v>
      </c>
      <c r="C44" s="75" t="s">
        <v>126</v>
      </c>
      <c r="D44" s="3">
        <v>15</v>
      </c>
      <c r="E44" s="4">
        <v>217.9</v>
      </c>
      <c r="F44" s="7">
        <f t="shared" si="9"/>
        <v>3268.5</v>
      </c>
      <c r="G44" s="6"/>
      <c r="H44" s="6"/>
      <c r="I44" s="6">
        <f t="shared" si="10"/>
        <v>0</v>
      </c>
      <c r="J44" s="7">
        <v>126.42</v>
      </c>
      <c r="K44" s="7">
        <f t="shared" si="11"/>
        <v>3394.92</v>
      </c>
      <c r="L44" s="8"/>
      <c r="M44" s="9"/>
      <c r="N44" s="7">
        <f>IF((VLOOKUP(F44,'[2]TABLAS 15'!$B$22:$D$32,3)-L44)&lt;0,-(VLOOKUP(F44,'[2]TABLAS 15'!$B$22:$D$32,3)-L44),0)</f>
        <v>0</v>
      </c>
      <c r="O44" s="10"/>
      <c r="P44" s="6">
        <v>84.87</v>
      </c>
      <c r="Q44" s="28">
        <f t="shared" si="12"/>
        <v>3310.05</v>
      </c>
      <c r="R44" s="49"/>
    </row>
    <row r="45" spans="2:18" ht="25.5" customHeight="1">
      <c r="B45" s="13">
        <v>38</v>
      </c>
      <c r="C45" s="75" t="s">
        <v>21</v>
      </c>
      <c r="D45" s="3">
        <v>15</v>
      </c>
      <c r="E45" s="4">
        <v>670</v>
      </c>
      <c r="F45" s="7">
        <f>D45*E45</f>
        <v>10050</v>
      </c>
      <c r="G45" s="6"/>
      <c r="H45" s="6"/>
      <c r="I45" s="6">
        <f>H45*0.25</f>
        <v>0</v>
      </c>
      <c r="J45" s="7"/>
      <c r="K45" s="7">
        <f>SUM(F45+H45+J45+I45+G45)</f>
        <v>10050</v>
      </c>
      <c r="L45" s="8">
        <f>((F45-VLOOKUP(F45,'[2]TABLAS 15'!$A$6:$D$13,1))*VLOOKUP(F45,'[2]TABLAS 15'!$A$6:$D$13,4)+VLOOKUP(F45,'[2]TABLAS 15'!$A$6:$D$13,3))</f>
        <v>1522.531514</v>
      </c>
      <c r="M45" s="9"/>
      <c r="N45" s="7">
        <f>IF((VLOOKUP(F45,'[2]TABLAS 15'!$B$22:$D$32,3)-L45)&lt;0,-(VLOOKUP(F45,'[2]TABLAS 15'!$B$22:$D$32,3)-L45),0)</f>
        <v>1522.531514</v>
      </c>
      <c r="O45" s="10"/>
      <c r="P45" s="6">
        <v>213.19</v>
      </c>
      <c r="Q45" s="28">
        <f>J45+K45-N45-O45-P45</f>
        <v>8314.278486</v>
      </c>
      <c r="R45" s="11"/>
    </row>
    <row r="46" spans="2:18" ht="25.5" customHeight="1">
      <c r="B46" s="13">
        <v>39</v>
      </c>
      <c r="C46" s="84" t="s">
        <v>161</v>
      </c>
      <c r="D46" s="3">
        <v>15</v>
      </c>
      <c r="E46" s="4">
        <v>461.5</v>
      </c>
      <c r="F46" s="7">
        <f>D46*E46</f>
        <v>6922.5</v>
      </c>
      <c r="G46" s="6"/>
      <c r="H46" s="6"/>
      <c r="I46" s="6">
        <f>H46*0.25</f>
        <v>0</v>
      </c>
      <c r="J46" s="7"/>
      <c r="K46" s="7">
        <f>SUM(F46+H46+J46+I46+G46)</f>
        <v>6922.5</v>
      </c>
      <c r="L46" s="8">
        <f>((F46-VLOOKUP(F46,'[2]TABLAS 15'!$A$6:$D$13,1))*VLOOKUP(F46,'[2]TABLAS 15'!$A$6:$D$13,4)+VLOOKUP(F46,'[2]TABLAS 15'!$A$6:$D$13,3))</f>
        <v>898.9080140000001</v>
      </c>
      <c r="M46" s="9"/>
      <c r="N46" s="7">
        <f>IF((VLOOKUP(F46,'[2]TABLAS 15'!$B$22:$D$32,3)-L46)&lt;0,-(VLOOKUP(F46,'[2]TABLAS 15'!$B$22:$D$32,3)-L46),0)</f>
        <v>898.9080140000001</v>
      </c>
      <c r="O46" s="10"/>
      <c r="P46" s="6">
        <v>150.59</v>
      </c>
      <c r="Q46" s="28">
        <f>J46+K46-N46-O46-P46</f>
        <v>5873.001985999999</v>
      </c>
      <c r="R46" s="11"/>
    </row>
    <row r="47" spans="2:18" ht="25.5" customHeight="1">
      <c r="B47" s="19">
        <v>40</v>
      </c>
      <c r="C47" s="99" t="s">
        <v>22</v>
      </c>
      <c r="D47" s="3">
        <v>15</v>
      </c>
      <c r="E47" s="4">
        <v>339</v>
      </c>
      <c r="F47" s="5">
        <f>D47*E47</f>
        <v>5085</v>
      </c>
      <c r="G47" s="6"/>
      <c r="H47" s="6"/>
      <c r="I47" s="6">
        <f>H47*0.25</f>
        <v>0</v>
      </c>
      <c r="J47" s="7"/>
      <c r="K47" s="7">
        <f>SUM(F47+H47+J47+I47+G47)</f>
        <v>5085</v>
      </c>
      <c r="L47" s="8">
        <f>((F47-VLOOKUP(F47,'[2]TABLAS 15'!$A$6:$D$13,1))*VLOOKUP(F47,'[2]TABLAS 15'!$A$6:$D$13,4)+VLOOKUP(F47,'[2]TABLAS 15'!$A$6:$D$13,3))</f>
        <v>533.815808</v>
      </c>
      <c r="M47" s="9"/>
      <c r="N47" s="7">
        <f>IF((VLOOKUP(F47,'[2]TABLAS 15'!$B$22:$D$32,3)-L47)&lt;0,-(VLOOKUP(F47,'[2]TABLAS 15'!$B$22:$D$32,3)-L47),0)</f>
        <v>533.815808</v>
      </c>
      <c r="O47" s="10"/>
      <c r="P47" s="6">
        <v>113.78</v>
      </c>
      <c r="Q47" s="28">
        <f>J47+K47-N47-O47-P47</f>
        <v>4437.404192</v>
      </c>
      <c r="R47" s="50"/>
    </row>
    <row r="48" spans="2:18" ht="25.5" customHeight="1">
      <c r="B48" s="2">
        <v>41</v>
      </c>
      <c r="C48" s="98" t="s">
        <v>18</v>
      </c>
      <c r="D48" s="3">
        <v>15</v>
      </c>
      <c r="E48" s="4">
        <v>232.2</v>
      </c>
      <c r="F48" s="7">
        <f>D48*E48</f>
        <v>3483</v>
      </c>
      <c r="G48" s="6"/>
      <c r="H48" s="6"/>
      <c r="I48" s="6">
        <f>H48*0.25</f>
        <v>0</v>
      </c>
      <c r="J48" s="7"/>
      <c r="K48" s="7">
        <f>SUM(F48+H48+J48+I48+G48)</f>
        <v>3483</v>
      </c>
      <c r="L48" s="8">
        <f>((F48-VLOOKUP(F48,'[2]TABLAS 15'!$A$6:$D$13,1))*VLOOKUP(F48,'[2]TABLAS 15'!$A$6:$D$13,4)+VLOOKUP(F48,'[2]TABLAS 15'!$A$6:$D$13,3))</f>
        <v>273.522464</v>
      </c>
      <c r="M48" s="9"/>
      <c r="N48" s="7">
        <f>IF((VLOOKUP(F48,'[2]TABLAS 15'!$B$22:$D$32,3)-L48)&lt;0,-(VLOOKUP(F48,'[2]TABLAS 15'!$B$22:$D$32,3)-L48),0)</f>
        <v>146.75246400000003</v>
      </c>
      <c r="O48" s="10"/>
      <c r="P48" s="6">
        <v>83.41</v>
      </c>
      <c r="Q48" s="28">
        <f>J48+K48-N48-O48-P48</f>
        <v>3252.837536</v>
      </c>
      <c r="R48" s="17"/>
    </row>
    <row r="49" spans="2:18" ht="25.5" customHeight="1">
      <c r="B49" s="2">
        <v>42</v>
      </c>
      <c r="C49" s="75" t="s">
        <v>121</v>
      </c>
      <c r="D49" s="3">
        <v>15</v>
      </c>
      <c r="E49" s="4">
        <v>297</v>
      </c>
      <c r="F49" s="5">
        <f aca="true" t="shared" si="13" ref="F49:F56">D49*E49</f>
        <v>4455</v>
      </c>
      <c r="G49" s="6"/>
      <c r="H49" s="6"/>
      <c r="I49" s="6">
        <f aca="true" t="shared" si="14" ref="I49:I56">H49*0.25</f>
        <v>0</v>
      </c>
      <c r="J49" s="7"/>
      <c r="K49" s="7">
        <f aca="true" t="shared" si="15" ref="K49:K56">SUM(F49+H49+J49+I49+G49)</f>
        <v>4455</v>
      </c>
      <c r="L49" s="7">
        <f>((F49-VLOOKUP(F49,'[2]TABLAS 15'!$A$6:$D$13,1))*VLOOKUP(F49,'[2]TABLAS 15'!$A$6:$D$13,4)+VLOOKUP(F49,'[2]TABLAS 15'!$A$6:$D$13,3))</f>
        <v>420.91980799999993</v>
      </c>
      <c r="M49" s="9"/>
      <c r="N49" s="7">
        <f>IF((VLOOKUP(F49,'[2]TABLAS 15'!$B$22:$D$32,3)-L49)&lt;0,-(VLOOKUP(F49,'[2]TABLAS 15'!$B$22:$D$32,3)-L49),0)</f>
        <v>420.91980799999993</v>
      </c>
      <c r="O49" s="10"/>
      <c r="P49" s="6">
        <v>100.85</v>
      </c>
      <c r="Q49" s="28">
        <f>K49-N49-O49-P49</f>
        <v>3933.230192</v>
      </c>
      <c r="R49" s="48"/>
    </row>
    <row r="50" spans="2:18" ht="25.5" customHeight="1">
      <c r="B50" s="2">
        <v>43</v>
      </c>
      <c r="C50" s="76" t="s">
        <v>18</v>
      </c>
      <c r="D50" s="3">
        <v>15</v>
      </c>
      <c r="E50" s="4">
        <v>232.2</v>
      </c>
      <c r="F50" s="7">
        <f t="shared" si="13"/>
        <v>3483</v>
      </c>
      <c r="G50" s="6"/>
      <c r="H50" s="6"/>
      <c r="I50" s="6">
        <f t="shared" si="14"/>
        <v>0</v>
      </c>
      <c r="J50" s="7"/>
      <c r="K50" s="7">
        <f t="shared" si="15"/>
        <v>3483</v>
      </c>
      <c r="L50" s="8">
        <f>((F50-VLOOKUP(F50,'[2]TABLAS 15'!$A$6:$D$13,1))*VLOOKUP(F50,'[2]TABLAS 15'!$A$6:$D$13,4)+VLOOKUP(F50,'[2]TABLAS 15'!$A$6:$D$13,3))</f>
        <v>273.522464</v>
      </c>
      <c r="M50" s="9"/>
      <c r="N50" s="7">
        <f>IF((VLOOKUP(F50,'[2]TABLAS 15'!$B$22:$D$32,3)-L50)&lt;0,-(VLOOKUP(F50,'[2]TABLAS 15'!$B$22:$D$32,3)-L50),0)</f>
        <v>146.75246400000003</v>
      </c>
      <c r="O50" s="10"/>
      <c r="P50" s="6">
        <v>83.41</v>
      </c>
      <c r="Q50" s="28">
        <f aca="true" t="shared" si="16" ref="Q50:Q56">K50-N50-O50-P50</f>
        <v>3252.837536</v>
      </c>
      <c r="R50" s="49"/>
    </row>
    <row r="51" spans="2:18" ht="25.5" customHeight="1">
      <c r="B51" s="2">
        <v>44</v>
      </c>
      <c r="C51" s="75" t="s">
        <v>24</v>
      </c>
      <c r="D51" s="3">
        <v>15</v>
      </c>
      <c r="E51" s="33">
        <v>157.1</v>
      </c>
      <c r="F51" s="28">
        <f t="shared" si="13"/>
        <v>2356.5</v>
      </c>
      <c r="G51" s="6"/>
      <c r="H51" s="6"/>
      <c r="I51" s="6">
        <f t="shared" si="14"/>
        <v>0</v>
      </c>
      <c r="J51" s="7">
        <v>155.06</v>
      </c>
      <c r="K51" s="7">
        <f t="shared" si="15"/>
        <v>2511.56</v>
      </c>
      <c r="L51" s="8">
        <f>((F51-VLOOKUP(F51,'[2]TABLAS 15'!$A$6:$D$13,1))*VLOOKUP(F51,'[2]TABLAS 15'!$A$6:$D$13,4)+VLOOKUP(F51,'[2]TABLAS 15'!$A$6:$D$13,3))</f>
        <v>150.95926400000002</v>
      </c>
      <c r="M51" s="9"/>
      <c r="N51" s="7">
        <f>IF((VLOOKUP(F51,'[2]TABLAS 15'!$B$22:$D$32,3)-L51)&lt;0,-(VLOOKUP(F51,'[2]TABLAS 15'!$B$22:$D$32,3)-L51),0)</f>
        <v>0</v>
      </c>
      <c r="O51" s="10"/>
      <c r="P51" s="6">
        <v>62.79</v>
      </c>
      <c r="Q51" s="28">
        <f t="shared" si="16"/>
        <v>2448.77</v>
      </c>
      <c r="R51" s="49"/>
    </row>
    <row r="52" spans="2:18" ht="25.5" customHeight="1">
      <c r="B52" s="2">
        <v>45</v>
      </c>
      <c r="C52" s="75" t="s">
        <v>127</v>
      </c>
      <c r="D52" s="3">
        <v>15</v>
      </c>
      <c r="E52" s="33">
        <v>119.5</v>
      </c>
      <c r="F52" s="28">
        <f t="shared" si="13"/>
        <v>1792.5</v>
      </c>
      <c r="G52" s="6"/>
      <c r="H52" s="6"/>
      <c r="I52" s="6">
        <f>H52*0.25</f>
        <v>0</v>
      </c>
      <c r="J52" s="7">
        <v>156.06</v>
      </c>
      <c r="K52" s="7">
        <f t="shared" si="15"/>
        <v>1948.56</v>
      </c>
      <c r="L52" s="8">
        <f>((F52-VLOOKUP(F52,'[2]TABLAS 15'!$A$6:$D$13,1))*VLOOKUP(F52,'[2]TABLAS 15'!$A$6:$D$13,4)+VLOOKUP(F52,'[2]TABLAS 15'!$A$6:$D$13,3))</f>
        <v>103.60480000000001</v>
      </c>
      <c r="M52" s="9"/>
      <c r="N52" s="7">
        <f>IF((VLOOKUP(F52,'[2]TABLAS 15'!$B$22:$D$32,3)-L52)&lt;0,-(VLOOKUP(F52,'[2]TABLAS 15'!$B$22:$D$32,3)-L52),0)</f>
        <v>0</v>
      </c>
      <c r="O52" s="10"/>
      <c r="P52" s="6">
        <v>48.71</v>
      </c>
      <c r="Q52" s="28">
        <f>K52-N52-O52-P52</f>
        <v>1899.85</v>
      </c>
      <c r="R52" s="49"/>
    </row>
    <row r="53" spans="2:18" ht="25.5" customHeight="1">
      <c r="B53" s="2">
        <v>46</v>
      </c>
      <c r="C53" s="75" t="s">
        <v>128</v>
      </c>
      <c r="D53" s="3">
        <v>15</v>
      </c>
      <c r="E53" s="33">
        <v>170.2</v>
      </c>
      <c r="F53" s="28">
        <f t="shared" si="13"/>
        <v>2553</v>
      </c>
      <c r="G53" s="6"/>
      <c r="H53" s="6"/>
      <c r="I53" s="6">
        <f>H53*0.25</f>
        <v>0</v>
      </c>
      <c r="J53" s="7"/>
      <c r="K53" s="7">
        <f t="shared" si="15"/>
        <v>2553</v>
      </c>
      <c r="L53" s="8">
        <f>((F53-VLOOKUP(F53,'[2]TABLAS 15'!$A$6:$D$13,1))*VLOOKUP(F53,'[2]TABLAS 15'!$A$6:$D$13,4)+VLOOKUP(F53,'[2]TABLAS 15'!$A$6:$D$13,3))</f>
        <v>172.33846400000002</v>
      </c>
      <c r="M53" s="9"/>
      <c r="N53" s="7">
        <v>13.4</v>
      </c>
      <c r="O53" s="10"/>
      <c r="P53" s="6">
        <v>63.93</v>
      </c>
      <c r="Q53" s="28">
        <f>K53-N53-O53-P53</f>
        <v>2475.67</v>
      </c>
      <c r="R53" s="49"/>
    </row>
    <row r="54" spans="2:18" ht="25.5" customHeight="1">
      <c r="B54" s="2">
        <v>47</v>
      </c>
      <c r="C54" s="75" t="s">
        <v>129</v>
      </c>
      <c r="D54" s="3">
        <v>15</v>
      </c>
      <c r="E54" s="33">
        <v>68.5</v>
      </c>
      <c r="F54" s="28">
        <f t="shared" si="13"/>
        <v>1027.5</v>
      </c>
      <c r="G54" s="6"/>
      <c r="H54" s="6"/>
      <c r="I54" s="6">
        <f>H54*0.25</f>
        <v>0</v>
      </c>
      <c r="J54" s="7">
        <v>145.95</v>
      </c>
      <c r="K54" s="7">
        <f t="shared" si="15"/>
        <v>1173.45</v>
      </c>
      <c r="L54" s="8">
        <f>((F54-VLOOKUP(F54,'[2]TABLAS 15'!$A$6:$D$13,1))*VLOOKUP(F54,'[2]TABLAS 15'!$A$6:$D$13,4)+VLOOKUP(F54,'[2]TABLAS 15'!$A$6:$D$13,3))</f>
        <v>54.644800000000004</v>
      </c>
      <c r="M54" s="9"/>
      <c r="N54" s="7">
        <f>IF((VLOOKUP(F54,'[2]TABLAS 15'!$B$22:$D$32,3)-L54)&lt;0,-(VLOOKUP(F54,'[2]TABLAS 15'!$B$22:$D$32,3)-L54),0)</f>
        <v>0</v>
      </c>
      <c r="O54" s="10"/>
      <c r="P54" s="6">
        <v>25.7</v>
      </c>
      <c r="Q54" s="28">
        <f>K54-N54-O54-P54</f>
        <v>1147.75</v>
      </c>
      <c r="R54" s="49"/>
    </row>
    <row r="55" spans="2:18" ht="25.5" customHeight="1">
      <c r="B55" s="2">
        <v>48</v>
      </c>
      <c r="C55" s="75" t="s">
        <v>98</v>
      </c>
      <c r="D55" s="3">
        <v>15</v>
      </c>
      <c r="E55" s="4">
        <v>159.6</v>
      </c>
      <c r="F55" s="28">
        <f t="shared" si="13"/>
        <v>2394</v>
      </c>
      <c r="G55" s="6"/>
      <c r="H55" s="6"/>
      <c r="I55" s="6">
        <f t="shared" si="14"/>
        <v>0</v>
      </c>
      <c r="J55" s="7">
        <v>156.06</v>
      </c>
      <c r="K55" s="7">
        <f t="shared" si="15"/>
        <v>2550.06</v>
      </c>
      <c r="L55" s="8">
        <f>((F55-VLOOKUP(F55,'[2]TABLAS 15'!$A$6:$D$13,1))*VLOOKUP(F55,'[2]TABLAS 15'!$A$6:$D$13,4)+VLOOKUP(F55,'[2]TABLAS 15'!$A$6:$D$13,3))</f>
        <v>155.03926400000003</v>
      </c>
      <c r="M55" s="9"/>
      <c r="N55" s="7">
        <f>IF((VLOOKUP(F55,'[2]TABLAS 15'!$B$22:$D$32,3)-L55)&lt;0,-(VLOOKUP(F55,'[2]TABLAS 15'!$B$22:$D$32,3)-L55),0)</f>
        <v>0</v>
      </c>
      <c r="O55" s="10"/>
      <c r="P55" s="6">
        <v>63.75</v>
      </c>
      <c r="Q55" s="28">
        <f t="shared" si="16"/>
        <v>2486.31</v>
      </c>
      <c r="R55" s="49"/>
    </row>
    <row r="56" spans="2:18" ht="25.5" customHeight="1">
      <c r="B56" s="2">
        <v>49</v>
      </c>
      <c r="C56" s="75" t="s">
        <v>99</v>
      </c>
      <c r="D56" s="3">
        <v>15</v>
      </c>
      <c r="E56" s="4">
        <v>44.5</v>
      </c>
      <c r="F56" s="28">
        <f t="shared" si="13"/>
        <v>667.5</v>
      </c>
      <c r="G56" s="6"/>
      <c r="H56" s="6"/>
      <c r="I56" s="6">
        <f t="shared" si="14"/>
        <v>0</v>
      </c>
      <c r="J56" s="7">
        <v>157.06</v>
      </c>
      <c r="K56" s="7">
        <f t="shared" si="15"/>
        <v>824.56</v>
      </c>
      <c r="L56" s="8">
        <f>((F56-VLOOKUP(F56,'[2]TABLAS 15'!$A$6:$D$13,1))*VLOOKUP(F56,'[2]TABLAS 15'!$A$6:$D$13,4)+VLOOKUP(F56,'[2]TABLAS 15'!$A$6:$D$13,3))</f>
        <v>31.604799999999997</v>
      </c>
      <c r="M56" s="9"/>
      <c r="N56" s="7">
        <f>IF((VLOOKUP(F56,'[2]TABLAS 15'!$B$22:$D$32,3)-L56)&lt;0,-(VLOOKUP(F56,'[2]TABLAS 15'!$B$22:$D$32,3)-L56),0)</f>
        <v>0</v>
      </c>
      <c r="O56" s="10"/>
      <c r="P56" s="6">
        <v>20.61</v>
      </c>
      <c r="Q56" s="28">
        <f t="shared" si="16"/>
        <v>803.9499999999999</v>
      </c>
      <c r="R56" s="49"/>
    </row>
    <row r="57" spans="2:18" ht="25.5" customHeight="1">
      <c r="B57" s="2">
        <v>50</v>
      </c>
      <c r="C57" s="73" t="s">
        <v>87</v>
      </c>
      <c r="D57" s="3">
        <v>15</v>
      </c>
      <c r="E57" s="4">
        <v>157.1</v>
      </c>
      <c r="F57" s="28">
        <f aca="true" t="shared" si="17" ref="F57:F68">D57*E57</f>
        <v>2356.5</v>
      </c>
      <c r="G57" s="6"/>
      <c r="H57" s="6"/>
      <c r="I57" s="6">
        <f aca="true" t="shared" si="18" ref="I57:I68">H57*0.25</f>
        <v>0</v>
      </c>
      <c r="J57" s="7">
        <v>155.06</v>
      </c>
      <c r="K57" s="7">
        <f aca="true" t="shared" si="19" ref="K57:K68">SUM(F57+H57+J57+I57+G57)</f>
        <v>2511.56</v>
      </c>
      <c r="L57" s="8">
        <f>((F57-VLOOKUP(F57,'[2]TABLAS 15'!$A$6:$D$13,1))*VLOOKUP(F57,'[2]TABLAS 15'!$A$6:$D$13,4)+VLOOKUP(F57,'[2]TABLAS 15'!$A$6:$D$13,3))</f>
        <v>150.95926400000002</v>
      </c>
      <c r="M57" s="9"/>
      <c r="N57" s="7">
        <f>IF((VLOOKUP(F57,'[2]TABLAS 15'!$B$22:$D$32,3)-L57)&lt;0,-(VLOOKUP(F57,'[2]TABLAS 15'!$B$22:$D$32,3)-L57),0)</f>
        <v>0</v>
      </c>
      <c r="O57" s="10"/>
      <c r="P57" s="6">
        <v>62.79</v>
      </c>
      <c r="Q57" s="28">
        <f>K57-N57-O57-P57</f>
        <v>2448.77</v>
      </c>
      <c r="R57" s="1"/>
    </row>
    <row r="58" spans="2:18" ht="25.5" customHeight="1">
      <c r="B58" s="2">
        <v>51</v>
      </c>
      <c r="C58" s="73" t="s">
        <v>130</v>
      </c>
      <c r="D58" s="3">
        <v>15</v>
      </c>
      <c r="E58" s="4">
        <v>156.5</v>
      </c>
      <c r="F58" s="28">
        <f t="shared" si="17"/>
        <v>2347.5</v>
      </c>
      <c r="G58" s="6"/>
      <c r="H58" s="6"/>
      <c r="I58" s="6">
        <f t="shared" si="18"/>
        <v>0</v>
      </c>
      <c r="J58" s="7">
        <v>156.06</v>
      </c>
      <c r="K58" s="7">
        <f t="shared" si="19"/>
        <v>2503.56</v>
      </c>
      <c r="L58" s="8">
        <f>((F58-VLOOKUP(F58,'[2]TABLAS 15'!$A$6:$D$13,1))*VLOOKUP(F58,'[2]TABLAS 15'!$A$6:$D$13,4)+VLOOKUP(F58,'[2]TABLAS 15'!$A$6:$D$13,3))</f>
        <v>149.98006400000003</v>
      </c>
      <c r="M58" s="9"/>
      <c r="N58" s="7">
        <f>IF((VLOOKUP(F58,'[2]TABLAS 15'!$B$22:$D$32,3)-L58)&lt;0,-(VLOOKUP(F58,'[2]TABLAS 15'!$B$22:$D$32,3)-L58),0)</f>
        <v>0</v>
      </c>
      <c r="O58" s="10"/>
      <c r="P58" s="6">
        <v>62.59</v>
      </c>
      <c r="Q58" s="28">
        <f>K58-N58-O58-P58</f>
        <v>2440.97</v>
      </c>
      <c r="R58" s="1"/>
    </row>
    <row r="59" spans="2:18" ht="25.5" customHeight="1">
      <c r="B59" s="2">
        <v>52</v>
      </c>
      <c r="C59" s="73" t="s">
        <v>100</v>
      </c>
      <c r="D59" s="3">
        <v>15</v>
      </c>
      <c r="E59" s="4">
        <v>199.2</v>
      </c>
      <c r="F59" s="28">
        <f t="shared" si="17"/>
        <v>2988</v>
      </c>
      <c r="G59" s="6"/>
      <c r="H59" s="6"/>
      <c r="I59" s="6">
        <f t="shared" si="18"/>
        <v>0</v>
      </c>
      <c r="J59" s="7">
        <v>157.06</v>
      </c>
      <c r="K59" s="7">
        <f t="shared" si="19"/>
        <v>3145.06</v>
      </c>
      <c r="L59" s="8">
        <f>((F59-VLOOKUP(F59,'[2]TABLAS 15'!$A$6:$D$13,1))*VLOOKUP(F59,'[2]TABLAS 15'!$A$6:$D$13,4)+VLOOKUP(F59,'[2]TABLAS 15'!$A$6:$D$13,3))</f>
        <v>219.66646400000002</v>
      </c>
      <c r="M59" s="9"/>
      <c r="N59" s="7">
        <f>IF((VLOOKUP(F59,'[2]TABLAS 15'!$B$22:$D$32,3)-L59)&lt;0,-(VLOOKUP(F59,'[2]TABLAS 15'!$B$22:$D$32,3)-L59),0)</f>
        <v>72.34646400000003</v>
      </c>
      <c r="O59" s="10"/>
      <c r="P59" s="6">
        <v>76.82</v>
      </c>
      <c r="Q59" s="28">
        <f>K59-N59-O59-P59</f>
        <v>2995.8935359999996</v>
      </c>
      <c r="R59" s="1"/>
    </row>
    <row r="60" spans="2:18" ht="25.5" customHeight="1">
      <c r="B60" s="2">
        <v>53</v>
      </c>
      <c r="C60" s="77" t="s">
        <v>101</v>
      </c>
      <c r="D60" s="3">
        <v>15</v>
      </c>
      <c r="E60" s="4">
        <v>553.5</v>
      </c>
      <c r="F60" s="5">
        <f t="shared" si="17"/>
        <v>8302.5</v>
      </c>
      <c r="G60" s="6"/>
      <c r="H60" s="6"/>
      <c r="I60" s="6">
        <f t="shared" si="18"/>
        <v>0</v>
      </c>
      <c r="J60" s="7">
        <f>IF((VLOOKUP(F60,'[2]TABLAS 15'!$B$22:$D$32,3)-L60)&lt;0,0,VLOOKUP(F60,'[2]TABLAS 15'!$B$22:$D$32,3)-L60)</f>
        <v>0</v>
      </c>
      <c r="K60" s="7">
        <f t="shared" si="19"/>
        <v>8302.5</v>
      </c>
      <c r="L60" s="8">
        <f>((F60-VLOOKUP(F60,'[2]TABLAS 15'!$A$6:$D$13,1))*VLOOKUP(F60,'[2]TABLAS 15'!$A$6:$D$13,4)+VLOOKUP(F60,'[2]TABLAS 15'!$A$6:$D$13,3))</f>
        <v>1174.0800140000001</v>
      </c>
      <c r="M60" s="9"/>
      <c r="N60" s="7">
        <f>IF((VLOOKUP(F60,'[2]TABLAS 15'!$B$22:$D$32,3)-L60)&lt;0,-(VLOOKUP(F60,'[2]TABLAS 15'!$B$22:$D$32,3)-L60),0)</f>
        <v>1174.0800140000001</v>
      </c>
      <c r="O60" s="10"/>
      <c r="P60" s="6">
        <v>153.14</v>
      </c>
      <c r="Q60" s="28">
        <f aca="true" t="shared" si="20" ref="Q60:Q65">J60+K60-N60-O60-P60</f>
        <v>6975.279986</v>
      </c>
      <c r="R60" s="16"/>
    </row>
    <row r="61" spans="2:18" ht="25.5" customHeight="1">
      <c r="B61" s="2">
        <v>54</v>
      </c>
      <c r="C61" s="85" t="s">
        <v>131</v>
      </c>
      <c r="D61" s="27">
        <v>15</v>
      </c>
      <c r="E61" s="33">
        <v>286.6</v>
      </c>
      <c r="F61" s="7">
        <f t="shared" si="17"/>
        <v>4299</v>
      </c>
      <c r="G61" s="6"/>
      <c r="H61" s="6"/>
      <c r="I61" s="6">
        <f t="shared" si="18"/>
        <v>0</v>
      </c>
      <c r="J61" s="7">
        <f>IF((VLOOKUP(F61,'[2]TABLAS 15'!$B$22:$D$32,3)-L61)&lt;0,0,VLOOKUP(F61,'[2]TABLAS 15'!$B$22:$D$32,3)-L61)</f>
        <v>0</v>
      </c>
      <c r="K61" s="7">
        <f t="shared" si="19"/>
        <v>4299</v>
      </c>
      <c r="L61" s="8">
        <f>((F61-VLOOKUP(F61,'[2]TABLAS 15'!$A$6:$D$13,1))*VLOOKUP(F61,'[2]TABLAS 15'!$A$6:$D$13,4)+VLOOKUP(F61,'[2]TABLAS 15'!$A$6:$D$13,3))</f>
        <v>393.00480000000005</v>
      </c>
      <c r="M61" s="9"/>
      <c r="N61" s="7">
        <f>IF((VLOOKUP(F61,'[2]TABLAS 15'!$B$22:$D$32,3)-L61)&lt;0,-(VLOOKUP(F61,'[2]TABLAS 15'!$B$22:$D$32,3)-L61),0)</f>
        <v>393.00480000000005</v>
      </c>
      <c r="O61" s="10"/>
      <c r="P61" s="6">
        <v>97.65</v>
      </c>
      <c r="Q61" s="28">
        <f t="shared" si="20"/>
        <v>3808.3451999999997</v>
      </c>
      <c r="R61" s="18"/>
    </row>
    <row r="62" spans="2:18" ht="25.5" customHeight="1">
      <c r="B62" s="2">
        <v>55</v>
      </c>
      <c r="C62" s="85" t="s">
        <v>184</v>
      </c>
      <c r="D62" s="27">
        <v>15</v>
      </c>
      <c r="E62" s="33">
        <v>164.8</v>
      </c>
      <c r="F62" s="7">
        <f t="shared" si="17"/>
        <v>2472</v>
      </c>
      <c r="G62" s="6"/>
      <c r="H62" s="6"/>
      <c r="I62" s="6">
        <f t="shared" si="18"/>
        <v>0</v>
      </c>
      <c r="J62" s="7">
        <f>IF((VLOOKUP(F62,'[2]TABLAS 15'!$B$22:$D$32,3)-L62)&lt;0,0,VLOOKUP(F62,'[2]TABLAS 15'!$B$22:$D$32,3)-L62)</f>
        <v>0</v>
      </c>
      <c r="K62" s="7">
        <f t="shared" si="19"/>
        <v>2472</v>
      </c>
      <c r="L62" s="8">
        <f>((F62-VLOOKUP(F62,'[2]TABLAS 15'!$A$6:$D$13,1))*VLOOKUP(F62,'[2]TABLAS 15'!$A$6:$D$13,4)+VLOOKUP(F62,'[2]TABLAS 15'!$A$6:$D$13,3))</f>
        <v>163.52566400000003</v>
      </c>
      <c r="M62" s="9"/>
      <c r="N62" s="7">
        <f>IF((VLOOKUP(F62,'[2]TABLAS 15'!$B$22:$D$32,3)-L62)&lt;0,-(VLOOKUP(F62,'[2]TABLAS 15'!$B$22:$D$32,3)-L62),0)</f>
        <v>1.0856640000000368</v>
      </c>
      <c r="O62" s="10"/>
      <c r="P62" s="6">
        <v>61.77</v>
      </c>
      <c r="Q62" s="28">
        <f t="shared" si="20"/>
        <v>2409.144336</v>
      </c>
      <c r="R62" s="18"/>
    </row>
    <row r="63" spans="2:18" ht="25.5" customHeight="1">
      <c r="B63" s="2">
        <v>56</v>
      </c>
      <c r="C63" s="73" t="s">
        <v>103</v>
      </c>
      <c r="D63" s="3">
        <v>15</v>
      </c>
      <c r="E63" s="4">
        <v>377</v>
      </c>
      <c r="F63" s="5">
        <f t="shared" si="17"/>
        <v>5655</v>
      </c>
      <c r="G63" s="10"/>
      <c r="H63" s="6"/>
      <c r="I63" s="6">
        <f t="shared" si="18"/>
        <v>0</v>
      </c>
      <c r="J63" s="7">
        <f>IF((VLOOKUP(F63,'[2]TABLAS 15'!$B$22:$D$32,3)-L63)&lt;0,0,VLOOKUP(F63,'[2]TABLAS 15'!$B$22:$D$32,3)-L63)</f>
        <v>0</v>
      </c>
      <c r="K63" s="7">
        <f t="shared" si="19"/>
        <v>5655</v>
      </c>
      <c r="L63" s="8">
        <f>((F63-VLOOKUP(F63,'[2]TABLAS 15'!$A$6:$D$13,1))*VLOOKUP(F63,'[2]TABLAS 15'!$A$6:$D$13,4)+VLOOKUP(F63,'[2]TABLAS 15'!$A$6:$D$13,3))</f>
        <v>646.168514</v>
      </c>
      <c r="M63" s="9"/>
      <c r="N63" s="7">
        <f>IF((VLOOKUP(F63,'[2]TABLAS 15'!$B$22:$D$32,3)-L63)&lt;0,-(VLOOKUP(F63,'[2]TABLAS 15'!$B$22:$D$32,3)-L63),0)</f>
        <v>646.168514</v>
      </c>
      <c r="O63" s="10"/>
      <c r="P63" s="6">
        <v>125.22</v>
      </c>
      <c r="Q63" s="7">
        <f t="shared" si="20"/>
        <v>4883.611486</v>
      </c>
      <c r="R63" s="11"/>
    </row>
    <row r="64" spans="2:18" ht="25.5" customHeight="1">
      <c r="B64" s="2">
        <v>57</v>
      </c>
      <c r="C64" s="78" t="s">
        <v>18</v>
      </c>
      <c r="D64" s="3">
        <v>15</v>
      </c>
      <c r="E64" s="4">
        <v>230.1</v>
      </c>
      <c r="F64" s="7">
        <f t="shared" si="17"/>
        <v>3451.5</v>
      </c>
      <c r="G64" s="10"/>
      <c r="H64" s="6"/>
      <c r="I64" s="6">
        <f t="shared" si="18"/>
        <v>0</v>
      </c>
      <c r="J64" s="7">
        <f>IF((VLOOKUP(F64,'[2]TABLAS 15'!$B$22:$D$32,3)-L64)&lt;0,0,VLOOKUP(F64,'[2]TABLAS 15'!$B$22:$D$32,3)-L64)</f>
        <v>0</v>
      </c>
      <c r="K64" s="7">
        <f t="shared" si="19"/>
        <v>3451.5</v>
      </c>
      <c r="L64" s="8">
        <f>((F64-VLOOKUP(F64,'[2]TABLAS 15'!$A$6:$D$13,1))*VLOOKUP(F64,'[2]TABLAS 15'!$A$6:$D$13,4)+VLOOKUP(F64,'[2]TABLAS 15'!$A$6:$D$13,3))</f>
        <v>270.09526400000004</v>
      </c>
      <c r="M64" s="9"/>
      <c r="N64" s="7">
        <f>IF((VLOOKUP(F64,'[2]TABLAS 15'!$B$22:$D$32,3)-L64)&lt;0,-(VLOOKUP(F64,'[2]TABLAS 15'!$B$22:$D$32,3)-L64),0)</f>
        <v>143.32526400000006</v>
      </c>
      <c r="O64" s="10"/>
      <c r="P64" s="6">
        <v>82.7</v>
      </c>
      <c r="Q64" s="7">
        <f t="shared" si="20"/>
        <v>3225.474736</v>
      </c>
      <c r="R64" s="11"/>
    </row>
    <row r="65" spans="2:18" ht="25.5" customHeight="1">
      <c r="B65" s="2">
        <v>58</v>
      </c>
      <c r="C65" s="79" t="s">
        <v>18</v>
      </c>
      <c r="D65" s="3">
        <v>15</v>
      </c>
      <c r="E65" s="4">
        <v>312.5</v>
      </c>
      <c r="F65" s="7">
        <f t="shared" si="17"/>
        <v>4687.5</v>
      </c>
      <c r="G65" s="10"/>
      <c r="H65" s="6"/>
      <c r="I65" s="6">
        <f t="shared" si="18"/>
        <v>0</v>
      </c>
      <c r="J65" s="7">
        <f>IF((VLOOKUP(F65,'[2]TABLAS 15'!$B$22:$D$32,3)-L65)&lt;0,0,VLOOKUP(F65,'[2]TABLAS 15'!$B$22:$D$32,3)-L65)</f>
        <v>0</v>
      </c>
      <c r="K65" s="7">
        <f t="shared" si="19"/>
        <v>4687.5</v>
      </c>
      <c r="L65" s="8">
        <f>((F65-VLOOKUP(F65,'[2]TABLAS 15'!$A$6:$D$13,1))*VLOOKUP(F65,'[2]TABLAS 15'!$A$6:$D$13,4)+VLOOKUP(F65,'[2]TABLAS 15'!$A$6:$D$13,3))</f>
        <v>462.5838079999999</v>
      </c>
      <c r="M65" s="9"/>
      <c r="N65" s="7">
        <f>IF((VLOOKUP(F65,'[2]TABLAS 15'!$B$22:$D$32,3)-L65)&lt;0,-(VLOOKUP(F65,'[2]TABLAS 15'!$B$22:$D$32,3)-L65),0)</f>
        <v>462.5838079999999</v>
      </c>
      <c r="O65" s="10"/>
      <c r="P65" s="6">
        <v>105.62</v>
      </c>
      <c r="Q65" s="7">
        <f t="shared" si="20"/>
        <v>4119.296192</v>
      </c>
      <c r="R65" s="1"/>
    </row>
    <row r="66" spans="2:17" ht="25.5" customHeight="1">
      <c r="B66" s="2">
        <v>59</v>
      </c>
      <c r="C66" s="73" t="s">
        <v>175</v>
      </c>
      <c r="D66" s="51">
        <v>15</v>
      </c>
      <c r="E66" s="4">
        <v>170</v>
      </c>
      <c r="F66" s="5">
        <f t="shared" si="17"/>
        <v>2550</v>
      </c>
      <c r="G66" s="6"/>
      <c r="H66" s="6"/>
      <c r="I66" s="6">
        <f t="shared" si="18"/>
        <v>0</v>
      </c>
      <c r="J66" s="7">
        <f>IF((VLOOKUP(F66,'[2]TABLAS 15'!$B$22:$D$32,3)-L66)&lt;0,0,VLOOKUP(F66,'[2]TABLAS 15'!$B$22:$D$32,3)-L66)</f>
        <v>0</v>
      </c>
      <c r="K66" s="7">
        <f t="shared" si="19"/>
        <v>2550</v>
      </c>
      <c r="L66" s="8">
        <f>((F66-VLOOKUP(F66,'[2]TABLAS 15'!$A$6:$D$13,1))*VLOOKUP(F66,'[2]TABLAS 15'!$A$6:$D$13,4)+VLOOKUP(F66,'[2]TABLAS 15'!$A$6:$D$13,3))</f>
        <v>172.012064</v>
      </c>
      <c r="M66" s="9"/>
      <c r="N66" s="7">
        <f>IF((VLOOKUP(F66,'[2]TABLAS 15'!$B$22:$D$32,3)-L66)&lt;0,-(VLOOKUP(F66,'[2]TABLAS 15'!$B$22:$D$32,3)-L66),0)</f>
        <v>9.572064000000012</v>
      </c>
      <c r="O66" s="10"/>
      <c r="P66" s="6">
        <v>63.51</v>
      </c>
      <c r="Q66" s="28">
        <f>K66-N66-O66-P66</f>
        <v>2476.917936</v>
      </c>
    </row>
    <row r="67" spans="2:17" ht="25.5" customHeight="1">
      <c r="B67" s="2">
        <v>61</v>
      </c>
      <c r="C67" s="73" t="s">
        <v>187</v>
      </c>
      <c r="D67" s="51">
        <v>15</v>
      </c>
      <c r="E67" s="4">
        <v>166.2</v>
      </c>
      <c r="F67" s="5">
        <f t="shared" si="17"/>
        <v>2493</v>
      </c>
      <c r="G67" s="6"/>
      <c r="H67" s="6"/>
      <c r="I67" s="6">
        <f t="shared" si="18"/>
        <v>0</v>
      </c>
      <c r="J67" s="7">
        <f>IF((VLOOKUP(F67,'[2]TABLAS 15'!$B$22:$D$32,3)-L67)&lt;0,0,VLOOKUP(F67,'[2]TABLAS 15'!$B$22:$D$32,3)-L67)</f>
        <v>0</v>
      </c>
      <c r="K67" s="7">
        <f t="shared" si="19"/>
        <v>2493</v>
      </c>
      <c r="L67" s="8">
        <f>((F67-VLOOKUP(F67,'[2]TABLAS 15'!$A$6:$D$13,1))*VLOOKUP(F67,'[2]TABLAS 15'!$A$6:$D$13,4)+VLOOKUP(F67,'[2]TABLAS 15'!$A$6:$D$13,3))</f>
        <v>165.81046400000002</v>
      </c>
      <c r="M67" s="9"/>
      <c r="N67" s="7">
        <f>IF((VLOOKUP(F67,'[2]TABLAS 15'!$B$22:$D$32,3)-L67)&lt;0,-(VLOOKUP(F67,'[2]TABLAS 15'!$B$22:$D$32,3)-L67),0)</f>
        <v>3.3704640000000268</v>
      </c>
      <c r="O67" s="10"/>
      <c r="P67" s="6">
        <v>62.24</v>
      </c>
      <c r="Q67" s="28">
        <f>K67-N67-O67-P67</f>
        <v>2427.389536</v>
      </c>
    </row>
    <row r="68" spans="2:17" ht="25.5" customHeight="1">
      <c r="B68" s="2">
        <v>62</v>
      </c>
      <c r="C68" s="74" t="s">
        <v>26</v>
      </c>
      <c r="D68" s="51">
        <v>15</v>
      </c>
      <c r="E68" s="4">
        <v>108.2</v>
      </c>
      <c r="F68" s="5">
        <f t="shared" si="17"/>
        <v>1623</v>
      </c>
      <c r="G68" s="6"/>
      <c r="H68" s="6"/>
      <c r="I68" s="6">
        <f t="shared" si="18"/>
        <v>0</v>
      </c>
      <c r="J68" s="7">
        <f>IF((VLOOKUP(F68,'[2]TABLAS 15'!$B$22:$D$32,3)-L68)&lt;0,0,VLOOKUP(F68,'[2]TABLAS 15'!$B$22:$D$32,3)-L68)</f>
        <v>110.55319999999999</v>
      </c>
      <c r="K68" s="7">
        <f t="shared" si="19"/>
        <v>1733.5532</v>
      </c>
      <c r="L68" s="8">
        <f>((F68-VLOOKUP(F68,'[2]TABLAS 15'!$A$6:$D$13,1))*VLOOKUP(F68,'[2]TABLAS 15'!$A$6:$D$13,4)+VLOOKUP(F68,'[2]TABLAS 15'!$A$6:$D$13,3))</f>
        <v>92.75680000000001</v>
      </c>
      <c r="M68" s="9"/>
      <c r="N68" s="7">
        <f>IF((VLOOKUP(F68,'[2]TABLAS 15'!$B$22:$D$32,3)-L68)&lt;0,-(VLOOKUP(F68,'[2]TABLAS 15'!$B$22:$D$32,3)-L68),0)</f>
        <v>0</v>
      </c>
      <c r="O68" s="10"/>
      <c r="P68" s="6">
        <v>43.34</v>
      </c>
      <c r="Q68" s="28">
        <f>K68-N68-O68-P68</f>
        <v>1690.2132000000001</v>
      </c>
    </row>
    <row r="69" spans="2:17" ht="25.5" customHeight="1">
      <c r="B69" s="2">
        <v>63</v>
      </c>
      <c r="C69" s="100" t="s">
        <v>80</v>
      </c>
      <c r="D69" s="51">
        <v>15</v>
      </c>
      <c r="E69" s="4">
        <v>76.8</v>
      </c>
      <c r="F69" s="5">
        <f aca="true" t="shared" si="21" ref="F69:F83">D69*E69</f>
        <v>1152</v>
      </c>
      <c r="G69" s="6"/>
      <c r="H69" s="6"/>
      <c r="I69" s="6">
        <f aca="true" t="shared" si="22" ref="I69:I76">H69*0.25</f>
        <v>0</v>
      </c>
      <c r="J69" s="7">
        <f>IF((VLOOKUP(F69,'[2]TABLAS 15'!$B$22:$D$32,3)-L69)&lt;0,0,VLOOKUP(F69,'[2]TABLAS 15'!$B$22:$D$32,3)-L69)</f>
        <v>140.8072</v>
      </c>
      <c r="K69" s="7">
        <f aca="true" t="shared" si="23" ref="K69:K83">SUM(F69+H69+J69+I69+G69)</f>
        <v>1292.8072</v>
      </c>
      <c r="L69" s="8">
        <f>((F69-VLOOKUP(F69,'[2]TABLAS 15'!$A$6:$D$13,1))*VLOOKUP(F69,'[2]TABLAS 15'!$A$6:$D$13,4)+VLOOKUP(F69,'[2]TABLAS 15'!$A$6:$D$13,3))</f>
        <v>62.6128</v>
      </c>
      <c r="M69" s="9"/>
      <c r="N69" s="7">
        <f>IF((VLOOKUP(F69,'[2]TABLAS 15'!$B$22:$D$32,3)-L69)&lt;0,-(VLOOKUP(F69,'[2]TABLAS 15'!$B$22:$D$32,3)-L69),0)</f>
        <v>0</v>
      </c>
      <c r="O69" s="10"/>
      <c r="P69" s="6">
        <v>32.32</v>
      </c>
      <c r="Q69" s="28">
        <f aca="true" t="shared" si="24" ref="Q69:Q79">K69-N69-O69-P69</f>
        <v>1260.4872</v>
      </c>
    </row>
    <row r="70" spans="2:17" ht="25.5" customHeight="1">
      <c r="B70" s="2">
        <v>64</v>
      </c>
      <c r="C70" s="73" t="s">
        <v>194</v>
      </c>
      <c r="D70" s="51">
        <v>15</v>
      </c>
      <c r="E70" s="4">
        <v>203</v>
      </c>
      <c r="F70" s="5">
        <f t="shared" si="21"/>
        <v>3045</v>
      </c>
      <c r="G70" s="6"/>
      <c r="H70" s="6"/>
      <c r="I70" s="6">
        <f t="shared" si="22"/>
        <v>0</v>
      </c>
      <c r="J70" s="7">
        <f>IF((VLOOKUP(F70,'[2]TABLAS 15'!$B$22:$D$32,3)-L70)&lt;0,0,VLOOKUP(F70,'[2]TABLAS 15'!$B$22:$D$32,3)-L70)</f>
        <v>0</v>
      </c>
      <c r="K70" s="7">
        <f t="shared" si="23"/>
        <v>3045</v>
      </c>
      <c r="L70" s="8">
        <f>((F70-VLOOKUP(F70,'[2]TABLAS 15'!$A$6:$D$13,1))*VLOOKUP(F70,'[2]TABLAS 15'!$A$6:$D$13,4)+VLOOKUP(F70,'[2]TABLAS 15'!$A$6:$D$13,3))</f>
        <v>225.868064</v>
      </c>
      <c r="M70" s="9"/>
      <c r="N70" s="7">
        <f>IF((VLOOKUP(F70,'[2]TABLAS 15'!$B$22:$D$32,3)-L70)&lt;0,-(VLOOKUP(F70,'[2]TABLAS 15'!$B$22:$D$32,3)-L70),0)</f>
        <v>78.54806400000001</v>
      </c>
      <c r="O70" s="10"/>
      <c r="P70" s="6">
        <v>74.16</v>
      </c>
      <c r="Q70" s="28">
        <f t="shared" si="24"/>
        <v>2892.291936</v>
      </c>
    </row>
    <row r="71" spans="2:17" ht="25.5" customHeight="1">
      <c r="B71" s="2">
        <v>65</v>
      </c>
      <c r="C71" s="74" t="s">
        <v>27</v>
      </c>
      <c r="D71" s="51">
        <v>15</v>
      </c>
      <c r="E71" s="4">
        <v>203</v>
      </c>
      <c r="F71" s="5">
        <f t="shared" si="21"/>
        <v>3045</v>
      </c>
      <c r="G71" s="6"/>
      <c r="H71" s="6"/>
      <c r="I71" s="6">
        <f t="shared" si="22"/>
        <v>0</v>
      </c>
      <c r="J71" s="7">
        <f>IF((VLOOKUP(F71,'[2]TABLAS 15'!$B$22:$D$32,3)-L71)&lt;0,0,VLOOKUP(F71,'[2]TABLAS 15'!$B$22:$D$32,3)-L71)</f>
        <v>0</v>
      </c>
      <c r="K71" s="7">
        <f t="shared" si="23"/>
        <v>3045</v>
      </c>
      <c r="L71" s="8">
        <f>((F71-VLOOKUP(F71,'[2]TABLAS 15'!$A$6:$D$13,1))*VLOOKUP(F71,'[2]TABLAS 15'!$A$6:$D$13,4)+VLOOKUP(F71,'[2]TABLAS 15'!$A$6:$D$13,3))</f>
        <v>225.868064</v>
      </c>
      <c r="M71" s="9"/>
      <c r="N71" s="7">
        <f>IF((VLOOKUP(F71,'[2]TABLAS 15'!$B$22:$D$32,3)-L71)&lt;0,-(VLOOKUP(F71,'[2]TABLAS 15'!$B$22:$D$32,3)-L71),0)</f>
        <v>78.54806400000001</v>
      </c>
      <c r="O71" s="10"/>
      <c r="P71" s="6">
        <v>74.16</v>
      </c>
      <c r="Q71" s="28">
        <f t="shared" si="24"/>
        <v>2892.291936</v>
      </c>
    </row>
    <row r="72" spans="2:17" ht="25.5" customHeight="1">
      <c r="B72" s="2">
        <v>66</v>
      </c>
      <c r="C72" s="74" t="s">
        <v>28</v>
      </c>
      <c r="D72" s="51">
        <v>15</v>
      </c>
      <c r="E72" s="4">
        <v>203</v>
      </c>
      <c r="F72" s="5">
        <f t="shared" si="21"/>
        <v>3045</v>
      </c>
      <c r="G72" s="6"/>
      <c r="H72" s="6"/>
      <c r="I72" s="6">
        <f t="shared" si="22"/>
        <v>0</v>
      </c>
      <c r="J72" s="7">
        <f>IF((VLOOKUP(F72,'[2]TABLAS 15'!$B$22:$D$32,3)-L72)&lt;0,0,VLOOKUP(F72,'[2]TABLAS 15'!$B$22:$D$32,3)-L72)</f>
        <v>0</v>
      </c>
      <c r="K72" s="7">
        <f t="shared" si="23"/>
        <v>3045</v>
      </c>
      <c r="L72" s="8">
        <f>((F72-VLOOKUP(F72,'[2]TABLAS 15'!$A$6:$D$13,1))*VLOOKUP(F72,'[2]TABLAS 15'!$A$6:$D$13,4)+VLOOKUP(F72,'[2]TABLAS 15'!$A$6:$D$13,3))</f>
        <v>225.868064</v>
      </c>
      <c r="M72" s="9"/>
      <c r="N72" s="7">
        <f>IF((VLOOKUP(F72,'[2]TABLAS 15'!$B$22:$D$32,3)-L72)&lt;0,-(VLOOKUP(F72,'[2]TABLAS 15'!$B$22:$D$32,3)-L72),0)</f>
        <v>78.54806400000001</v>
      </c>
      <c r="O72" s="10"/>
      <c r="P72" s="6">
        <v>74.16</v>
      </c>
      <c r="Q72" s="28">
        <f t="shared" si="24"/>
        <v>2892.291936</v>
      </c>
    </row>
    <row r="73" spans="2:17" ht="25.5" customHeight="1">
      <c r="B73" s="2">
        <v>67</v>
      </c>
      <c r="C73" s="74" t="s">
        <v>29</v>
      </c>
      <c r="D73" s="51">
        <v>15</v>
      </c>
      <c r="E73" s="4">
        <v>50</v>
      </c>
      <c r="F73" s="5">
        <f t="shared" si="21"/>
        <v>750</v>
      </c>
      <c r="G73" s="6"/>
      <c r="H73" s="6"/>
      <c r="I73" s="6">
        <f t="shared" si="22"/>
        <v>0</v>
      </c>
      <c r="J73" s="7">
        <f>IF((VLOOKUP(F73,'[2]TABLAS 15'!$B$22:$D$32,3)-L73)&lt;0,0,VLOOKUP(F73,'[2]TABLAS 15'!$B$22:$D$32,3)-L73)</f>
        <v>166.6252</v>
      </c>
      <c r="K73" s="7">
        <f t="shared" si="23"/>
        <v>916.6252</v>
      </c>
      <c r="L73" s="8">
        <f>((F73-VLOOKUP(F73,'[2]TABLAS 15'!$A$6:$D$13,1))*VLOOKUP(F73,'[2]TABLAS 15'!$A$6:$D$13,4)+VLOOKUP(F73,'[2]TABLAS 15'!$A$6:$D$13,3))</f>
        <v>36.8848</v>
      </c>
      <c r="M73" s="9"/>
      <c r="N73" s="7">
        <f>IF((VLOOKUP(F73,'[2]TABLAS 15'!$B$22:$D$32,3)-L73)&lt;0,-(VLOOKUP(F73,'[2]TABLAS 15'!$B$22:$D$32,3)-L73),0)</f>
        <v>0</v>
      </c>
      <c r="O73" s="10"/>
      <c r="P73" s="6">
        <v>22.92</v>
      </c>
      <c r="Q73" s="28">
        <f t="shared" si="24"/>
        <v>893.7052</v>
      </c>
    </row>
    <row r="74" spans="2:17" ht="25.5" customHeight="1">
      <c r="B74" s="2">
        <v>68</v>
      </c>
      <c r="C74" s="74" t="s">
        <v>30</v>
      </c>
      <c r="D74" s="51">
        <v>15</v>
      </c>
      <c r="E74" s="4">
        <v>32.8</v>
      </c>
      <c r="F74" s="5">
        <f t="shared" si="21"/>
        <v>491.99999999999994</v>
      </c>
      <c r="G74" s="6"/>
      <c r="H74" s="6"/>
      <c r="I74" s="6">
        <f t="shared" si="22"/>
        <v>0</v>
      </c>
      <c r="J74" s="7">
        <f>IF((VLOOKUP(F74,'[2]TABLAS 15'!$B$22:$D$32,3)-L74)&lt;0,0,VLOOKUP(F74,'[2]TABLAS 15'!$B$22:$D$32,3)-L74)</f>
        <v>183.1372</v>
      </c>
      <c r="K74" s="7">
        <f t="shared" si="23"/>
        <v>675.1371999999999</v>
      </c>
      <c r="L74" s="8">
        <f>((F74-VLOOKUP(F74,'[2]TABLAS 15'!$A$6:$D$13,1))*VLOOKUP(F74,'[2]TABLAS 15'!$A$6:$D$13,4)+VLOOKUP(F74,'[2]TABLAS 15'!$A$6:$D$13,3))</f>
        <v>20.372799999999998</v>
      </c>
      <c r="M74" s="9"/>
      <c r="N74" s="7">
        <f>IF((VLOOKUP(F74,'[2]TABLAS 15'!$B$22:$D$32,3)-L74)&lt;0,-(VLOOKUP(F74,'[2]TABLAS 15'!$B$22:$D$32,3)-L74),0)</f>
        <v>0</v>
      </c>
      <c r="O74" s="10"/>
      <c r="P74" s="6">
        <v>16.88</v>
      </c>
      <c r="Q74" s="28">
        <f t="shared" si="24"/>
        <v>658.2571999999999</v>
      </c>
    </row>
    <row r="75" spans="2:17" ht="25.5" customHeight="1">
      <c r="B75" s="2">
        <v>69</v>
      </c>
      <c r="C75" s="76" t="s">
        <v>31</v>
      </c>
      <c r="D75" s="51">
        <v>15</v>
      </c>
      <c r="E75" s="4">
        <v>62.6</v>
      </c>
      <c r="F75" s="5">
        <f t="shared" si="21"/>
        <v>939</v>
      </c>
      <c r="G75" s="6"/>
      <c r="H75" s="6"/>
      <c r="I75" s="6">
        <f t="shared" si="22"/>
        <v>0</v>
      </c>
      <c r="J75" s="7">
        <f>IF((VLOOKUP(F75,'[2]TABLAS 15'!$B$22:$D$32,3)-L75)&lt;0,0,VLOOKUP(F75,'[2]TABLAS 15'!$B$22:$D$32,3)-L75)</f>
        <v>154.43919999999997</v>
      </c>
      <c r="K75" s="7">
        <f t="shared" si="23"/>
        <v>1093.4392</v>
      </c>
      <c r="L75" s="8">
        <f>((F75-VLOOKUP(F75,'[2]TABLAS 15'!$A$6:$D$13,1))*VLOOKUP(F75,'[2]TABLAS 15'!$A$6:$D$13,4)+VLOOKUP(F75,'[2]TABLAS 15'!$A$6:$D$13,3))</f>
        <v>48.9808</v>
      </c>
      <c r="M75" s="9"/>
      <c r="N75" s="7">
        <f>IF((VLOOKUP(F75,'[2]TABLAS 15'!$B$22:$D$32,3)-L75)&lt;0,-(VLOOKUP(F75,'[2]TABLAS 15'!$B$22:$D$32,3)-L75),0)</f>
        <v>0</v>
      </c>
      <c r="O75" s="10"/>
      <c r="P75" s="6">
        <v>27.34</v>
      </c>
      <c r="Q75" s="28">
        <f t="shared" si="24"/>
        <v>1066.0992</v>
      </c>
    </row>
    <row r="76" spans="2:17" ht="25.5" customHeight="1">
      <c r="B76" s="2">
        <v>70</v>
      </c>
      <c r="C76" s="74" t="s">
        <v>32</v>
      </c>
      <c r="D76" s="51">
        <v>15</v>
      </c>
      <c r="E76" s="4">
        <v>63</v>
      </c>
      <c r="F76" s="5">
        <f t="shared" si="21"/>
        <v>945</v>
      </c>
      <c r="G76" s="6"/>
      <c r="H76" s="6"/>
      <c r="I76" s="6">
        <f t="shared" si="22"/>
        <v>0</v>
      </c>
      <c r="J76" s="7">
        <f>IF((VLOOKUP(F76,'[2]TABLAS 15'!$B$22:$D$32,3)-L76)&lt;0,0,VLOOKUP(F76,'[2]TABLAS 15'!$B$22:$D$32,3)-L76)</f>
        <v>154.05519999999999</v>
      </c>
      <c r="K76" s="7">
        <f t="shared" si="23"/>
        <v>1099.0552</v>
      </c>
      <c r="L76" s="8">
        <f>((F76-VLOOKUP(F76,'[2]TABLAS 15'!$A$6:$D$13,1))*VLOOKUP(F76,'[2]TABLAS 15'!$A$6:$D$13,4)+VLOOKUP(F76,'[2]TABLAS 15'!$A$6:$D$13,3))</f>
        <v>49.3648</v>
      </c>
      <c r="M76" s="9"/>
      <c r="N76" s="7">
        <f>IF((VLOOKUP(F76,'[2]TABLAS 15'!$B$22:$D$32,3)-L76)&lt;0,-(VLOOKUP(F76,'[2]TABLAS 15'!$B$22:$D$32,3)-L76),0)</f>
        <v>0</v>
      </c>
      <c r="O76" s="10"/>
      <c r="P76" s="6">
        <v>27.48</v>
      </c>
      <c r="Q76" s="28">
        <f t="shared" si="24"/>
        <v>1071.5752</v>
      </c>
    </row>
    <row r="77" spans="2:17" ht="25.5" customHeight="1">
      <c r="B77" s="36">
        <v>71</v>
      </c>
      <c r="C77" s="75" t="s">
        <v>152</v>
      </c>
      <c r="D77" s="27">
        <v>15</v>
      </c>
      <c r="E77" s="33">
        <v>26</v>
      </c>
      <c r="F77" s="28">
        <f t="shared" si="21"/>
        <v>390</v>
      </c>
      <c r="G77" s="10"/>
      <c r="H77" s="10"/>
      <c r="I77" s="10"/>
      <c r="J77" s="28">
        <f>IF((VLOOKUP(F77,'[1]TABLAS 15'!$B$22:$D$32,3)-L77)&lt;0,0,VLOOKUP(F77,'[1]TABLAS 15'!$B$22:$D$32,3)-L77)</f>
        <v>186.83592000000002</v>
      </c>
      <c r="K77" s="28">
        <f t="shared" si="23"/>
        <v>576.83592</v>
      </c>
      <c r="L77" s="12">
        <f>((F77-VLOOKUP(F77,'[1]TABLAS 15'!$A$6:$D$13,1))*VLOOKUP(F77,'[1]TABLAS 15'!$A$6:$D$13,4)+VLOOKUP(F77,'[1]TABLAS 15'!$A$6:$D$13,3))</f>
        <v>13.99408</v>
      </c>
      <c r="M77" s="29"/>
      <c r="N77" s="28">
        <f>IF((VLOOKUP(F77,'[1]TABLAS 15'!$B$22:$D$32,3)-L77)&lt;0,-(VLOOKUP(F77,'[1]TABLAS 15'!$B$22:$D$32,3)-L77),0)</f>
        <v>0</v>
      </c>
      <c r="O77" s="10"/>
      <c r="P77" s="10">
        <v>14.42</v>
      </c>
      <c r="Q77" s="28">
        <f t="shared" si="24"/>
        <v>562.41592</v>
      </c>
    </row>
    <row r="78" spans="2:17" ht="25.5" customHeight="1">
      <c r="B78" s="36">
        <v>72</v>
      </c>
      <c r="C78" s="75" t="s">
        <v>151</v>
      </c>
      <c r="D78" s="27">
        <v>15</v>
      </c>
      <c r="E78" s="33">
        <v>26</v>
      </c>
      <c r="F78" s="28">
        <f t="shared" si="21"/>
        <v>390</v>
      </c>
      <c r="G78" s="10"/>
      <c r="H78" s="10"/>
      <c r="I78" s="10"/>
      <c r="J78" s="28">
        <f>IF((VLOOKUP(F78,'[1]TABLAS 15'!$B$22:$D$32,3)-L78)&lt;0,0,VLOOKUP(F78,'[1]TABLAS 15'!$B$22:$D$32,3)-L78)</f>
        <v>186.83592000000002</v>
      </c>
      <c r="K78" s="28">
        <f t="shared" si="23"/>
        <v>576.83592</v>
      </c>
      <c r="L78" s="12">
        <f>((F78-VLOOKUP(F78,'[1]TABLAS 15'!$A$6:$D$13,1))*VLOOKUP(F78,'[1]TABLAS 15'!$A$6:$D$13,4)+VLOOKUP(F78,'[1]TABLAS 15'!$A$6:$D$13,3))</f>
        <v>13.99408</v>
      </c>
      <c r="M78" s="29"/>
      <c r="N78" s="28">
        <f>IF((VLOOKUP(F78,'[1]TABLAS 15'!$B$22:$D$32,3)-L78)&lt;0,-(VLOOKUP(F78,'[1]TABLAS 15'!$B$22:$D$32,3)-L78),0)</f>
        <v>0</v>
      </c>
      <c r="O78" s="10"/>
      <c r="P78" s="10">
        <v>14.42</v>
      </c>
      <c r="Q78" s="28">
        <f t="shared" si="24"/>
        <v>562.41592</v>
      </c>
    </row>
    <row r="79" spans="2:17" ht="25.5" customHeight="1">
      <c r="B79" s="36">
        <v>73</v>
      </c>
      <c r="C79" s="75" t="s">
        <v>157</v>
      </c>
      <c r="D79" s="27">
        <v>15</v>
      </c>
      <c r="E79" s="33">
        <v>26</v>
      </c>
      <c r="F79" s="28">
        <f t="shared" si="21"/>
        <v>390</v>
      </c>
      <c r="G79" s="10"/>
      <c r="H79" s="10"/>
      <c r="I79" s="10"/>
      <c r="J79" s="28">
        <f>IF((VLOOKUP(F79,'[1]TABLAS 15'!$B$22:$D$32,3)-L79)&lt;0,0,VLOOKUP(F79,'[1]TABLAS 15'!$B$22:$D$32,3)-L79)</f>
        <v>186.83592000000002</v>
      </c>
      <c r="K79" s="28">
        <f t="shared" si="23"/>
        <v>576.83592</v>
      </c>
      <c r="L79" s="12">
        <f>((F79-VLOOKUP(F79,'[1]TABLAS 15'!$A$6:$D$13,1))*VLOOKUP(F79,'[1]TABLAS 15'!$A$6:$D$13,4)+VLOOKUP(F79,'[1]TABLAS 15'!$A$6:$D$13,3))</f>
        <v>13.99408</v>
      </c>
      <c r="M79" s="29"/>
      <c r="N79" s="28">
        <f>IF((VLOOKUP(F79,'[1]TABLAS 15'!$B$22:$D$32,3)-L79)&lt;0,-(VLOOKUP(F79,'[1]TABLAS 15'!$B$22:$D$32,3)-L79),0)</f>
        <v>0</v>
      </c>
      <c r="O79" s="10"/>
      <c r="P79" s="10">
        <v>14.42</v>
      </c>
      <c r="Q79" s="28">
        <f t="shared" si="24"/>
        <v>562.41592</v>
      </c>
    </row>
    <row r="80" spans="2:17" ht="25.5" customHeight="1">
      <c r="B80" s="36">
        <v>74</v>
      </c>
      <c r="C80" s="75" t="s">
        <v>154</v>
      </c>
      <c r="D80" s="27">
        <v>15</v>
      </c>
      <c r="E80" s="33">
        <v>26</v>
      </c>
      <c r="F80" s="28">
        <f t="shared" si="21"/>
        <v>390</v>
      </c>
      <c r="G80" s="10"/>
      <c r="H80" s="10"/>
      <c r="I80" s="10"/>
      <c r="J80" s="28">
        <f>IF((VLOOKUP(F80,'[1]TABLAS 15'!$B$22:$D$32,3)-L80)&lt;0,0,VLOOKUP(F80,'[1]TABLAS 15'!$B$22:$D$32,3)-L80)</f>
        <v>186.83592000000002</v>
      </c>
      <c r="K80" s="28">
        <f t="shared" si="23"/>
        <v>576.83592</v>
      </c>
      <c r="L80" s="12">
        <f>((F80-VLOOKUP(F80,'[1]TABLAS 15'!$A$6:$D$13,1))*VLOOKUP(F80,'[1]TABLAS 15'!$A$6:$D$13,4)+VLOOKUP(F80,'[1]TABLAS 15'!$A$6:$D$13,3))</f>
        <v>13.99408</v>
      </c>
      <c r="M80" s="29"/>
      <c r="N80" s="28">
        <f>IF((VLOOKUP(F80,'[1]TABLAS 15'!$B$22:$D$32,3)-L80)&lt;0,-(VLOOKUP(F80,'[1]TABLAS 15'!$B$22:$D$32,3)-L80),0)</f>
        <v>0</v>
      </c>
      <c r="O80" s="10"/>
      <c r="P80" s="10">
        <v>14.42</v>
      </c>
      <c r="Q80" s="28">
        <f aca="true" t="shared" si="25" ref="Q80:Q92">K80-N80-O80-P80</f>
        <v>562.41592</v>
      </c>
    </row>
    <row r="81" spans="2:17" ht="25.5" customHeight="1">
      <c r="B81" s="36">
        <v>75</v>
      </c>
      <c r="C81" s="75" t="s">
        <v>155</v>
      </c>
      <c r="D81" s="27">
        <v>15</v>
      </c>
      <c r="E81" s="33">
        <v>26</v>
      </c>
      <c r="F81" s="28">
        <f t="shared" si="21"/>
        <v>390</v>
      </c>
      <c r="G81" s="10"/>
      <c r="H81" s="10"/>
      <c r="I81" s="10"/>
      <c r="J81" s="28">
        <f>IF((VLOOKUP(F81,'[1]TABLAS 15'!$B$22:$D$32,3)-L81)&lt;0,0,VLOOKUP(F81,'[1]TABLAS 15'!$B$22:$D$32,3)-L81)</f>
        <v>186.83592000000002</v>
      </c>
      <c r="K81" s="28">
        <f t="shared" si="23"/>
        <v>576.83592</v>
      </c>
      <c r="L81" s="12">
        <f>((F81-VLOOKUP(F81,'[1]TABLAS 15'!$A$6:$D$13,1))*VLOOKUP(F81,'[1]TABLAS 15'!$A$6:$D$13,4)+VLOOKUP(F81,'[1]TABLAS 15'!$A$6:$D$13,3))</f>
        <v>13.99408</v>
      </c>
      <c r="M81" s="29"/>
      <c r="N81" s="28">
        <f>IF((VLOOKUP(F81,'[1]TABLAS 15'!$B$22:$D$32,3)-L81)&lt;0,-(VLOOKUP(F81,'[1]TABLAS 15'!$B$22:$D$32,3)-L81),0)</f>
        <v>0</v>
      </c>
      <c r="O81" s="10"/>
      <c r="P81" s="10">
        <v>14.42</v>
      </c>
      <c r="Q81" s="28">
        <f t="shared" si="25"/>
        <v>562.41592</v>
      </c>
    </row>
    <row r="82" spans="2:17" ht="25.5" customHeight="1">
      <c r="B82" s="36">
        <v>76</v>
      </c>
      <c r="C82" s="75" t="s">
        <v>156</v>
      </c>
      <c r="D82" s="27">
        <v>15</v>
      </c>
      <c r="E82" s="33">
        <v>26</v>
      </c>
      <c r="F82" s="28">
        <f t="shared" si="21"/>
        <v>390</v>
      </c>
      <c r="G82" s="10"/>
      <c r="H82" s="10"/>
      <c r="I82" s="10"/>
      <c r="J82" s="28">
        <f>IF((VLOOKUP(F82,'[1]TABLAS 15'!$B$22:$D$32,3)-L82)&lt;0,0,VLOOKUP(F82,'[1]TABLAS 15'!$B$22:$D$32,3)-L82)</f>
        <v>186.83592000000002</v>
      </c>
      <c r="K82" s="28">
        <f t="shared" si="23"/>
        <v>576.83592</v>
      </c>
      <c r="L82" s="12">
        <f>((F82-VLOOKUP(F82,'[1]TABLAS 15'!$A$6:$D$13,1))*VLOOKUP(F82,'[1]TABLAS 15'!$A$6:$D$13,4)+VLOOKUP(F82,'[1]TABLAS 15'!$A$6:$D$13,3))</f>
        <v>13.99408</v>
      </c>
      <c r="M82" s="29"/>
      <c r="N82" s="28">
        <f>IF((VLOOKUP(F82,'[1]TABLAS 15'!$B$22:$D$32,3)-L82)&lt;0,-(VLOOKUP(F82,'[1]TABLAS 15'!$B$22:$D$32,3)-L82),0)</f>
        <v>0</v>
      </c>
      <c r="O82" s="10"/>
      <c r="P82" s="10">
        <v>14.42</v>
      </c>
      <c r="Q82" s="28">
        <f t="shared" si="25"/>
        <v>562.41592</v>
      </c>
    </row>
    <row r="83" spans="2:17" ht="25.5" customHeight="1">
      <c r="B83" s="36">
        <v>77</v>
      </c>
      <c r="C83" s="75" t="s">
        <v>153</v>
      </c>
      <c r="D83" s="27">
        <v>15</v>
      </c>
      <c r="E83" s="33">
        <v>60</v>
      </c>
      <c r="F83" s="28">
        <f t="shared" si="21"/>
        <v>900</v>
      </c>
      <c r="G83" s="10"/>
      <c r="H83" s="10"/>
      <c r="I83" s="10"/>
      <c r="J83" s="28">
        <f>IF((VLOOKUP(F83,'[1]TABLAS 15'!$B$22:$D$32,3)-L83)&lt;0,0,VLOOKUP(F83,'[1]TABLAS 15'!$B$22:$D$32,3)-L83)</f>
        <v>154.10592</v>
      </c>
      <c r="K83" s="28">
        <f t="shared" si="23"/>
        <v>1054.10592</v>
      </c>
      <c r="L83" s="12">
        <f>((F83-VLOOKUP(F83,'[1]TABLAS 15'!$A$6:$D$13,1))*VLOOKUP(F83,'[1]TABLAS 15'!$A$6:$D$13,4)+VLOOKUP(F83,'[1]TABLAS 15'!$A$6:$D$13,3))</f>
        <v>46.634080000000004</v>
      </c>
      <c r="M83" s="29"/>
      <c r="N83" s="28">
        <f>IF((VLOOKUP(F83,'[1]TABLAS 15'!$B$22:$D$32,3)-L83)&lt;0,-(VLOOKUP(F83,'[1]TABLAS 15'!$B$22:$D$32,3)-L83),0)</f>
        <v>0</v>
      </c>
      <c r="O83" s="10"/>
      <c r="P83" s="10">
        <v>26.35</v>
      </c>
      <c r="Q83" s="28">
        <f t="shared" si="25"/>
        <v>1027.75592</v>
      </c>
    </row>
    <row r="84" spans="2:17" ht="25.5" customHeight="1">
      <c r="B84" s="36">
        <v>78</v>
      </c>
      <c r="C84" s="75" t="s">
        <v>158</v>
      </c>
      <c r="D84" s="27">
        <v>15</v>
      </c>
      <c r="E84" s="33">
        <v>26</v>
      </c>
      <c r="F84" s="28">
        <f>D84*E84</f>
        <v>390</v>
      </c>
      <c r="G84" s="10"/>
      <c r="H84" s="10"/>
      <c r="I84" s="10"/>
      <c r="J84" s="28">
        <f>IF((VLOOKUP(F84,'[1]TABLAS 15'!$B$22:$D$32,3)-L84)&lt;0,0,VLOOKUP(F84,'[1]TABLAS 15'!$B$22:$D$32,3)-L84)</f>
        <v>186.83592000000002</v>
      </c>
      <c r="K84" s="28">
        <f>SUM(F84+H84+J84+I84+G84)</f>
        <v>576.83592</v>
      </c>
      <c r="L84" s="12">
        <f>((F84-VLOOKUP(F84,'[1]TABLAS 15'!$A$6:$D$13,1))*VLOOKUP(F84,'[1]TABLAS 15'!$A$6:$D$13,4)+VLOOKUP(F84,'[1]TABLAS 15'!$A$6:$D$13,3))</f>
        <v>13.99408</v>
      </c>
      <c r="M84" s="29"/>
      <c r="N84" s="28">
        <f>IF((VLOOKUP(F84,'[1]TABLAS 15'!$B$22:$D$32,3)-L84)&lt;0,-(VLOOKUP(F84,'[1]TABLAS 15'!$B$22:$D$32,3)-L84),0)</f>
        <v>0</v>
      </c>
      <c r="O84" s="10"/>
      <c r="P84" s="10">
        <v>14.42</v>
      </c>
      <c r="Q84" s="28">
        <f t="shared" si="25"/>
        <v>562.41592</v>
      </c>
    </row>
    <row r="85" spans="2:17" ht="25.5" customHeight="1">
      <c r="B85" s="36">
        <v>79</v>
      </c>
      <c r="C85" s="75" t="s">
        <v>193</v>
      </c>
      <c r="D85" s="27">
        <v>15</v>
      </c>
      <c r="E85" s="33">
        <v>26</v>
      </c>
      <c r="F85" s="28">
        <f>D85*E85</f>
        <v>390</v>
      </c>
      <c r="G85" s="10"/>
      <c r="H85" s="10"/>
      <c r="I85" s="10"/>
      <c r="J85" s="28">
        <f>IF((VLOOKUP(F85,'[1]TABLAS 15'!$B$22:$D$32,3)-L85)&lt;0,0,VLOOKUP(F85,'[1]TABLAS 15'!$B$22:$D$32,3)-L85)</f>
        <v>186.83592000000002</v>
      </c>
      <c r="K85" s="28">
        <f>SUM(F85+H85+J85+I85+G85)</f>
        <v>576.83592</v>
      </c>
      <c r="L85" s="12">
        <f>((F85-VLOOKUP(F85,'[1]TABLAS 15'!$A$6:$D$13,1))*VLOOKUP(F85,'[1]TABLAS 15'!$A$6:$D$13,4)+VLOOKUP(F85,'[1]TABLAS 15'!$A$6:$D$13,3))</f>
        <v>13.99408</v>
      </c>
      <c r="M85" s="29"/>
      <c r="N85" s="28">
        <f>IF((VLOOKUP(F85,'[1]TABLAS 15'!$B$22:$D$32,3)-L85)&lt;0,-(VLOOKUP(F85,'[1]TABLAS 15'!$B$22:$D$32,3)-L85),0)</f>
        <v>0</v>
      </c>
      <c r="O85" s="10"/>
      <c r="P85" s="10">
        <v>14.42</v>
      </c>
      <c r="Q85" s="28">
        <f t="shared" si="25"/>
        <v>562.41592</v>
      </c>
    </row>
    <row r="86" spans="2:17" ht="25.5" customHeight="1">
      <c r="B86" s="36">
        <v>80</v>
      </c>
      <c r="C86" s="75" t="s">
        <v>163</v>
      </c>
      <c r="D86" s="27">
        <v>15</v>
      </c>
      <c r="E86" s="33">
        <v>26</v>
      </c>
      <c r="F86" s="28">
        <f aca="true" t="shared" si="26" ref="F86:F91">D86*E86</f>
        <v>390</v>
      </c>
      <c r="G86" s="10"/>
      <c r="H86" s="10"/>
      <c r="I86" s="10"/>
      <c r="J86" s="28">
        <f>IF((VLOOKUP(F86,'[1]TABLAS 15'!$B$22:$D$32,3)-L86)&lt;0,0,VLOOKUP(F86,'[1]TABLAS 15'!$B$22:$D$32,3)-L86)</f>
        <v>186.83592000000002</v>
      </c>
      <c r="K86" s="28">
        <f aca="true" t="shared" si="27" ref="K86:K91">SUM(F86+H86+J86+I86+G86)</f>
        <v>576.83592</v>
      </c>
      <c r="L86" s="12">
        <f>((F86-VLOOKUP(F86,'[1]TABLAS 15'!$A$6:$D$13,1))*VLOOKUP(F86,'[1]TABLAS 15'!$A$6:$D$13,4)+VLOOKUP(F86,'[1]TABLAS 15'!$A$6:$D$13,3))</f>
        <v>13.99408</v>
      </c>
      <c r="M86" s="29"/>
      <c r="N86" s="28">
        <f>IF((VLOOKUP(F86,'[1]TABLAS 15'!$B$22:$D$32,3)-L86)&lt;0,-(VLOOKUP(F86,'[1]TABLAS 15'!$B$22:$D$32,3)-L86),0)</f>
        <v>0</v>
      </c>
      <c r="O86" s="10"/>
      <c r="P86" s="10">
        <v>14.42</v>
      </c>
      <c r="Q86" s="28">
        <f t="shared" si="25"/>
        <v>562.41592</v>
      </c>
    </row>
    <row r="87" spans="2:17" ht="25.5" customHeight="1">
      <c r="B87" s="36">
        <v>81</v>
      </c>
      <c r="C87" s="75" t="s">
        <v>164</v>
      </c>
      <c r="D87" s="27">
        <v>15</v>
      </c>
      <c r="E87" s="33">
        <v>26</v>
      </c>
      <c r="F87" s="28">
        <f t="shared" si="26"/>
        <v>390</v>
      </c>
      <c r="G87" s="10"/>
      <c r="H87" s="10"/>
      <c r="I87" s="10"/>
      <c r="J87" s="28">
        <f>IF((VLOOKUP(F87,'[1]TABLAS 15'!$B$22:$D$32,3)-L87)&lt;0,0,VLOOKUP(F87,'[1]TABLAS 15'!$B$22:$D$32,3)-L87)</f>
        <v>186.83592000000002</v>
      </c>
      <c r="K87" s="28">
        <f t="shared" si="27"/>
        <v>576.83592</v>
      </c>
      <c r="L87" s="12">
        <f>((F87-VLOOKUP(F87,'[1]TABLAS 15'!$A$6:$D$13,1))*VLOOKUP(F87,'[1]TABLAS 15'!$A$6:$D$13,4)+VLOOKUP(F87,'[1]TABLAS 15'!$A$6:$D$13,3))</f>
        <v>13.99408</v>
      </c>
      <c r="M87" s="29"/>
      <c r="N87" s="28">
        <f>IF((VLOOKUP(F87,'[1]TABLAS 15'!$B$22:$D$32,3)-L87)&lt;0,-(VLOOKUP(F87,'[1]TABLAS 15'!$B$22:$D$32,3)-L87),0)</f>
        <v>0</v>
      </c>
      <c r="O87" s="10"/>
      <c r="P87" s="10">
        <v>14.42</v>
      </c>
      <c r="Q87" s="28">
        <f t="shared" si="25"/>
        <v>562.41592</v>
      </c>
    </row>
    <row r="88" spans="2:17" ht="25.5" customHeight="1">
      <c r="B88" s="36">
        <v>82</v>
      </c>
      <c r="C88" s="75" t="s">
        <v>165</v>
      </c>
      <c r="D88" s="27">
        <v>15</v>
      </c>
      <c r="E88" s="33">
        <v>26</v>
      </c>
      <c r="F88" s="28">
        <f t="shared" si="26"/>
        <v>390</v>
      </c>
      <c r="G88" s="10"/>
      <c r="H88" s="10"/>
      <c r="I88" s="10"/>
      <c r="J88" s="28">
        <f>IF((VLOOKUP(F88,'[1]TABLAS 15'!$B$22:$D$32,3)-L88)&lt;0,0,VLOOKUP(F88,'[1]TABLAS 15'!$B$22:$D$32,3)-L88)</f>
        <v>186.83592000000002</v>
      </c>
      <c r="K88" s="28">
        <f t="shared" si="27"/>
        <v>576.83592</v>
      </c>
      <c r="L88" s="12">
        <f>((F88-VLOOKUP(F88,'[1]TABLAS 15'!$A$6:$D$13,1))*VLOOKUP(F88,'[1]TABLAS 15'!$A$6:$D$13,4)+VLOOKUP(F88,'[1]TABLAS 15'!$A$6:$D$13,3))</f>
        <v>13.99408</v>
      </c>
      <c r="M88" s="29"/>
      <c r="N88" s="28">
        <f>IF((VLOOKUP(F88,'[1]TABLAS 15'!$B$22:$D$32,3)-L88)&lt;0,-(VLOOKUP(F88,'[1]TABLAS 15'!$B$22:$D$32,3)-L88),0)</f>
        <v>0</v>
      </c>
      <c r="O88" s="10"/>
      <c r="P88" s="10">
        <v>14.42</v>
      </c>
      <c r="Q88" s="28">
        <f t="shared" si="25"/>
        <v>562.41592</v>
      </c>
    </row>
    <row r="89" spans="2:17" ht="25.5" customHeight="1">
      <c r="B89" s="36">
        <v>83</v>
      </c>
      <c r="C89" s="75" t="s">
        <v>166</v>
      </c>
      <c r="D89" s="27">
        <v>15</v>
      </c>
      <c r="E89" s="33">
        <v>26</v>
      </c>
      <c r="F89" s="28">
        <f t="shared" si="26"/>
        <v>390</v>
      </c>
      <c r="G89" s="10"/>
      <c r="H89" s="10"/>
      <c r="I89" s="10"/>
      <c r="J89" s="28">
        <f>IF((VLOOKUP(F89,'[1]TABLAS 15'!$B$22:$D$32,3)-L89)&lt;0,0,VLOOKUP(F89,'[1]TABLAS 15'!$B$22:$D$32,3)-L89)</f>
        <v>186.83592000000002</v>
      </c>
      <c r="K89" s="28">
        <f t="shared" si="27"/>
        <v>576.83592</v>
      </c>
      <c r="L89" s="12">
        <f>((F89-VLOOKUP(F89,'[1]TABLAS 15'!$A$6:$D$13,1))*VLOOKUP(F89,'[1]TABLAS 15'!$A$6:$D$13,4)+VLOOKUP(F89,'[1]TABLAS 15'!$A$6:$D$13,3))</f>
        <v>13.99408</v>
      </c>
      <c r="M89" s="29"/>
      <c r="N89" s="28">
        <f>IF((VLOOKUP(F89,'[1]TABLAS 15'!$B$22:$D$32,3)-L89)&lt;0,-(VLOOKUP(F89,'[1]TABLAS 15'!$B$22:$D$32,3)-L89),0)</f>
        <v>0</v>
      </c>
      <c r="O89" s="10"/>
      <c r="P89" s="10">
        <v>14.42</v>
      </c>
      <c r="Q89" s="28">
        <f t="shared" si="25"/>
        <v>562.41592</v>
      </c>
    </row>
    <row r="90" spans="2:17" ht="25.5" customHeight="1">
      <c r="B90" s="36">
        <v>84</v>
      </c>
      <c r="C90" s="75" t="s">
        <v>167</v>
      </c>
      <c r="D90" s="27">
        <v>15</v>
      </c>
      <c r="E90" s="33">
        <v>26</v>
      </c>
      <c r="F90" s="28">
        <f t="shared" si="26"/>
        <v>390</v>
      </c>
      <c r="G90" s="10"/>
      <c r="H90" s="10"/>
      <c r="I90" s="10"/>
      <c r="J90" s="28">
        <f>IF((VLOOKUP(F90,'[1]TABLAS 15'!$B$22:$D$32,3)-L90)&lt;0,0,VLOOKUP(F90,'[1]TABLAS 15'!$B$22:$D$32,3)-L90)</f>
        <v>186.83592000000002</v>
      </c>
      <c r="K90" s="28">
        <f t="shared" si="27"/>
        <v>576.83592</v>
      </c>
      <c r="L90" s="12">
        <f>((F90-VLOOKUP(F90,'[1]TABLAS 15'!$A$6:$D$13,1))*VLOOKUP(F90,'[1]TABLAS 15'!$A$6:$D$13,4)+VLOOKUP(F90,'[1]TABLAS 15'!$A$6:$D$13,3))</f>
        <v>13.99408</v>
      </c>
      <c r="M90" s="29"/>
      <c r="N90" s="28">
        <f>IF((VLOOKUP(F90,'[1]TABLAS 15'!$B$22:$D$32,3)-L90)&lt;0,-(VLOOKUP(F90,'[1]TABLAS 15'!$B$22:$D$32,3)-L90),0)</f>
        <v>0</v>
      </c>
      <c r="O90" s="10"/>
      <c r="P90" s="10">
        <v>14.42</v>
      </c>
      <c r="Q90" s="28">
        <f t="shared" si="25"/>
        <v>562.41592</v>
      </c>
    </row>
    <row r="91" spans="2:17" ht="25.5" customHeight="1">
      <c r="B91" s="36">
        <v>85</v>
      </c>
      <c r="C91" s="75" t="s">
        <v>169</v>
      </c>
      <c r="D91" s="27">
        <v>15</v>
      </c>
      <c r="E91" s="33">
        <v>26</v>
      </c>
      <c r="F91" s="28">
        <f t="shared" si="26"/>
        <v>390</v>
      </c>
      <c r="G91" s="10"/>
      <c r="H91" s="10"/>
      <c r="I91" s="10"/>
      <c r="J91" s="28">
        <f>IF((VLOOKUP(F91,'[1]TABLAS 15'!$B$22:$D$32,3)-L91)&lt;0,0,VLOOKUP(F91,'[1]TABLAS 15'!$B$22:$D$32,3)-L91)</f>
        <v>186.83592000000002</v>
      </c>
      <c r="K91" s="28">
        <f t="shared" si="27"/>
        <v>576.83592</v>
      </c>
      <c r="L91" s="12">
        <f>((F91-VLOOKUP(F91,'[1]TABLAS 15'!$A$6:$D$13,1))*VLOOKUP(F91,'[1]TABLAS 15'!$A$6:$D$13,4)+VLOOKUP(F91,'[1]TABLAS 15'!$A$6:$D$13,3))</f>
        <v>13.99408</v>
      </c>
      <c r="M91" s="29"/>
      <c r="N91" s="28">
        <f>IF((VLOOKUP(F91,'[1]TABLAS 15'!$B$22:$D$32,3)-L91)&lt;0,-(VLOOKUP(F91,'[1]TABLAS 15'!$B$22:$D$32,3)-L91),0)</f>
        <v>0</v>
      </c>
      <c r="O91" s="10"/>
      <c r="P91" s="10">
        <v>14.42</v>
      </c>
      <c r="Q91" s="28">
        <f t="shared" si="25"/>
        <v>562.41592</v>
      </c>
    </row>
    <row r="92" spans="2:17" ht="25.5" customHeight="1">
      <c r="B92" s="36">
        <v>86</v>
      </c>
      <c r="C92" s="75" t="s">
        <v>168</v>
      </c>
      <c r="D92" s="27">
        <v>15</v>
      </c>
      <c r="E92" s="33">
        <v>26</v>
      </c>
      <c r="F92" s="28">
        <f>D92*E92</f>
        <v>390</v>
      </c>
      <c r="G92" s="10"/>
      <c r="H92" s="10"/>
      <c r="I92" s="10"/>
      <c r="J92" s="28">
        <f>IF((VLOOKUP(F92,'[1]TABLAS 15'!$B$22:$D$32,3)-L92)&lt;0,0,VLOOKUP(F92,'[1]TABLAS 15'!$B$22:$D$32,3)-L92)</f>
        <v>186.83592000000002</v>
      </c>
      <c r="K92" s="28">
        <f>SUM(F92+H92+J92+I92+G92)</f>
        <v>576.83592</v>
      </c>
      <c r="L92" s="12">
        <f>((F92-VLOOKUP(F92,'[1]TABLAS 15'!$A$6:$D$13,1))*VLOOKUP(F92,'[1]TABLAS 15'!$A$6:$D$13,4)+VLOOKUP(F92,'[1]TABLAS 15'!$A$6:$D$13,3))</f>
        <v>13.99408</v>
      </c>
      <c r="M92" s="29"/>
      <c r="N92" s="28">
        <f>IF((VLOOKUP(F92,'[1]TABLAS 15'!$B$22:$D$32,3)-L92)&lt;0,-(VLOOKUP(F92,'[1]TABLAS 15'!$B$22:$D$32,3)-L92),0)</f>
        <v>0</v>
      </c>
      <c r="O92" s="10"/>
      <c r="P92" s="10">
        <v>14.42</v>
      </c>
      <c r="Q92" s="28">
        <f t="shared" si="25"/>
        <v>562.41592</v>
      </c>
    </row>
    <row r="93" spans="2:18" ht="25.5" customHeight="1">
      <c r="B93" s="36">
        <v>87</v>
      </c>
      <c r="C93" s="75" t="s">
        <v>170</v>
      </c>
      <c r="D93" s="27">
        <v>15</v>
      </c>
      <c r="E93" s="33">
        <v>56.5</v>
      </c>
      <c r="F93" s="28">
        <f aca="true" t="shared" si="28" ref="F93:F98">D93*E93</f>
        <v>847.5</v>
      </c>
      <c r="G93" s="10"/>
      <c r="H93" s="10"/>
      <c r="I93" s="10"/>
      <c r="J93" s="28">
        <f>IF((VLOOKUP(F93,'[1]TABLAS 15'!$B$22:$D$32,3)-L93)&lt;0,0,VLOOKUP(F93,'[1]TABLAS 15'!$B$22:$D$32,3)-L93)</f>
        <v>157.55592000000001</v>
      </c>
      <c r="K93" s="28">
        <f aca="true" t="shared" si="29" ref="K93:K98">SUM(F93+H93+J93+I93+G93)</f>
        <v>1005.05592</v>
      </c>
      <c r="L93" s="12">
        <f>((F93-VLOOKUP(F93,'[1]TABLAS 15'!$A$6:$D$13,1))*VLOOKUP(F93,'[1]TABLAS 15'!$A$6:$D$13,4)+VLOOKUP(F93,'[1]TABLAS 15'!$A$6:$D$13,3))</f>
        <v>43.274080000000005</v>
      </c>
      <c r="M93" s="29"/>
      <c r="N93" s="28">
        <f>IF((VLOOKUP(F93,'[1]TABLAS 15'!$B$22:$D$32,3)-L93)&lt;0,-(VLOOKUP(F93,'[1]TABLAS 15'!$B$22:$D$32,3)-L93),0)</f>
        <v>0</v>
      </c>
      <c r="O93" s="10"/>
      <c r="P93" s="10">
        <v>25.13</v>
      </c>
      <c r="Q93" s="28">
        <f aca="true" t="shared" si="30" ref="Q93:Q98">K93-N93-O93-P93</f>
        <v>979.92592</v>
      </c>
      <c r="R93" s="37"/>
    </row>
    <row r="94" spans="2:18" ht="25.5" customHeight="1">
      <c r="B94" s="36">
        <v>88</v>
      </c>
      <c r="C94" s="75" t="s">
        <v>171</v>
      </c>
      <c r="D94" s="27">
        <v>15</v>
      </c>
      <c r="E94" s="33">
        <v>26</v>
      </c>
      <c r="F94" s="28">
        <f t="shared" si="28"/>
        <v>390</v>
      </c>
      <c r="G94" s="10"/>
      <c r="H94" s="10"/>
      <c r="I94" s="10"/>
      <c r="J94" s="28">
        <f>IF((VLOOKUP(F94,'[1]TABLAS 15'!$B$22:$D$32,3)-L94)&lt;0,0,VLOOKUP(F94,'[1]TABLAS 15'!$B$22:$D$32,3)-L94)</f>
        <v>186.83592000000002</v>
      </c>
      <c r="K94" s="28">
        <f t="shared" si="29"/>
        <v>576.83592</v>
      </c>
      <c r="L94" s="12">
        <f>((F94-VLOOKUP(F94,'[1]TABLAS 15'!$A$6:$D$13,1))*VLOOKUP(F94,'[1]TABLAS 15'!$A$6:$D$13,4)+VLOOKUP(F94,'[1]TABLAS 15'!$A$6:$D$13,3))</f>
        <v>13.99408</v>
      </c>
      <c r="M94" s="29"/>
      <c r="N94" s="28">
        <f>IF((VLOOKUP(F94,'[1]TABLAS 15'!$B$22:$D$32,3)-L94)&lt;0,-(VLOOKUP(F94,'[1]TABLAS 15'!$B$22:$D$32,3)-L94),0)</f>
        <v>0</v>
      </c>
      <c r="O94" s="10"/>
      <c r="P94" s="10">
        <v>14.42</v>
      </c>
      <c r="Q94" s="28">
        <f t="shared" si="30"/>
        <v>562.41592</v>
      </c>
      <c r="R94" s="37"/>
    </row>
    <row r="95" spans="2:18" ht="25.5" customHeight="1">
      <c r="B95" s="36">
        <v>89</v>
      </c>
      <c r="C95" s="75" t="s">
        <v>172</v>
      </c>
      <c r="D95" s="27">
        <v>15</v>
      </c>
      <c r="E95" s="33">
        <v>26</v>
      </c>
      <c r="F95" s="28">
        <f t="shared" si="28"/>
        <v>390</v>
      </c>
      <c r="G95" s="10"/>
      <c r="H95" s="10"/>
      <c r="I95" s="10"/>
      <c r="J95" s="28">
        <f>IF((VLOOKUP(F95,'[1]TABLAS 15'!$B$22:$D$32,3)-L95)&lt;0,0,VLOOKUP(F95,'[1]TABLAS 15'!$B$22:$D$32,3)-L95)</f>
        <v>186.83592000000002</v>
      </c>
      <c r="K95" s="28">
        <f t="shared" si="29"/>
        <v>576.83592</v>
      </c>
      <c r="L95" s="12">
        <f>((F95-VLOOKUP(F95,'[1]TABLAS 15'!$A$6:$D$13,1))*VLOOKUP(F95,'[1]TABLAS 15'!$A$6:$D$13,4)+VLOOKUP(F95,'[1]TABLAS 15'!$A$6:$D$13,3))</f>
        <v>13.99408</v>
      </c>
      <c r="M95" s="29"/>
      <c r="N95" s="28">
        <f>IF((VLOOKUP(F95,'[1]TABLAS 15'!$B$22:$D$32,3)-L95)&lt;0,-(VLOOKUP(F95,'[1]TABLAS 15'!$B$22:$D$32,3)-L95),0)</f>
        <v>0</v>
      </c>
      <c r="O95" s="10"/>
      <c r="P95" s="10">
        <v>14.42</v>
      </c>
      <c r="Q95" s="28">
        <f t="shared" si="30"/>
        <v>562.41592</v>
      </c>
      <c r="R95" s="37"/>
    </row>
    <row r="96" spans="2:18" ht="25.5" customHeight="1">
      <c r="B96" s="36">
        <v>90</v>
      </c>
      <c r="C96" s="75" t="s">
        <v>173</v>
      </c>
      <c r="D96" s="27">
        <v>15</v>
      </c>
      <c r="E96" s="33">
        <v>26</v>
      </c>
      <c r="F96" s="28">
        <f t="shared" si="28"/>
        <v>390</v>
      </c>
      <c r="G96" s="10"/>
      <c r="H96" s="10"/>
      <c r="I96" s="10"/>
      <c r="J96" s="28">
        <f>IF((VLOOKUP(F96,'[1]TABLAS 15'!$B$22:$D$32,3)-L96)&lt;0,0,VLOOKUP(F96,'[1]TABLAS 15'!$B$22:$D$32,3)-L96)</f>
        <v>186.83592000000002</v>
      </c>
      <c r="K96" s="28">
        <f t="shared" si="29"/>
        <v>576.83592</v>
      </c>
      <c r="L96" s="12">
        <f>((F96-VLOOKUP(F96,'[1]TABLAS 15'!$A$6:$D$13,1))*VLOOKUP(F96,'[1]TABLAS 15'!$A$6:$D$13,4)+VLOOKUP(F96,'[1]TABLAS 15'!$A$6:$D$13,3))</f>
        <v>13.99408</v>
      </c>
      <c r="M96" s="29"/>
      <c r="N96" s="28">
        <f>IF((VLOOKUP(F96,'[1]TABLAS 15'!$B$22:$D$32,3)-L96)&lt;0,-(VLOOKUP(F96,'[1]TABLAS 15'!$B$22:$D$32,3)-L96),0)</f>
        <v>0</v>
      </c>
      <c r="O96" s="10"/>
      <c r="P96" s="10">
        <v>14.42</v>
      </c>
      <c r="Q96" s="28">
        <f t="shared" si="30"/>
        <v>562.41592</v>
      </c>
      <c r="R96" s="37"/>
    </row>
    <row r="97" spans="2:18" ht="25.5" customHeight="1">
      <c r="B97" s="36">
        <v>91</v>
      </c>
      <c r="C97" s="75" t="s">
        <v>174</v>
      </c>
      <c r="D97" s="27">
        <v>15</v>
      </c>
      <c r="E97" s="33">
        <v>26</v>
      </c>
      <c r="F97" s="28">
        <f t="shared" si="28"/>
        <v>390</v>
      </c>
      <c r="G97" s="10"/>
      <c r="H97" s="10"/>
      <c r="I97" s="10"/>
      <c r="J97" s="28">
        <f>IF((VLOOKUP(F97,'[1]TABLAS 15'!$B$22:$D$32,3)-L97)&lt;0,0,VLOOKUP(F97,'[1]TABLAS 15'!$B$22:$D$32,3)-L97)</f>
        <v>186.83592000000002</v>
      </c>
      <c r="K97" s="28">
        <f t="shared" si="29"/>
        <v>576.83592</v>
      </c>
      <c r="L97" s="12">
        <f>((F97-VLOOKUP(F97,'[1]TABLAS 15'!$A$6:$D$13,1))*VLOOKUP(F97,'[1]TABLAS 15'!$A$6:$D$13,4)+VLOOKUP(F97,'[1]TABLAS 15'!$A$6:$D$13,3))</f>
        <v>13.99408</v>
      </c>
      <c r="M97" s="29"/>
      <c r="N97" s="28">
        <f>IF((VLOOKUP(F97,'[1]TABLAS 15'!$B$22:$D$32,3)-L97)&lt;0,-(VLOOKUP(F97,'[1]TABLAS 15'!$B$22:$D$32,3)-L97),0)</f>
        <v>0</v>
      </c>
      <c r="O97" s="10"/>
      <c r="P97" s="10">
        <v>14.42</v>
      </c>
      <c r="Q97" s="28">
        <f t="shared" si="30"/>
        <v>562.41592</v>
      </c>
      <c r="R97" s="37"/>
    </row>
    <row r="98" spans="2:18" ht="25.5" customHeight="1">
      <c r="B98" s="36">
        <v>92</v>
      </c>
      <c r="C98" s="75" t="s">
        <v>176</v>
      </c>
      <c r="D98" s="27">
        <v>15</v>
      </c>
      <c r="E98" s="33">
        <v>26</v>
      </c>
      <c r="F98" s="28">
        <f t="shared" si="28"/>
        <v>390</v>
      </c>
      <c r="G98" s="10"/>
      <c r="H98" s="10"/>
      <c r="I98" s="10"/>
      <c r="J98" s="28">
        <f>IF((VLOOKUP(F98,'[1]TABLAS 15'!$B$22:$D$32,3)-L98)&lt;0,0,VLOOKUP(F98,'[1]TABLAS 15'!$B$22:$D$32,3)-L98)</f>
        <v>186.83592000000002</v>
      </c>
      <c r="K98" s="28">
        <f t="shared" si="29"/>
        <v>576.83592</v>
      </c>
      <c r="L98" s="12">
        <f>((F98-VLOOKUP(F98,'[1]TABLAS 15'!$A$6:$D$13,1))*VLOOKUP(F98,'[1]TABLAS 15'!$A$6:$D$13,4)+VLOOKUP(F98,'[1]TABLAS 15'!$A$6:$D$13,3))</f>
        <v>13.99408</v>
      </c>
      <c r="M98" s="29"/>
      <c r="N98" s="28">
        <f>IF((VLOOKUP(F98,'[1]TABLAS 15'!$B$22:$D$32,3)-L98)&lt;0,-(VLOOKUP(F98,'[1]TABLAS 15'!$B$22:$D$32,3)-L98),0)</f>
        <v>0</v>
      </c>
      <c r="O98" s="10"/>
      <c r="P98" s="10">
        <v>14.42</v>
      </c>
      <c r="Q98" s="28">
        <f t="shared" si="30"/>
        <v>562.41592</v>
      </c>
      <c r="R98" s="37"/>
    </row>
    <row r="99" spans="2:18" ht="25.5" customHeight="1">
      <c r="B99" s="36">
        <v>93</v>
      </c>
      <c r="C99" s="75" t="s">
        <v>179</v>
      </c>
      <c r="D99" s="27">
        <v>15</v>
      </c>
      <c r="E99" s="33">
        <v>26</v>
      </c>
      <c r="F99" s="28">
        <f aca="true" t="shared" si="31" ref="F99:F105">D99*E99</f>
        <v>390</v>
      </c>
      <c r="G99" s="10"/>
      <c r="H99" s="10"/>
      <c r="I99" s="10"/>
      <c r="J99" s="28">
        <f>IF((VLOOKUP(F99,'[1]TABLAS 15'!$B$22:$D$32,3)-L99)&lt;0,0,VLOOKUP(F99,'[1]TABLAS 15'!$B$22:$D$32,3)-L99)</f>
        <v>186.83592000000002</v>
      </c>
      <c r="K99" s="28">
        <f aca="true" t="shared" si="32" ref="K99:K105">SUM(F99+H99+J99+I99+G99)</f>
        <v>576.83592</v>
      </c>
      <c r="L99" s="12">
        <f>((F99-VLOOKUP(F99,'[1]TABLAS 15'!$A$6:$D$13,1))*VLOOKUP(F99,'[1]TABLAS 15'!$A$6:$D$13,4)+VLOOKUP(F99,'[1]TABLAS 15'!$A$6:$D$13,3))</f>
        <v>13.99408</v>
      </c>
      <c r="M99" s="29"/>
      <c r="N99" s="28">
        <f>IF((VLOOKUP(F99,'[1]TABLAS 15'!$B$22:$D$32,3)-L99)&lt;0,-(VLOOKUP(F99,'[1]TABLAS 15'!$B$22:$D$32,3)-L99),0)</f>
        <v>0</v>
      </c>
      <c r="O99" s="10"/>
      <c r="P99" s="10">
        <v>14.42</v>
      </c>
      <c r="Q99" s="28">
        <f aca="true" t="shared" si="33" ref="Q99:Q105">K99-N99-O99-P99</f>
        <v>562.41592</v>
      </c>
      <c r="R99" s="37"/>
    </row>
    <row r="100" spans="2:18" ht="25.5" customHeight="1">
      <c r="B100" s="36">
        <v>94</v>
      </c>
      <c r="C100" s="75" t="s">
        <v>180</v>
      </c>
      <c r="D100" s="27">
        <v>15</v>
      </c>
      <c r="E100" s="33">
        <v>57</v>
      </c>
      <c r="F100" s="28">
        <f t="shared" si="31"/>
        <v>855</v>
      </c>
      <c r="G100" s="10"/>
      <c r="H100" s="10"/>
      <c r="I100" s="10"/>
      <c r="J100" s="28">
        <f>IF((VLOOKUP(F100,'[1]TABLAS 15'!$B$22:$D$32,3)-L100)&lt;0,0,VLOOKUP(F100,'[1]TABLAS 15'!$B$22:$D$32,3)-L100)</f>
        <v>157.07592</v>
      </c>
      <c r="K100" s="28">
        <f t="shared" si="32"/>
        <v>1012.07592</v>
      </c>
      <c r="L100" s="12">
        <f>((F100-VLOOKUP(F100,'[1]TABLAS 15'!$A$6:$D$13,1))*VLOOKUP(F100,'[1]TABLAS 15'!$A$6:$D$13,4)+VLOOKUP(F100,'[1]TABLAS 15'!$A$6:$D$13,3))</f>
        <v>43.75408</v>
      </c>
      <c r="M100" s="29"/>
      <c r="N100" s="28">
        <f>IF((VLOOKUP(F100,'[1]TABLAS 15'!$B$22:$D$32,3)-L100)&lt;0,-(VLOOKUP(F100,'[1]TABLAS 15'!$B$22:$D$32,3)-L100),0)</f>
        <v>0</v>
      </c>
      <c r="O100" s="10"/>
      <c r="P100" s="10">
        <v>25.3</v>
      </c>
      <c r="Q100" s="28">
        <f t="shared" si="33"/>
        <v>986.77592</v>
      </c>
      <c r="R100" s="37"/>
    </row>
    <row r="101" spans="2:18" ht="25.5" customHeight="1">
      <c r="B101" s="2">
        <v>95</v>
      </c>
      <c r="C101" s="86" t="s">
        <v>35</v>
      </c>
      <c r="D101" s="3">
        <v>15</v>
      </c>
      <c r="E101" s="4">
        <v>62.7</v>
      </c>
      <c r="F101" s="7">
        <f t="shared" si="31"/>
        <v>940.5</v>
      </c>
      <c r="G101" s="6"/>
      <c r="H101" s="6"/>
      <c r="I101" s="6">
        <f aca="true" t="shared" si="34" ref="I101:I109">H101*0.25</f>
        <v>0</v>
      </c>
      <c r="J101" s="7">
        <f>IF((VLOOKUP(F101,'[2]TABLAS 15'!$B$22:$D$32,3)-L101)&lt;0,0,VLOOKUP(F101,'[2]TABLAS 15'!$B$22:$D$32,3)-L101)</f>
        <v>154.3432</v>
      </c>
      <c r="K101" s="7">
        <f t="shared" si="32"/>
        <v>1094.8432</v>
      </c>
      <c r="L101" s="8">
        <f>((F101-VLOOKUP(F101,'[2]TABLAS 15'!$A$6:$D$13,1))*VLOOKUP(F101,'[2]TABLAS 15'!$A$6:$D$13,4)+VLOOKUP(F101,'[2]TABLAS 15'!$A$6:$D$13,3))</f>
        <v>49.0768</v>
      </c>
      <c r="M101" s="9"/>
      <c r="N101" s="7">
        <f>IF((VLOOKUP(F101,'[2]TABLAS 15'!$B$22:$D$32,3)-L101)&lt;0,-(VLOOKUP(F101,'[2]TABLAS 15'!$B$22:$D$32,3)-L101),0)</f>
        <v>0</v>
      </c>
      <c r="O101" s="10"/>
      <c r="P101" s="6">
        <v>27.37</v>
      </c>
      <c r="Q101" s="28">
        <f t="shared" si="33"/>
        <v>1067.4732000000001</v>
      </c>
      <c r="R101" s="11"/>
    </row>
    <row r="102" spans="2:18" ht="25.5" customHeight="1">
      <c r="B102" s="2">
        <v>96</v>
      </c>
      <c r="C102" s="86" t="s">
        <v>132</v>
      </c>
      <c r="D102" s="3">
        <v>15</v>
      </c>
      <c r="E102" s="4">
        <v>136.5</v>
      </c>
      <c r="F102" s="7">
        <f t="shared" si="31"/>
        <v>2047.5</v>
      </c>
      <c r="G102" s="6"/>
      <c r="H102" s="6"/>
      <c r="I102" s="6">
        <f t="shared" si="34"/>
        <v>0</v>
      </c>
      <c r="J102" s="7">
        <f>IF((VLOOKUP(F102,'[2]TABLAS 15'!$B$22:$D$32,3)-L102)&lt;0,0,VLOOKUP(F102,'[2]TABLAS 15'!$B$22:$D$32,3)-L102)</f>
        <v>71.30519999999999</v>
      </c>
      <c r="K102" s="7">
        <f t="shared" si="32"/>
        <v>2118.8052</v>
      </c>
      <c r="L102" s="8">
        <f>((F102-VLOOKUP(F102,'[2]TABLAS 15'!$A$6:$D$13,1))*VLOOKUP(F102,'[2]TABLAS 15'!$A$6:$D$13,4)+VLOOKUP(F102,'[2]TABLAS 15'!$A$6:$D$13,3))</f>
        <v>119.9248</v>
      </c>
      <c r="M102" s="9"/>
      <c r="N102" s="7">
        <f>IF((VLOOKUP(F102,'[2]TABLAS 15'!$B$22:$D$32,3)-L102)&lt;0,-(VLOOKUP(F102,'[2]TABLAS 15'!$B$22:$D$32,3)-L102),0)</f>
        <v>0</v>
      </c>
      <c r="O102" s="10"/>
      <c r="P102" s="6">
        <v>52.97</v>
      </c>
      <c r="Q102" s="28">
        <f t="shared" si="33"/>
        <v>2065.8352</v>
      </c>
      <c r="R102" s="11"/>
    </row>
    <row r="103" spans="2:18" ht="25.5" customHeight="1">
      <c r="B103" s="2">
        <v>97</v>
      </c>
      <c r="C103" s="86" t="s">
        <v>36</v>
      </c>
      <c r="D103" s="3">
        <v>15</v>
      </c>
      <c r="E103" s="4">
        <v>62.7</v>
      </c>
      <c r="F103" s="7">
        <f t="shared" si="31"/>
        <v>940.5</v>
      </c>
      <c r="G103" s="6"/>
      <c r="H103" s="6"/>
      <c r="I103" s="6">
        <f t="shared" si="34"/>
        <v>0</v>
      </c>
      <c r="J103" s="7">
        <f>IF((VLOOKUP(F103,'[2]TABLAS 15'!$B$22:$D$32,3)-L103)&lt;0,0,VLOOKUP(F103,'[2]TABLAS 15'!$B$22:$D$32,3)-L103)</f>
        <v>154.3432</v>
      </c>
      <c r="K103" s="7">
        <f t="shared" si="32"/>
        <v>1094.8432</v>
      </c>
      <c r="L103" s="8">
        <f>((F103-VLOOKUP(F103,'[2]TABLAS 15'!$A$6:$D$13,1))*VLOOKUP(F103,'[2]TABLAS 15'!$A$6:$D$13,4)+VLOOKUP(F103,'[2]TABLAS 15'!$A$6:$D$13,3))</f>
        <v>49.0768</v>
      </c>
      <c r="M103" s="9"/>
      <c r="N103" s="7">
        <f>IF((VLOOKUP(F103,'[2]TABLAS 15'!$B$22:$D$32,3)-L103)&lt;0,-(VLOOKUP(F103,'[2]TABLAS 15'!$B$22:$D$32,3)-L103),0)</f>
        <v>0</v>
      </c>
      <c r="O103" s="10"/>
      <c r="P103" s="6">
        <v>27.37</v>
      </c>
      <c r="Q103" s="28">
        <f t="shared" si="33"/>
        <v>1067.4732000000001</v>
      </c>
      <c r="R103" s="1"/>
    </row>
    <row r="104" spans="2:18" ht="25.5" customHeight="1">
      <c r="B104" s="2">
        <v>98</v>
      </c>
      <c r="C104" s="76" t="s">
        <v>34</v>
      </c>
      <c r="D104" s="3">
        <v>15</v>
      </c>
      <c r="E104" s="4">
        <v>62.7</v>
      </c>
      <c r="F104" s="7">
        <f t="shared" si="31"/>
        <v>940.5</v>
      </c>
      <c r="G104" s="6"/>
      <c r="H104" s="6"/>
      <c r="I104" s="6">
        <f t="shared" si="34"/>
        <v>0</v>
      </c>
      <c r="J104" s="7">
        <f>IF((VLOOKUP(F104,'[2]TABLAS 15'!$B$22:$D$32,3)-L104)&lt;0,0,VLOOKUP(F104,'[2]TABLAS 15'!$B$22:$D$32,3)-L104)</f>
        <v>154.3432</v>
      </c>
      <c r="K104" s="7">
        <f t="shared" si="32"/>
        <v>1094.8432</v>
      </c>
      <c r="L104" s="8">
        <f>((F104-VLOOKUP(F104,'[2]TABLAS 15'!$A$6:$D$13,1))*VLOOKUP(F104,'[2]TABLAS 15'!$A$6:$D$13,4)+VLOOKUP(F104,'[2]TABLAS 15'!$A$6:$D$13,3))</f>
        <v>49.0768</v>
      </c>
      <c r="M104" s="9"/>
      <c r="N104" s="7">
        <f>IF((VLOOKUP(F104,'[2]TABLAS 15'!$B$22:$D$32,3)-L104)&lt;0,-(VLOOKUP(F104,'[2]TABLAS 15'!$B$22:$D$32,3)-L104),0)</f>
        <v>0</v>
      </c>
      <c r="O104" s="10"/>
      <c r="P104" s="6">
        <v>27.37</v>
      </c>
      <c r="Q104" s="28">
        <f t="shared" si="33"/>
        <v>1067.4732000000001</v>
      </c>
      <c r="R104" s="1"/>
    </row>
    <row r="105" spans="2:18" ht="25.5" customHeight="1">
      <c r="B105" s="2">
        <v>99</v>
      </c>
      <c r="C105" s="76" t="s">
        <v>33</v>
      </c>
      <c r="D105" s="3">
        <v>15</v>
      </c>
      <c r="E105" s="4">
        <v>62.7</v>
      </c>
      <c r="F105" s="5">
        <f t="shared" si="31"/>
        <v>940.5</v>
      </c>
      <c r="G105" s="6"/>
      <c r="H105" s="6"/>
      <c r="I105" s="6">
        <f t="shared" si="34"/>
        <v>0</v>
      </c>
      <c r="J105" s="7">
        <f>IF((VLOOKUP(F105,'[2]TABLAS 15'!$B$22:$D$32,3)-L105)&lt;0,0,VLOOKUP(F105,'[2]TABLAS 15'!$B$22:$D$32,3)-L105)</f>
        <v>154.3432</v>
      </c>
      <c r="K105" s="7">
        <f t="shared" si="32"/>
        <v>1094.8432</v>
      </c>
      <c r="L105" s="8">
        <f>((F105-VLOOKUP(F105,'[2]TABLAS 15'!$A$6:$D$13,1))*VLOOKUP(F105,'[2]TABLAS 15'!$A$6:$D$13,4)+VLOOKUP(F105,'[2]TABLAS 15'!$A$6:$D$13,3))</f>
        <v>49.0768</v>
      </c>
      <c r="M105" s="9"/>
      <c r="N105" s="7">
        <f>IF((VLOOKUP(F105,'[2]TABLAS 15'!$B$22:$D$32,3)-L105)&lt;0,-(VLOOKUP(F105,'[2]TABLAS 15'!$B$22:$D$32,3)-L105),0)</f>
        <v>0</v>
      </c>
      <c r="O105" s="10"/>
      <c r="P105" s="6">
        <v>27.37</v>
      </c>
      <c r="Q105" s="28">
        <f t="shared" si="33"/>
        <v>1067.4732000000001</v>
      </c>
      <c r="R105" s="1"/>
    </row>
    <row r="106" spans="2:17" ht="25.5" customHeight="1">
      <c r="B106" s="2">
        <v>100</v>
      </c>
      <c r="C106" s="76" t="s">
        <v>42</v>
      </c>
      <c r="D106" s="3">
        <v>15</v>
      </c>
      <c r="E106" s="4">
        <v>62.7</v>
      </c>
      <c r="F106" s="7">
        <f aca="true" t="shared" si="35" ref="F106:F127">D106*E106</f>
        <v>940.5</v>
      </c>
      <c r="G106" s="6"/>
      <c r="H106" s="6"/>
      <c r="I106" s="6">
        <f t="shared" si="34"/>
        <v>0</v>
      </c>
      <c r="J106" s="7">
        <f>IF((VLOOKUP(F106,'[2]TABLAS 15'!$B$22:$D$32,3)-L106)&lt;0,0,VLOOKUP(F106,'[2]TABLAS 15'!$B$22:$D$32,3)-L106)</f>
        <v>154.3432</v>
      </c>
      <c r="K106" s="7">
        <f aca="true" t="shared" si="36" ref="K106:K127">SUM(F106+H106+J106+I106+G106)</f>
        <v>1094.8432</v>
      </c>
      <c r="L106" s="8">
        <f>((F106-VLOOKUP(F106,'[2]TABLAS 15'!$A$6:$D$13,1))*VLOOKUP(F106,'[2]TABLAS 15'!$A$6:$D$13,4)+VLOOKUP(F106,'[2]TABLAS 15'!$A$6:$D$13,3))</f>
        <v>49.0768</v>
      </c>
      <c r="M106" s="9"/>
      <c r="N106" s="7">
        <f>IF((VLOOKUP(F106,'[2]TABLAS 15'!$B$22:$D$32,3)-L106)&lt;0,-(VLOOKUP(F106,'[2]TABLAS 15'!$B$22:$D$32,3)-L106),0)</f>
        <v>0</v>
      </c>
      <c r="O106" s="10"/>
      <c r="P106" s="6">
        <v>27.37</v>
      </c>
      <c r="Q106" s="28">
        <f aca="true" t="shared" si="37" ref="Q106:Q127">K106-N106-O106-P106</f>
        <v>1067.4732000000001</v>
      </c>
    </row>
    <row r="107" spans="2:17" ht="25.5" customHeight="1">
      <c r="B107" s="2">
        <v>101</v>
      </c>
      <c r="C107" s="76" t="s">
        <v>37</v>
      </c>
      <c r="D107" s="3">
        <v>15</v>
      </c>
      <c r="E107" s="4">
        <v>64</v>
      </c>
      <c r="F107" s="5">
        <f t="shared" si="35"/>
        <v>960</v>
      </c>
      <c r="G107" s="6"/>
      <c r="H107" s="6"/>
      <c r="I107" s="6">
        <f t="shared" si="34"/>
        <v>0</v>
      </c>
      <c r="J107" s="7">
        <f>IF((VLOOKUP(F107,'[2]TABLAS 15'!$B$22:$D$32,3)-L107)&lt;0,0,VLOOKUP(F107,'[2]TABLAS 15'!$B$22:$D$32,3)-L107)</f>
        <v>153.09519999999998</v>
      </c>
      <c r="K107" s="7">
        <f t="shared" si="36"/>
        <v>1113.0952</v>
      </c>
      <c r="L107" s="8">
        <f>((F107-VLOOKUP(F107,'[2]TABLAS 15'!$A$6:$D$13,1))*VLOOKUP(F107,'[2]TABLAS 15'!$A$6:$D$13,4)+VLOOKUP(F107,'[2]TABLAS 15'!$A$6:$D$13,3))</f>
        <v>50.3248</v>
      </c>
      <c r="M107" s="9"/>
      <c r="N107" s="7">
        <f>IF((VLOOKUP(F107,'[2]TABLAS 15'!$B$22:$D$32,3)-L107)&lt;0,-(VLOOKUP(F107,'[2]TABLAS 15'!$B$22:$D$32,3)-L107),0)</f>
        <v>0</v>
      </c>
      <c r="O107" s="10"/>
      <c r="P107" s="6">
        <v>27.83</v>
      </c>
      <c r="Q107" s="28">
        <f t="shared" si="37"/>
        <v>1085.2652</v>
      </c>
    </row>
    <row r="108" spans="2:17" ht="25.5" customHeight="1">
      <c r="B108" s="2">
        <v>102</v>
      </c>
      <c r="C108" s="76" t="s">
        <v>41</v>
      </c>
      <c r="D108" s="3">
        <v>15</v>
      </c>
      <c r="E108" s="4">
        <v>63.5</v>
      </c>
      <c r="F108" s="7">
        <f t="shared" si="35"/>
        <v>952.5</v>
      </c>
      <c r="G108" s="6"/>
      <c r="H108" s="6"/>
      <c r="I108" s="6">
        <f t="shared" si="34"/>
        <v>0</v>
      </c>
      <c r="J108" s="7">
        <f>IF((VLOOKUP(F108,'[2]TABLAS 15'!$B$22:$D$32,3)-L108)&lt;0,0,VLOOKUP(F108,'[2]TABLAS 15'!$B$22:$D$32,3)-L108)</f>
        <v>153.5752</v>
      </c>
      <c r="K108" s="7">
        <f t="shared" si="36"/>
        <v>1106.0752</v>
      </c>
      <c r="L108" s="8">
        <f>((F108-VLOOKUP(F108,'[2]TABLAS 15'!$A$6:$D$13,1))*VLOOKUP(F108,'[2]TABLAS 15'!$A$6:$D$13,4)+VLOOKUP(F108,'[2]TABLAS 15'!$A$6:$D$13,3))</f>
        <v>49.8448</v>
      </c>
      <c r="M108" s="9"/>
      <c r="N108" s="7">
        <f>IF((VLOOKUP(F108,'[2]TABLAS 15'!$B$22:$D$32,3)-L108)&lt;0,-(VLOOKUP(F108,'[2]TABLAS 15'!$B$22:$D$32,3)-L108),0)</f>
        <v>0</v>
      </c>
      <c r="O108" s="10"/>
      <c r="P108" s="6">
        <v>27.65</v>
      </c>
      <c r="Q108" s="28">
        <f t="shared" si="37"/>
        <v>1078.4252</v>
      </c>
    </row>
    <row r="109" spans="2:17" ht="25.5" customHeight="1">
      <c r="B109" s="2">
        <v>103</v>
      </c>
      <c r="C109" s="76" t="s">
        <v>40</v>
      </c>
      <c r="D109" s="3">
        <v>15</v>
      </c>
      <c r="E109" s="4">
        <v>69</v>
      </c>
      <c r="F109" s="7">
        <f t="shared" si="35"/>
        <v>1035</v>
      </c>
      <c r="G109" s="6"/>
      <c r="H109" s="6"/>
      <c r="I109" s="6">
        <f t="shared" si="34"/>
        <v>0</v>
      </c>
      <c r="J109" s="7">
        <f>IF((VLOOKUP(F109,'[2]TABLAS 15'!$B$22:$D$32,3)-L109)&lt;0,0,VLOOKUP(F109,'[2]TABLAS 15'!$B$22:$D$32,3)-L109)</f>
        <v>148.2952</v>
      </c>
      <c r="K109" s="7">
        <f t="shared" si="36"/>
        <v>1183.2952</v>
      </c>
      <c r="L109" s="8">
        <f>((F109-VLOOKUP(F109,'[2]TABLAS 15'!$A$6:$D$13,1))*VLOOKUP(F109,'[2]TABLAS 15'!$A$6:$D$13,4)+VLOOKUP(F109,'[2]TABLAS 15'!$A$6:$D$13,3))</f>
        <v>55.1248</v>
      </c>
      <c r="M109" s="9"/>
      <c r="N109" s="7">
        <f>IF((VLOOKUP(F109,'[2]TABLAS 15'!$B$22:$D$32,3)-L109)&lt;0,-(VLOOKUP(F109,'[2]TABLAS 15'!$B$22:$D$32,3)-L109),0)</f>
        <v>0</v>
      </c>
      <c r="O109" s="10"/>
      <c r="P109" s="6">
        <v>29.58</v>
      </c>
      <c r="Q109" s="28">
        <f t="shared" si="37"/>
        <v>1153.7152</v>
      </c>
    </row>
    <row r="110" spans="2:17" ht="25.5" customHeight="1">
      <c r="B110" s="2">
        <v>104</v>
      </c>
      <c r="C110" s="76" t="s">
        <v>41</v>
      </c>
      <c r="D110" s="3">
        <v>15</v>
      </c>
      <c r="E110" s="4">
        <v>61.5</v>
      </c>
      <c r="F110" s="7">
        <f t="shared" si="35"/>
        <v>922.5</v>
      </c>
      <c r="G110" s="6"/>
      <c r="H110" s="6"/>
      <c r="I110" s="6"/>
      <c r="J110" s="7">
        <f>IF((VLOOKUP(F110,'[2]TABLAS 15'!$B$22:$D$32,3)-L110)&lt;0,0,VLOOKUP(F110,'[2]TABLAS 15'!$B$22:$D$32,3)-L110)</f>
        <v>155.49519999999998</v>
      </c>
      <c r="K110" s="7">
        <f t="shared" si="36"/>
        <v>1077.9952</v>
      </c>
      <c r="L110" s="8">
        <f>((F110-VLOOKUP(F110,'[2]TABLAS 15'!$A$6:$D$13,1))*VLOOKUP(F110,'[2]TABLAS 15'!$A$6:$D$13,4)+VLOOKUP(F110,'[2]TABLAS 15'!$A$6:$D$13,3))</f>
        <v>47.924800000000005</v>
      </c>
      <c r="M110" s="9"/>
      <c r="N110" s="7">
        <f>IF((VLOOKUP(F110,'[2]TABLAS 15'!$B$22:$D$32,3)-L110)&lt;0,-(VLOOKUP(F110,'[2]TABLAS 15'!$B$22:$D$32,3)-L110),0)</f>
        <v>0</v>
      </c>
      <c r="O110" s="10"/>
      <c r="P110" s="6">
        <v>26.95</v>
      </c>
      <c r="Q110" s="28">
        <f t="shared" si="37"/>
        <v>1051.0452</v>
      </c>
    </row>
    <row r="111" spans="2:17" ht="25.5" customHeight="1">
      <c r="B111" s="2">
        <v>105</v>
      </c>
      <c r="C111" s="76" t="s">
        <v>38</v>
      </c>
      <c r="D111" s="40">
        <v>15</v>
      </c>
      <c r="E111" s="4">
        <v>72.5</v>
      </c>
      <c r="F111" s="7">
        <f t="shared" si="35"/>
        <v>1087.5</v>
      </c>
      <c r="G111" s="6"/>
      <c r="H111" s="6"/>
      <c r="I111" s="6">
        <f>H111*0.25</f>
        <v>0</v>
      </c>
      <c r="J111" s="7">
        <f>IF((VLOOKUP(F111,'[2]TABLAS 15'!$B$22:$D$32,3)-L111)&lt;0,0,VLOOKUP(F111,'[2]TABLAS 15'!$B$22:$D$32,3)-L111)</f>
        <v>144.93519999999998</v>
      </c>
      <c r="K111" s="7">
        <f t="shared" si="36"/>
        <v>1232.4352</v>
      </c>
      <c r="L111" s="8">
        <f>((F111-VLOOKUP(F111,'[2]TABLAS 15'!$A$6:$D$13,1))*VLOOKUP(F111,'[2]TABLAS 15'!$A$6:$D$13,4)+VLOOKUP(F111,'[2]TABLAS 15'!$A$6:$D$13,3))</f>
        <v>58.4848</v>
      </c>
      <c r="M111" s="9"/>
      <c r="N111" s="7">
        <f>IF((VLOOKUP(F111,'[2]TABLAS 15'!$B$22:$D$32,3)-L111)&lt;0,-(VLOOKUP(F111,'[2]TABLAS 15'!$B$22:$D$32,3)-L111),0)</f>
        <v>0</v>
      </c>
      <c r="O111" s="10"/>
      <c r="P111" s="6">
        <v>30.81</v>
      </c>
      <c r="Q111" s="28">
        <f t="shared" si="37"/>
        <v>1201.6252</v>
      </c>
    </row>
    <row r="112" spans="2:17" ht="25.5" customHeight="1">
      <c r="B112" s="2">
        <v>106</v>
      </c>
      <c r="C112" s="76" t="s">
        <v>185</v>
      </c>
      <c r="D112" s="40">
        <v>15</v>
      </c>
      <c r="E112" s="4">
        <v>72.5</v>
      </c>
      <c r="F112" s="7">
        <f>D112*E112</f>
        <v>1087.5</v>
      </c>
      <c r="G112" s="6"/>
      <c r="H112" s="6"/>
      <c r="I112" s="6">
        <f>H112*0.25</f>
        <v>0</v>
      </c>
      <c r="J112" s="7">
        <f>IF((VLOOKUP(F112,'[2]TABLAS 15'!$B$22:$D$32,3)-L112)&lt;0,0,VLOOKUP(F112,'[2]TABLAS 15'!$B$22:$D$32,3)-L112)</f>
        <v>144.93519999999998</v>
      </c>
      <c r="K112" s="7">
        <f>SUM(F112+H112+J112+I112+G112)</f>
        <v>1232.4352</v>
      </c>
      <c r="L112" s="8">
        <f>((F112-VLOOKUP(F112,'[2]TABLAS 15'!$A$6:$D$13,1))*VLOOKUP(F112,'[2]TABLAS 15'!$A$6:$D$13,4)+VLOOKUP(F112,'[2]TABLAS 15'!$A$6:$D$13,3))</f>
        <v>58.4848</v>
      </c>
      <c r="M112" s="9"/>
      <c r="N112" s="7">
        <f>IF((VLOOKUP(F112,'[2]TABLAS 15'!$B$22:$D$32,3)-L112)&lt;0,-(VLOOKUP(F112,'[2]TABLAS 15'!$B$22:$D$32,3)-L112),0)</f>
        <v>0</v>
      </c>
      <c r="O112" s="10"/>
      <c r="P112" s="6">
        <v>30.81</v>
      </c>
      <c r="Q112" s="28">
        <f>K112-N112-O112-P112</f>
        <v>1201.6252</v>
      </c>
    </row>
    <row r="113" spans="2:17" ht="25.5" customHeight="1">
      <c r="B113" s="2">
        <v>107</v>
      </c>
      <c r="C113" s="76" t="s">
        <v>39</v>
      </c>
      <c r="D113" s="40">
        <v>15</v>
      </c>
      <c r="E113" s="4">
        <v>72</v>
      </c>
      <c r="F113" s="7">
        <f t="shared" si="35"/>
        <v>1080</v>
      </c>
      <c r="G113" s="6"/>
      <c r="H113" s="6"/>
      <c r="I113" s="6">
        <f>H113*0.25</f>
        <v>0</v>
      </c>
      <c r="J113" s="7">
        <f>IF((VLOOKUP(F113,'[2]TABLAS 15'!$B$22:$D$32,3)-L113)&lt;0,0,VLOOKUP(F113,'[2]TABLAS 15'!$B$22:$D$32,3)-L113)</f>
        <v>145.41519999999997</v>
      </c>
      <c r="K113" s="7">
        <f t="shared" si="36"/>
        <v>1225.4152</v>
      </c>
      <c r="L113" s="8">
        <f>((F113-VLOOKUP(F113,'[2]TABLAS 15'!$A$6:$D$13,1))*VLOOKUP(F113,'[2]TABLAS 15'!$A$6:$D$13,4)+VLOOKUP(F113,'[2]TABLAS 15'!$A$6:$D$13,3))</f>
        <v>58.0048</v>
      </c>
      <c r="M113" s="9"/>
      <c r="N113" s="7">
        <f>IF((VLOOKUP(F113,'[2]TABLAS 15'!$B$22:$D$32,3)-L113)&lt;0,-(VLOOKUP(F113,'[2]TABLAS 15'!$B$22:$D$32,3)-L113),0)</f>
        <v>0</v>
      </c>
      <c r="O113" s="10"/>
      <c r="P113" s="6">
        <v>30.64</v>
      </c>
      <c r="Q113" s="28">
        <f t="shared" si="37"/>
        <v>1194.7751999999998</v>
      </c>
    </row>
    <row r="114" spans="2:17" ht="25.5" customHeight="1">
      <c r="B114" s="2">
        <v>108</v>
      </c>
      <c r="C114" s="76" t="s">
        <v>44</v>
      </c>
      <c r="D114" s="3">
        <v>15</v>
      </c>
      <c r="E114" s="4">
        <v>62.8</v>
      </c>
      <c r="F114" s="7">
        <f t="shared" si="35"/>
        <v>942</v>
      </c>
      <c r="G114" s="6"/>
      <c r="H114" s="6"/>
      <c r="I114" s="6">
        <f aca="true" t="shared" si="38" ref="I114:I120">H114*0.25</f>
        <v>0</v>
      </c>
      <c r="J114" s="7">
        <f>IF((VLOOKUP(F114,'[2]TABLAS 15'!$B$22:$D$32,3)-L114)&lt;0,0,VLOOKUP(F114,'[2]TABLAS 15'!$B$22:$D$32,3)-L114)</f>
        <v>154.2472</v>
      </c>
      <c r="K114" s="7">
        <f t="shared" si="36"/>
        <v>1096.2472</v>
      </c>
      <c r="L114" s="8">
        <f>((F114-VLOOKUP(F114,'[2]TABLAS 15'!$A$6:$D$13,1))*VLOOKUP(F114,'[2]TABLAS 15'!$A$6:$D$13,4)+VLOOKUP(F114,'[2]TABLAS 15'!$A$6:$D$13,3))</f>
        <v>49.1728</v>
      </c>
      <c r="M114" s="9"/>
      <c r="N114" s="7">
        <f>IF((VLOOKUP(F114,'[2]TABLAS 15'!$B$22:$D$32,3)-L114)&lt;0,-(VLOOKUP(F114,'[2]TABLAS 15'!$B$22:$D$32,3)-L114),0)</f>
        <v>0</v>
      </c>
      <c r="O114" s="10"/>
      <c r="P114" s="6">
        <v>27.41</v>
      </c>
      <c r="Q114" s="28">
        <f t="shared" si="37"/>
        <v>1068.8372</v>
      </c>
    </row>
    <row r="115" spans="2:17" ht="25.5" customHeight="1">
      <c r="B115" s="2">
        <v>109</v>
      </c>
      <c r="C115" s="76" t="s">
        <v>48</v>
      </c>
      <c r="D115" s="3">
        <v>15</v>
      </c>
      <c r="E115" s="4">
        <v>108.5</v>
      </c>
      <c r="F115" s="7">
        <f t="shared" si="35"/>
        <v>1627.5</v>
      </c>
      <c r="G115" s="6">
        <v>43.44</v>
      </c>
      <c r="H115" s="6"/>
      <c r="I115" s="6">
        <f t="shared" si="38"/>
        <v>0</v>
      </c>
      <c r="J115" s="7">
        <f>IF((VLOOKUP(F115,'[2]TABLAS 15'!$B$22:$D$32,3)-L115)&lt;0,0,VLOOKUP(F115,'[2]TABLAS 15'!$B$22:$D$32,3)-L115)</f>
        <v>110.2652</v>
      </c>
      <c r="K115" s="7">
        <f t="shared" si="36"/>
        <v>1781.2052</v>
      </c>
      <c r="L115" s="8">
        <f>((F115-VLOOKUP(F115,'[2]TABLAS 15'!$A$6:$D$13,1))*VLOOKUP(F115,'[2]TABLAS 15'!$A$6:$D$13,4)+VLOOKUP(F115,'[2]TABLAS 15'!$A$6:$D$13,3))</f>
        <v>93.04480000000001</v>
      </c>
      <c r="M115" s="9"/>
      <c r="N115" s="7">
        <f>IF((VLOOKUP(F115,'[2]TABLAS 15'!$B$22:$D$32,3)-L115)&lt;0,-(VLOOKUP(F115,'[2]TABLAS 15'!$B$22:$D$32,3)-L115),0)</f>
        <v>0</v>
      </c>
      <c r="O115" s="10"/>
      <c r="P115" s="6"/>
      <c r="Q115" s="28">
        <f t="shared" si="37"/>
        <v>1781.2052</v>
      </c>
    </row>
    <row r="116" spans="2:17" ht="25.5" customHeight="1">
      <c r="B116" s="2">
        <v>110</v>
      </c>
      <c r="C116" s="75" t="s">
        <v>114</v>
      </c>
      <c r="D116" s="27">
        <v>15</v>
      </c>
      <c r="E116" s="33">
        <v>85.5</v>
      </c>
      <c r="F116" s="7">
        <f t="shared" si="35"/>
        <v>1282.5</v>
      </c>
      <c r="G116" s="6"/>
      <c r="H116" s="6"/>
      <c r="I116" s="6">
        <f t="shared" si="38"/>
        <v>0</v>
      </c>
      <c r="J116" s="7">
        <f>IF((VLOOKUP(F116,'[2]TABLAS 15'!$B$22:$D$32,3)-L116)&lt;0,0,VLOOKUP(F116,'[2]TABLAS 15'!$B$22:$D$32,3)-L116)</f>
        <v>132.4552</v>
      </c>
      <c r="K116" s="7">
        <f t="shared" si="36"/>
        <v>1414.9551999999999</v>
      </c>
      <c r="L116" s="8">
        <f>((F116-VLOOKUP(F116,'[2]TABLAS 15'!$A$6:$D$13,1))*VLOOKUP(F116,'[2]TABLAS 15'!$A$6:$D$13,4)+VLOOKUP(F116,'[2]TABLAS 15'!$A$6:$D$13,3))</f>
        <v>70.96480000000001</v>
      </c>
      <c r="M116" s="9"/>
      <c r="N116" s="7">
        <f>IF((VLOOKUP(F116,'[2]TABLAS 15'!$B$22:$D$32,3)-L116)&lt;0,-(VLOOKUP(F116,'[2]TABLAS 15'!$B$22:$D$32,3)-L116),0)</f>
        <v>0</v>
      </c>
      <c r="O116" s="10"/>
      <c r="P116" s="6">
        <v>35.37</v>
      </c>
      <c r="Q116" s="28">
        <f t="shared" si="37"/>
        <v>1379.5852</v>
      </c>
    </row>
    <row r="117" spans="2:17" ht="25.5" customHeight="1">
      <c r="B117" s="2">
        <v>111</v>
      </c>
      <c r="C117" s="76" t="s">
        <v>43</v>
      </c>
      <c r="D117" s="3">
        <v>15</v>
      </c>
      <c r="E117" s="4">
        <v>66</v>
      </c>
      <c r="F117" s="7">
        <f t="shared" si="35"/>
        <v>990</v>
      </c>
      <c r="G117" s="6"/>
      <c r="H117" s="6"/>
      <c r="I117" s="6">
        <f t="shared" si="38"/>
        <v>0</v>
      </c>
      <c r="J117" s="7">
        <f>IF((VLOOKUP(F117,'[2]TABLAS 15'!$B$22:$D$32,3)-L117)&lt;0,0,VLOOKUP(F117,'[2]TABLAS 15'!$B$22:$D$32,3)-L117)</f>
        <v>151.1752</v>
      </c>
      <c r="K117" s="7">
        <f t="shared" si="36"/>
        <v>1141.1752</v>
      </c>
      <c r="L117" s="8">
        <f>((F117-VLOOKUP(F117,'[2]TABLAS 15'!$A$6:$D$13,1))*VLOOKUP(F117,'[2]TABLAS 15'!$A$6:$D$13,4)+VLOOKUP(F117,'[2]TABLAS 15'!$A$6:$D$13,3))</f>
        <v>52.244800000000005</v>
      </c>
      <c r="M117" s="9"/>
      <c r="N117" s="7">
        <f>IF((VLOOKUP(F117,'[2]TABLAS 15'!$B$22:$D$32,3)-L117)&lt;0,-(VLOOKUP(F117,'[2]TABLAS 15'!$B$22:$D$32,3)-L117),0)</f>
        <v>0</v>
      </c>
      <c r="O117" s="10"/>
      <c r="P117" s="6">
        <v>28.53</v>
      </c>
      <c r="Q117" s="28">
        <f t="shared" si="37"/>
        <v>1112.6452</v>
      </c>
    </row>
    <row r="118" spans="2:17" ht="25.5" customHeight="1">
      <c r="B118" s="2">
        <v>112</v>
      </c>
      <c r="C118" s="76" t="s">
        <v>46</v>
      </c>
      <c r="D118" s="3">
        <v>15</v>
      </c>
      <c r="E118" s="4">
        <v>62.8</v>
      </c>
      <c r="F118" s="7">
        <f t="shared" si="35"/>
        <v>942</v>
      </c>
      <c r="G118" s="6"/>
      <c r="H118" s="6"/>
      <c r="I118" s="6">
        <f t="shared" si="38"/>
        <v>0</v>
      </c>
      <c r="J118" s="7">
        <f>IF((VLOOKUP(F118,'[2]TABLAS 15'!$B$22:$D$32,3)-L118)&lt;0,0,VLOOKUP(F118,'[2]TABLAS 15'!$B$22:$D$32,3)-L118)</f>
        <v>154.2472</v>
      </c>
      <c r="K118" s="7">
        <f t="shared" si="36"/>
        <v>1096.2472</v>
      </c>
      <c r="L118" s="8">
        <f>((F118-VLOOKUP(F118,'[2]TABLAS 15'!$A$6:$D$13,1))*VLOOKUP(F118,'[2]TABLAS 15'!$A$6:$D$13,4)+VLOOKUP(F118,'[2]TABLAS 15'!$A$6:$D$13,3))</f>
        <v>49.1728</v>
      </c>
      <c r="M118" s="9"/>
      <c r="N118" s="7">
        <f>IF((VLOOKUP(F118,'[2]TABLAS 15'!$B$22:$D$32,3)-L118)&lt;0,-(VLOOKUP(F118,'[2]TABLAS 15'!$B$22:$D$32,3)-L118),0)</f>
        <v>0</v>
      </c>
      <c r="O118" s="10"/>
      <c r="P118" s="6">
        <v>27.41</v>
      </c>
      <c r="Q118" s="28">
        <f t="shared" si="37"/>
        <v>1068.8372</v>
      </c>
    </row>
    <row r="119" spans="2:17" ht="25.5" customHeight="1">
      <c r="B119" s="2">
        <v>113</v>
      </c>
      <c r="C119" s="76" t="s">
        <v>45</v>
      </c>
      <c r="D119" s="3">
        <v>15</v>
      </c>
      <c r="E119" s="4">
        <v>62.8</v>
      </c>
      <c r="F119" s="7">
        <f t="shared" si="35"/>
        <v>942</v>
      </c>
      <c r="G119" s="6"/>
      <c r="H119" s="6"/>
      <c r="I119" s="6">
        <f t="shared" si="38"/>
        <v>0</v>
      </c>
      <c r="J119" s="7">
        <f>IF((VLOOKUP(F119,'[2]TABLAS 15'!$B$22:$D$32,3)-L119)&lt;0,0,VLOOKUP(F119,'[2]TABLAS 15'!$B$22:$D$32,3)-L119)</f>
        <v>154.2472</v>
      </c>
      <c r="K119" s="7">
        <f t="shared" si="36"/>
        <v>1096.2472</v>
      </c>
      <c r="L119" s="8">
        <f>((F119-VLOOKUP(F119,'[2]TABLAS 15'!$A$6:$D$13,1))*VLOOKUP(F119,'[2]TABLAS 15'!$A$6:$D$13,4)+VLOOKUP(F119,'[2]TABLAS 15'!$A$6:$D$13,3))</f>
        <v>49.1728</v>
      </c>
      <c r="M119" s="9"/>
      <c r="N119" s="7">
        <f>IF((VLOOKUP(F119,'[2]TABLAS 15'!$B$22:$D$32,3)-L119)&lt;0,-(VLOOKUP(F119,'[2]TABLAS 15'!$B$22:$D$32,3)-L119),0)</f>
        <v>0</v>
      </c>
      <c r="O119" s="10"/>
      <c r="P119" s="6">
        <v>27.41</v>
      </c>
      <c r="Q119" s="28">
        <f t="shared" si="37"/>
        <v>1068.8372</v>
      </c>
    </row>
    <row r="120" spans="2:17" ht="25.5" customHeight="1">
      <c r="B120" s="2">
        <v>114</v>
      </c>
      <c r="C120" s="76" t="s">
        <v>47</v>
      </c>
      <c r="D120" s="3">
        <v>15</v>
      </c>
      <c r="E120" s="4">
        <v>66</v>
      </c>
      <c r="F120" s="7">
        <f t="shared" si="35"/>
        <v>990</v>
      </c>
      <c r="G120" s="6"/>
      <c r="H120" s="6"/>
      <c r="I120" s="6">
        <f t="shared" si="38"/>
        <v>0</v>
      </c>
      <c r="J120" s="7">
        <f>IF((VLOOKUP(F120,'[2]TABLAS 15'!$B$22:$D$32,3)-L120)&lt;0,0,VLOOKUP(F120,'[2]TABLAS 15'!$B$22:$D$32,3)-L120)</f>
        <v>151.1752</v>
      </c>
      <c r="K120" s="7">
        <f t="shared" si="36"/>
        <v>1141.1752</v>
      </c>
      <c r="L120" s="8">
        <f>((F120-VLOOKUP(F120,'[2]TABLAS 15'!$A$6:$D$13,1))*VLOOKUP(F120,'[2]TABLAS 15'!$A$6:$D$13,4)+VLOOKUP(F120,'[2]TABLAS 15'!$A$6:$D$13,3))</f>
        <v>52.244800000000005</v>
      </c>
      <c r="M120" s="9"/>
      <c r="N120" s="7">
        <f>IF((VLOOKUP(F120,'[2]TABLAS 15'!$B$22:$D$32,3)-L120)&lt;0,-(VLOOKUP(F120,'[2]TABLAS 15'!$B$22:$D$32,3)-L120),0)</f>
        <v>0</v>
      </c>
      <c r="O120" s="10"/>
      <c r="P120" s="6">
        <v>28.53</v>
      </c>
      <c r="Q120" s="28">
        <f t="shared" si="37"/>
        <v>1112.6452</v>
      </c>
    </row>
    <row r="121" spans="2:17" ht="25.5" customHeight="1">
      <c r="B121" s="2">
        <v>115</v>
      </c>
      <c r="C121" s="76" t="s">
        <v>49</v>
      </c>
      <c r="D121" s="3">
        <v>15</v>
      </c>
      <c r="E121" s="4">
        <v>91.5</v>
      </c>
      <c r="F121" s="5">
        <f t="shared" si="35"/>
        <v>1372.5</v>
      </c>
      <c r="G121" s="6"/>
      <c r="H121" s="6"/>
      <c r="I121" s="6">
        <f>H121*0.25</f>
        <v>0</v>
      </c>
      <c r="J121" s="7">
        <f>IF((VLOOKUP(F121,'[2]TABLAS 15'!$B$22:$D$32,3)-L121)&lt;0,0,VLOOKUP(F121,'[2]TABLAS 15'!$B$22:$D$32,3)-L121)</f>
        <v>126.58519999999999</v>
      </c>
      <c r="K121" s="7">
        <f t="shared" si="36"/>
        <v>1499.0852</v>
      </c>
      <c r="L121" s="8">
        <f>((F121-VLOOKUP(F121,'[2]TABLAS 15'!$A$6:$D$13,1))*VLOOKUP(F121,'[2]TABLAS 15'!$A$6:$D$13,4)+VLOOKUP(F121,'[2]TABLAS 15'!$A$6:$D$13,3))</f>
        <v>76.72480000000002</v>
      </c>
      <c r="M121" s="9"/>
      <c r="N121" s="7">
        <f>IF((VLOOKUP(F121,'[2]TABLAS 15'!$B$22:$D$32,3)-L121)&lt;0,-(VLOOKUP(F121,'[2]TABLAS 15'!$B$22:$D$32,3)-L121),0)</f>
        <v>0</v>
      </c>
      <c r="O121" s="10"/>
      <c r="P121" s="6">
        <v>37.48</v>
      </c>
      <c r="Q121" s="28">
        <f t="shared" si="37"/>
        <v>1461.6052</v>
      </c>
    </row>
    <row r="122" spans="2:17" ht="25.5" customHeight="1">
      <c r="B122" s="2">
        <v>116</v>
      </c>
      <c r="C122" s="76" t="s">
        <v>50</v>
      </c>
      <c r="D122" s="3">
        <v>15</v>
      </c>
      <c r="E122" s="4">
        <v>76</v>
      </c>
      <c r="F122" s="7">
        <f t="shared" si="35"/>
        <v>1140</v>
      </c>
      <c r="G122" s="6"/>
      <c r="H122" s="6"/>
      <c r="I122" s="6">
        <f aca="true" t="shared" si="39" ref="I122:I127">H122*0.25</f>
        <v>0</v>
      </c>
      <c r="J122" s="7">
        <f>IF((VLOOKUP(F122,'[2]TABLAS 15'!$B$22:$D$32,3)-L122)&lt;0,0,VLOOKUP(F122,'[2]TABLAS 15'!$B$22:$D$32,3)-L122)</f>
        <v>141.5752</v>
      </c>
      <c r="K122" s="7">
        <f t="shared" si="36"/>
        <v>1281.5752</v>
      </c>
      <c r="L122" s="8">
        <f>((F122-VLOOKUP(F122,'[2]TABLAS 15'!$A$6:$D$13,1))*VLOOKUP(F122,'[2]TABLAS 15'!$A$6:$D$13,4)+VLOOKUP(F122,'[2]TABLAS 15'!$A$6:$D$13,3))</f>
        <v>61.8448</v>
      </c>
      <c r="M122" s="9"/>
      <c r="N122" s="7">
        <f>IF((VLOOKUP(F122,'[2]TABLAS 15'!$B$22:$D$32,3)-L122)&lt;0,-(VLOOKUP(F122,'[2]TABLAS 15'!$B$22:$D$32,3)-L122),0)</f>
        <v>0</v>
      </c>
      <c r="O122" s="10"/>
      <c r="P122" s="6">
        <v>32.04</v>
      </c>
      <c r="Q122" s="28">
        <f t="shared" si="37"/>
        <v>1249.5352</v>
      </c>
    </row>
    <row r="123" spans="2:17" ht="25.5" customHeight="1">
      <c r="B123" s="2">
        <v>117</v>
      </c>
      <c r="C123" s="76" t="s">
        <v>51</v>
      </c>
      <c r="D123" s="3">
        <v>15</v>
      </c>
      <c r="E123" s="4">
        <v>63</v>
      </c>
      <c r="F123" s="7">
        <f t="shared" si="35"/>
        <v>945</v>
      </c>
      <c r="G123" s="6"/>
      <c r="H123" s="6"/>
      <c r="I123" s="6">
        <f t="shared" si="39"/>
        <v>0</v>
      </c>
      <c r="J123" s="7">
        <f>IF((VLOOKUP(F123,'[2]TABLAS 15'!$B$22:$D$32,3)-L123)&lt;0,0,VLOOKUP(F123,'[2]TABLAS 15'!$B$22:$D$32,3)-L123)</f>
        <v>154.05519999999999</v>
      </c>
      <c r="K123" s="7">
        <f t="shared" si="36"/>
        <v>1099.0552</v>
      </c>
      <c r="L123" s="8">
        <f>((F123-VLOOKUP(F123,'[2]TABLAS 15'!$A$6:$D$13,1))*VLOOKUP(F123,'[2]TABLAS 15'!$A$6:$D$13,4)+VLOOKUP(F123,'[2]TABLAS 15'!$A$6:$D$13,3))</f>
        <v>49.3648</v>
      </c>
      <c r="M123" s="9"/>
      <c r="N123" s="7">
        <f>IF((VLOOKUP(F123,'[2]TABLAS 15'!$B$22:$D$32,3)-L123)&lt;0,-(VLOOKUP(F123,'[2]TABLAS 15'!$B$22:$D$32,3)-L123),0)</f>
        <v>0</v>
      </c>
      <c r="O123" s="10"/>
      <c r="P123" s="6">
        <v>27.48</v>
      </c>
      <c r="Q123" s="28">
        <f t="shared" si="37"/>
        <v>1071.5752</v>
      </c>
    </row>
    <row r="124" spans="2:17" ht="25.5" customHeight="1">
      <c r="B124" s="2">
        <v>118</v>
      </c>
      <c r="C124" s="76" t="s">
        <v>52</v>
      </c>
      <c r="D124" s="3">
        <v>15</v>
      </c>
      <c r="E124" s="4">
        <v>62.9</v>
      </c>
      <c r="F124" s="7">
        <f t="shared" si="35"/>
        <v>943.5</v>
      </c>
      <c r="G124" s="6"/>
      <c r="H124" s="6"/>
      <c r="I124" s="6">
        <f t="shared" si="39"/>
        <v>0</v>
      </c>
      <c r="J124" s="7">
        <f>IF((VLOOKUP(F124,'[2]TABLAS 15'!$B$22:$D$32,3)-L124)&lt;0,0,VLOOKUP(F124,'[2]TABLAS 15'!$B$22:$D$32,3)-L124)</f>
        <v>154.1512</v>
      </c>
      <c r="K124" s="7">
        <f t="shared" si="36"/>
        <v>1097.6512</v>
      </c>
      <c r="L124" s="8">
        <f>((F124-VLOOKUP(F124,'[2]TABLAS 15'!$A$6:$D$13,1))*VLOOKUP(F124,'[2]TABLAS 15'!$A$6:$D$13,4)+VLOOKUP(F124,'[2]TABLAS 15'!$A$6:$D$13,3))</f>
        <v>49.2688</v>
      </c>
      <c r="M124" s="9"/>
      <c r="N124" s="7">
        <f>IF((VLOOKUP(F124,'[2]TABLAS 15'!$B$22:$D$32,3)-L124)&lt;0,-(VLOOKUP(F124,'[2]TABLAS 15'!$B$22:$D$32,3)-L124),0)</f>
        <v>0</v>
      </c>
      <c r="O124" s="10"/>
      <c r="P124" s="6">
        <v>27.44</v>
      </c>
      <c r="Q124" s="28">
        <f t="shared" si="37"/>
        <v>1070.2112</v>
      </c>
    </row>
    <row r="125" spans="2:17" ht="25.5" customHeight="1">
      <c r="B125" s="2">
        <v>119</v>
      </c>
      <c r="C125" s="76" t="s">
        <v>53</v>
      </c>
      <c r="D125" s="3">
        <v>15</v>
      </c>
      <c r="E125" s="4">
        <v>90.8</v>
      </c>
      <c r="F125" s="7">
        <f t="shared" si="35"/>
        <v>1362</v>
      </c>
      <c r="G125" s="6"/>
      <c r="H125" s="6"/>
      <c r="I125" s="6">
        <f t="shared" si="39"/>
        <v>0</v>
      </c>
      <c r="J125" s="7">
        <f>IF((VLOOKUP(F125,'[2]TABLAS 15'!$B$22:$D$32,3)-L125)&lt;0,0,VLOOKUP(F125,'[2]TABLAS 15'!$B$22:$D$32,3)-L125)</f>
        <v>127.2572</v>
      </c>
      <c r="K125" s="7">
        <f t="shared" si="36"/>
        <v>1489.2572</v>
      </c>
      <c r="L125" s="8">
        <f>((F125-VLOOKUP(F125,'[2]TABLAS 15'!$A$6:$D$13,1))*VLOOKUP(F125,'[2]TABLAS 15'!$A$6:$D$13,4)+VLOOKUP(F125,'[2]TABLAS 15'!$A$6:$D$13,3))</f>
        <v>76.0528</v>
      </c>
      <c r="M125" s="9"/>
      <c r="N125" s="7">
        <f>IF((VLOOKUP(F125,'[2]TABLAS 15'!$B$22:$D$32,3)-L125)&lt;0,-(VLOOKUP(F125,'[2]TABLAS 15'!$B$22:$D$32,3)-L125),0)</f>
        <v>0</v>
      </c>
      <c r="O125" s="10"/>
      <c r="P125" s="6">
        <v>37.23</v>
      </c>
      <c r="Q125" s="28">
        <f t="shared" si="37"/>
        <v>1452.0272</v>
      </c>
    </row>
    <row r="126" spans="2:17" ht="25.5" customHeight="1">
      <c r="B126" s="2">
        <v>120</v>
      </c>
      <c r="C126" s="76" t="s">
        <v>54</v>
      </c>
      <c r="D126" s="3">
        <v>15</v>
      </c>
      <c r="E126" s="4">
        <v>97.5</v>
      </c>
      <c r="F126" s="7">
        <f t="shared" si="35"/>
        <v>1462.5</v>
      </c>
      <c r="G126" s="6"/>
      <c r="H126" s="6"/>
      <c r="I126" s="6">
        <f t="shared" si="39"/>
        <v>0</v>
      </c>
      <c r="J126" s="7">
        <f>IF((VLOOKUP(F126,'[2]TABLAS 15'!$B$22:$D$32,3)-L126)&lt;0,0,VLOOKUP(F126,'[2]TABLAS 15'!$B$22:$D$32,3)-L126)</f>
        <v>120.8252</v>
      </c>
      <c r="K126" s="7">
        <f t="shared" si="36"/>
        <v>1583.3252</v>
      </c>
      <c r="L126" s="8">
        <f>((F126-VLOOKUP(F126,'[2]TABLAS 15'!$A$6:$D$13,1))*VLOOKUP(F126,'[2]TABLAS 15'!$A$6:$D$13,4)+VLOOKUP(F126,'[2]TABLAS 15'!$A$6:$D$13,3))</f>
        <v>82.4848</v>
      </c>
      <c r="M126" s="9"/>
      <c r="N126" s="7">
        <f>IF((VLOOKUP(F126,'[2]TABLAS 15'!$B$22:$D$32,3)-L126)&lt;0,-(VLOOKUP(F126,'[2]TABLAS 15'!$B$22:$D$32,3)-L126),0)</f>
        <v>0</v>
      </c>
      <c r="O126" s="10"/>
      <c r="P126" s="6">
        <v>39.58</v>
      </c>
      <c r="Q126" s="28">
        <f t="shared" si="37"/>
        <v>1543.7452</v>
      </c>
    </row>
    <row r="127" spans="2:17" ht="25.5" customHeight="1">
      <c r="B127" s="2">
        <v>121</v>
      </c>
      <c r="C127" s="76" t="s">
        <v>55</v>
      </c>
      <c r="D127" s="3">
        <v>15</v>
      </c>
      <c r="E127" s="4">
        <v>115</v>
      </c>
      <c r="F127" s="7">
        <f t="shared" si="35"/>
        <v>1725</v>
      </c>
      <c r="G127" s="6"/>
      <c r="H127" s="6"/>
      <c r="I127" s="6">
        <f t="shared" si="39"/>
        <v>0</v>
      </c>
      <c r="J127" s="7">
        <f>IF((VLOOKUP(F127,'[2]TABLAS 15'!$B$22:$D$32,3)-L127)&lt;0,0,VLOOKUP(F127,'[2]TABLAS 15'!$B$22:$D$32,3)-L127)</f>
        <v>104.0252</v>
      </c>
      <c r="K127" s="7">
        <f t="shared" si="36"/>
        <v>1829.0252</v>
      </c>
      <c r="L127" s="8">
        <f>((F127-VLOOKUP(F127,'[2]TABLAS 15'!$A$6:$D$13,1))*VLOOKUP(F127,'[2]TABLAS 15'!$A$6:$D$13,4)+VLOOKUP(F127,'[2]TABLAS 15'!$A$6:$D$13,3))</f>
        <v>99.2848</v>
      </c>
      <c r="M127" s="9"/>
      <c r="N127" s="7">
        <f>IF((VLOOKUP(F127,'[2]TABLAS 15'!$B$22:$D$32,3)-L127)&lt;0,-(VLOOKUP(F127,'[2]TABLAS 15'!$B$22:$D$32,3)-L127),0)</f>
        <v>0</v>
      </c>
      <c r="O127" s="10"/>
      <c r="P127" s="6">
        <v>45.73</v>
      </c>
      <c r="Q127" s="28">
        <f t="shared" si="37"/>
        <v>1783.2952</v>
      </c>
    </row>
    <row r="128" spans="2:17" ht="25.5" customHeight="1">
      <c r="B128" s="2">
        <v>122</v>
      </c>
      <c r="C128" s="101" t="s">
        <v>182</v>
      </c>
      <c r="D128" s="3">
        <v>15</v>
      </c>
      <c r="E128" s="4">
        <v>133.33</v>
      </c>
      <c r="F128" s="5">
        <f aca="true" t="shared" si="40" ref="F128:F138">D128*E128</f>
        <v>1999.9500000000003</v>
      </c>
      <c r="G128" s="6"/>
      <c r="H128" s="6"/>
      <c r="I128" s="6">
        <f aca="true" t="shared" si="41" ref="I128:I138">H128*0.25</f>
        <v>0</v>
      </c>
      <c r="J128" s="7">
        <f>IF((VLOOKUP(F128,'[2]TABLAS 15'!$B$22:$D$32,3)-L128)&lt;0,0,VLOOKUP(F128,'[2]TABLAS 15'!$B$22:$D$32,3)-L128)</f>
        <v>74.34839999999996</v>
      </c>
      <c r="K128" s="7">
        <f aca="true" t="shared" si="42" ref="K128:K138">SUM(F128+H128+J128+I128+G128)</f>
        <v>2074.2984</v>
      </c>
      <c r="L128" s="8">
        <f>((F128-VLOOKUP(F128,'[2]TABLAS 15'!$A$6:$D$13,1))*VLOOKUP(F128,'[2]TABLAS 15'!$A$6:$D$13,4)+VLOOKUP(F128,'[2]TABLAS 15'!$A$6:$D$13,3))</f>
        <v>116.88160000000003</v>
      </c>
      <c r="M128" s="9"/>
      <c r="N128" s="7">
        <f>IF((VLOOKUP(F128,'[2]TABLAS 15'!$B$22:$D$32,3)-L128)&lt;0,-(VLOOKUP(F128,'[2]TABLAS 15'!$B$22:$D$32,3)-L128),0)</f>
        <v>0</v>
      </c>
      <c r="O128" s="10"/>
      <c r="P128" s="6">
        <v>51.86</v>
      </c>
      <c r="Q128" s="28">
        <f aca="true" t="shared" si="43" ref="Q128:Q134">K128-N128-O128-P128</f>
        <v>2022.4384000000002</v>
      </c>
    </row>
    <row r="129" spans="2:17" ht="25.5" customHeight="1">
      <c r="B129" s="2">
        <v>123</v>
      </c>
      <c r="C129" s="101" t="s">
        <v>182</v>
      </c>
      <c r="D129" s="3">
        <v>15</v>
      </c>
      <c r="E129" s="4">
        <v>167</v>
      </c>
      <c r="F129" s="5">
        <f t="shared" si="40"/>
        <v>2505</v>
      </c>
      <c r="G129" s="6"/>
      <c r="H129" s="6"/>
      <c r="I129" s="6">
        <f t="shared" si="41"/>
        <v>0</v>
      </c>
      <c r="J129" s="7">
        <f>IF((VLOOKUP(F129,'[2]TABLAS 15'!$B$22:$D$32,3)-L129)&lt;0,0,VLOOKUP(F129,'[2]TABLAS 15'!$B$22:$D$32,3)-L129)</f>
        <v>0</v>
      </c>
      <c r="K129" s="7">
        <f t="shared" si="42"/>
        <v>2505</v>
      </c>
      <c r="L129" s="8">
        <f>((F129-VLOOKUP(F129,'[2]TABLAS 15'!$A$6:$D$13,1))*VLOOKUP(F129,'[2]TABLAS 15'!$A$6:$D$13,4)+VLOOKUP(F129,'[2]TABLAS 15'!$A$6:$D$13,3))</f>
        <v>167.11606400000002</v>
      </c>
      <c r="M129" s="9"/>
      <c r="N129" s="7">
        <f>IF((VLOOKUP(F129,'[2]TABLAS 15'!$B$22:$D$32,3)-L129)&lt;0,-(VLOOKUP(F129,'[2]TABLAS 15'!$B$22:$D$32,3)-L129),0)</f>
        <v>4.676064000000025</v>
      </c>
      <c r="O129" s="10"/>
      <c r="P129" s="6">
        <v>62.51</v>
      </c>
      <c r="Q129" s="28">
        <f t="shared" si="43"/>
        <v>2437.8139359999996</v>
      </c>
    </row>
    <row r="130" spans="2:17" ht="25.5" customHeight="1">
      <c r="B130" s="2">
        <v>124</v>
      </c>
      <c r="C130" s="101" t="s">
        <v>56</v>
      </c>
      <c r="D130" s="3">
        <v>15</v>
      </c>
      <c r="E130" s="4">
        <v>96</v>
      </c>
      <c r="F130" s="5">
        <f t="shared" si="40"/>
        <v>1440</v>
      </c>
      <c r="G130" s="6"/>
      <c r="H130" s="6"/>
      <c r="I130" s="6">
        <f t="shared" si="41"/>
        <v>0</v>
      </c>
      <c r="J130" s="7">
        <f>IF((VLOOKUP(F130,'[2]TABLAS 15'!$B$22:$D$32,3)-L130)&lt;0,0,VLOOKUP(F130,'[2]TABLAS 15'!$B$22:$D$32,3)-L130)</f>
        <v>122.2652</v>
      </c>
      <c r="K130" s="7">
        <f t="shared" si="42"/>
        <v>1562.2652</v>
      </c>
      <c r="L130" s="8">
        <f>((F130-VLOOKUP(F130,'[2]TABLAS 15'!$A$6:$D$13,1))*VLOOKUP(F130,'[2]TABLAS 15'!$A$6:$D$13,4)+VLOOKUP(F130,'[2]TABLAS 15'!$A$6:$D$13,3))</f>
        <v>81.04480000000001</v>
      </c>
      <c r="M130" s="9"/>
      <c r="N130" s="7">
        <f>IF((VLOOKUP(F130,'[2]TABLAS 15'!$B$22:$D$32,3)-L130)&lt;0,-(VLOOKUP(F130,'[2]TABLAS 15'!$B$22:$D$32,3)-L130),0)</f>
        <v>0</v>
      </c>
      <c r="O130" s="10"/>
      <c r="P130" s="6">
        <v>39.06</v>
      </c>
      <c r="Q130" s="28">
        <f t="shared" si="43"/>
        <v>1523.2052</v>
      </c>
    </row>
    <row r="131" spans="2:17" ht="25.5" customHeight="1">
      <c r="B131" s="2">
        <v>125</v>
      </c>
      <c r="C131" s="101" t="s">
        <v>133</v>
      </c>
      <c r="D131" s="3">
        <v>15</v>
      </c>
      <c r="E131" s="4">
        <v>64</v>
      </c>
      <c r="F131" s="5">
        <f t="shared" si="40"/>
        <v>960</v>
      </c>
      <c r="G131" s="6"/>
      <c r="H131" s="6"/>
      <c r="I131" s="6">
        <f t="shared" si="41"/>
        <v>0</v>
      </c>
      <c r="J131" s="7">
        <f>IF((VLOOKUP(F131,'[2]TABLAS 15'!$B$22:$D$32,3)-L131)&lt;0,0,VLOOKUP(F131,'[2]TABLAS 15'!$B$22:$D$32,3)-L131)</f>
        <v>153.09519999999998</v>
      </c>
      <c r="K131" s="7">
        <f t="shared" si="42"/>
        <v>1113.0952</v>
      </c>
      <c r="L131" s="8">
        <f>((F131-VLOOKUP(F131,'[2]TABLAS 15'!$A$6:$D$13,1))*VLOOKUP(F131,'[2]TABLAS 15'!$A$6:$D$13,4)+VLOOKUP(F131,'[2]TABLAS 15'!$A$6:$D$13,3))</f>
        <v>50.3248</v>
      </c>
      <c r="M131" s="9"/>
      <c r="N131" s="7">
        <f>IF((VLOOKUP(F131,'[2]TABLAS 15'!$B$22:$D$32,3)-L131)&lt;0,-(VLOOKUP(F131,'[2]TABLAS 15'!$B$22:$D$32,3)-L131),0)</f>
        <v>0</v>
      </c>
      <c r="O131" s="10"/>
      <c r="P131" s="6">
        <v>27.83</v>
      </c>
      <c r="Q131" s="28">
        <f t="shared" si="43"/>
        <v>1085.2652</v>
      </c>
    </row>
    <row r="132" spans="2:17" ht="25.5" customHeight="1">
      <c r="B132" s="2">
        <v>126</v>
      </c>
      <c r="C132" s="101" t="s">
        <v>57</v>
      </c>
      <c r="D132" s="3">
        <v>15</v>
      </c>
      <c r="E132" s="4">
        <v>82.3</v>
      </c>
      <c r="F132" s="7">
        <f t="shared" si="40"/>
        <v>1234.5</v>
      </c>
      <c r="G132" s="6"/>
      <c r="H132" s="6"/>
      <c r="I132" s="6">
        <f t="shared" si="41"/>
        <v>0</v>
      </c>
      <c r="J132" s="7">
        <f>IF((VLOOKUP(F132,'[2]TABLAS 15'!$B$22:$D$32,3)-L132)&lt;0,0,VLOOKUP(F132,'[2]TABLAS 15'!$B$22:$D$32,3)-L132)</f>
        <v>135.5272</v>
      </c>
      <c r="K132" s="7">
        <f t="shared" si="42"/>
        <v>1370.0272</v>
      </c>
      <c r="L132" s="8">
        <f>((F132-VLOOKUP(F132,'[2]TABLAS 15'!$A$6:$D$13,1))*VLOOKUP(F132,'[2]TABLAS 15'!$A$6:$D$13,4)+VLOOKUP(F132,'[2]TABLAS 15'!$A$6:$D$13,3))</f>
        <v>67.89280000000001</v>
      </c>
      <c r="M132" s="9"/>
      <c r="N132" s="7">
        <f>IF((VLOOKUP(F132,'[2]TABLAS 15'!$B$22:$D$32,3)-L132)&lt;0,-(VLOOKUP(F132,'[2]TABLAS 15'!$B$22:$D$32,3)-L132),0)</f>
        <v>0</v>
      </c>
      <c r="O132" s="10"/>
      <c r="P132" s="6">
        <v>34.25</v>
      </c>
      <c r="Q132" s="28">
        <f t="shared" si="43"/>
        <v>1335.7772</v>
      </c>
    </row>
    <row r="133" spans="2:17" ht="25.5" customHeight="1">
      <c r="B133" s="2">
        <v>127</v>
      </c>
      <c r="C133" s="101" t="s">
        <v>113</v>
      </c>
      <c r="D133" s="3">
        <v>15</v>
      </c>
      <c r="E133" s="4">
        <v>62.5</v>
      </c>
      <c r="F133" s="5">
        <f t="shared" si="40"/>
        <v>937.5</v>
      </c>
      <c r="G133" s="6"/>
      <c r="H133" s="6"/>
      <c r="I133" s="6">
        <f t="shared" si="41"/>
        <v>0</v>
      </c>
      <c r="J133" s="7">
        <f>IF((VLOOKUP(F133,'[2]TABLAS 15'!$B$22:$D$32,3)-L133)&lt;0,0,VLOOKUP(F133,'[2]TABLAS 15'!$B$22:$D$32,3)-L133)</f>
        <v>154.53519999999997</v>
      </c>
      <c r="K133" s="7">
        <f t="shared" si="42"/>
        <v>1092.0352</v>
      </c>
      <c r="L133" s="8">
        <f>((F133-VLOOKUP(F133,'[2]TABLAS 15'!$A$6:$D$13,1))*VLOOKUP(F133,'[2]TABLAS 15'!$A$6:$D$13,4)+VLOOKUP(F133,'[2]TABLAS 15'!$A$6:$D$13,3))</f>
        <v>48.8848</v>
      </c>
      <c r="M133" s="9"/>
      <c r="N133" s="7">
        <f>IF((VLOOKUP(F133,'[2]TABLAS 15'!$B$22:$D$32,3)-L133)&lt;0,-(VLOOKUP(F133,'[2]TABLAS 15'!$B$22:$D$32,3)-L133),0)</f>
        <v>0</v>
      </c>
      <c r="O133" s="10"/>
      <c r="P133" s="6">
        <v>27.3</v>
      </c>
      <c r="Q133" s="28">
        <f t="shared" si="43"/>
        <v>1064.7352</v>
      </c>
    </row>
    <row r="134" spans="2:17" ht="25.5" customHeight="1">
      <c r="B134" s="2">
        <v>128</v>
      </c>
      <c r="C134" s="101" t="s">
        <v>104</v>
      </c>
      <c r="D134" s="3">
        <v>15</v>
      </c>
      <c r="E134" s="4">
        <v>46</v>
      </c>
      <c r="F134" s="5">
        <f t="shared" si="40"/>
        <v>690</v>
      </c>
      <c r="G134" s="6"/>
      <c r="H134" s="6"/>
      <c r="I134" s="6">
        <f t="shared" si="41"/>
        <v>0</v>
      </c>
      <c r="J134" s="7">
        <f>IF((VLOOKUP(F134,'[2]TABLAS 15'!$B$22:$D$32,3)-L134)&lt;0,0,VLOOKUP(F134,'[2]TABLAS 15'!$B$22:$D$32,3)-L134)</f>
        <v>170.46519999999998</v>
      </c>
      <c r="K134" s="7">
        <f t="shared" si="42"/>
        <v>860.4652</v>
      </c>
      <c r="L134" s="8">
        <f>((F134-VLOOKUP(F134,'[2]TABLAS 15'!$A$6:$D$13,1))*VLOOKUP(F134,'[2]TABLAS 15'!$A$6:$D$13,4)+VLOOKUP(F134,'[2]TABLAS 15'!$A$6:$D$13,3))</f>
        <v>33.0448</v>
      </c>
      <c r="M134" s="9"/>
      <c r="N134" s="7">
        <f>IF((VLOOKUP(F134,'[2]TABLAS 15'!$B$22:$D$32,3)-L134)&lt;0,-(VLOOKUP(F134,'[2]TABLAS 15'!$B$22:$D$32,3)-L134),0)</f>
        <v>0</v>
      </c>
      <c r="O134" s="10"/>
      <c r="P134" s="6">
        <v>21.51</v>
      </c>
      <c r="Q134" s="28">
        <f t="shared" si="43"/>
        <v>838.9552</v>
      </c>
    </row>
    <row r="135" spans="2:18" ht="25.5" customHeight="1">
      <c r="B135" s="2">
        <v>129</v>
      </c>
      <c r="C135" s="87" t="s">
        <v>83</v>
      </c>
      <c r="D135" s="3">
        <v>15</v>
      </c>
      <c r="E135" s="4">
        <v>895</v>
      </c>
      <c r="F135" s="5">
        <f t="shared" si="40"/>
        <v>13425</v>
      </c>
      <c r="G135" s="6"/>
      <c r="H135" s="6"/>
      <c r="I135" s="6">
        <f t="shared" si="41"/>
        <v>0</v>
      </c>
      <c r="J135" s="7">
        <f>IF((VLOOKUP(F135,'[2]TABLAS 15'!$B$22:$D$32,3)-L135)&lt;0,0,VLOOKUP(F135,'[2]TABLAS 15'!$B$22:$D$32,3)-L135)</f>
        <v>0</v>
      </c>
      <c r="K135" s="7">
        <f t="shared" si="42"/>
        <v>13425</v>
      </c>
      <c r="L135" s="8">
        <f>((F135-VLOOKUP(F135,'[2]TABLAS 15'!$A$6:$D$13,1))*VLOOKUP(F135,'[2]TABLAS 15'!$A$6:$D$13,4)+VLOOKUP(F135,'[2]TABLAS 15'!$A$6:$D$13,3))</f>
        <v>2256.3948800000003</v>
      </c>
      <c r="M135" s="9"/>
      <c r="N135" s="7">
        <f>IF((VLOOKUP(F135,'[2]TABLAS 15'!$B$22:$D$32,3)-L135)&lt;0,-(VLOOKUP(F135,'[2]TABLAS 15'!$B$22:$D$32,3)-L135),0)</f>
        <v>2256.3948800000003</v>
      </c>
      <c r="O135" s="10"/>
      <c r="P135" s="6">
        <v>279.22</v>
      </c>
      <c r="Q135" s="7">
        <f>J135+K135-N135-O135-P135</f>
        <v>10889.38512</v>
      </c>
      <c r="R135" s="11"/>
    </row>
    <row r="136" spans="2:18" ht="25.5" customHeight="1">
      <c r="B136" s="2">
        <v>130</v>
      </c>
      <c r="C136" s="100" t="s">
        <v>85</v>
      </c>
      <c r="D136" s="3">
        <v>15</v>
      </c>
      <c r="E136" s="4">
        <v>299</v>
      </c>
      <c r="F136" s="5">
        <f t="shared" si="40"/>
        <v>4485</v>
      </c>
      <c r="G136" s="6"/>
      <c r="H136" s="6"/>
      <c r="I136" s="6">
        <f t="shared" si="41"/>
        <v>0</v>
      </c>
      <c r="J136" s="7">
        <f>IF((VLOOKUP(F136,'[2]TABLAS 15'!$B$22:$D$32,3)-L136)&lt;0,0,VLOOKUP(F136,'[2]TABLAS 15'!$B$22:$D$32,3)-L136)</f>
        <v>0</v>
      </c>
      <c r="K136" s="7">
        <f t="shared" si="42"/>
        <v>4485</v>
      </c>
      <c r="L136" s="8">
        <f>((F136-VLOOKUP(F136,'[2]TABLAS 15'!$A$6:$D$13,1))*VLOOKUP(F136,'[2]TABLAS 15'!$A$6:$D$13,4)+VLOOKUP(F136,'[2]TABLAS 15'!$A$6:$D$13,3))</f>
        <v>426.2958079999999</v>
      </c>
      <c r="M136" s="9"/>
      <c r="N136" s="7">
        <f>IF((VLOOKUP(F136,'[2]TABLAS 15'!$B$22:$D$32,3)-L136)&lt;0,-(VLOOKUP(F136,'[2]TABLAS 15'!$B$22:$D$32,3)-L136),0)</f>
        <v>426.2958079999999</v>
      </c>
      <c r="O136" s="10"/>
      <c r="P136" s="6">
        <v>101.47</v>
      </c>
      <c r="Q136" s="7">
        <f>J136+K136-N136-O136-P136</f>
        <v>3957.2341920000003</v>
      </c>
      <c r="R136" s="1"/>
    </row>
    <row r="137" spans="2:18" ht="25.5" customHeight="1">
      <c r="B137" s="2">
        <v>131</v>
      </c>
      <c r="C137" s="100" t="s">
        <v>162</v>
      </c>
      <c r="D137" s="3">
        <v>15</v>
      </c>
      <c r="E137" s="4">
        <v>722.5</v>
      </c>
      <c r="F137" s="5">
        <f t="shared" si="40"/>
        <v>10837.5</v>
      </c>
      <c r="G137" s="6"/>
      <c r="H137" s="6"/>
      <c r="I137" s="6">
        <f t="shared" si="41"/>
        <v>0</v>
      </c>
      <c r="J137" s="7">
        <f>IF((VLOOKUP(F137,'[2]TABLAS 15'!$B$22:$D$32,3)-L137)&lt;0,0,VLOOKUP(F137,'[2]TABLAS 15'!$B$22:$D$32,3)-L137)</f>
        <v>0</v>
      </c>
      <c r="K137" s="7">
        <f t="shared" si="42"/>
        <v>10837.5</v>
      </c>
      <c r="L137" s="8">
        <f>((F137-VLOOKUP(F137,'[2]TABLAS 15'!$A$6:$D$13,1))*VLOOKUP(F137,'[2]TABLAS 15'!$A$6:$D$13,4)+VLOOKUP(F137,'[2]TABLAS 15'!$A$6:$D$13,3))</f>
        <v>1688.43863</v>
      </c>
      <c r="M137" s="9"/>
      <c r="N137" s="7">
        <f>IF((VLOOKUP(F137,'[2]TABLAS 15'!$B$22:$D$32,3)-L137)&lt;0,-(VLOOKUP(F137,'[2]TABLAS 15'!$B$22:$D$32,3)-L137),0)</f>
        <v>1688.43863</v>
      </c>
      <c r="O137" s="10"/>
      <c r="P137" s="6">
        <v>228.73</v>
      </c>
      <c r="Q137" s="7">
        <f>J137+K137-N137-O137-P137</f>
        <v>8920.33137</v>
      </c>
      <c r="R137" s="11"/>
    </row>
    <row r="138" spans="2:18" ht="25.5" customHeight="1">
      <c r="B138" s="2">
        <v>132</v>
      </c>
      <c r="C138" s="99" t="s">
        <v>58</v>
      </c>
      <c r="D138" s="43">
        <v>15</v>
      </c>
      <c r="E138" s="4">
        <v>330</v>
      </c>
      <c r="F138" s="5">
        <f t="shared" si="40"/>
        <v>4950</v>
      </c>
      <c r="G138" s="6"/>
      <c r="H138" s="6"/>
      <c r="I138" s="6">
        <f t="shared" si="41"/>
        <v>0</v>
      </c>
      <c r="J138" s="7">
        <f>IF((VLOOKUP(F138,'[2]TABLAS 15'!$B$22:$D$32,3)-L138)&lt;0,0,VLOOKUP(F138,'[2]TABLAS 15'!$B$22:$D$32,3)-L138)</f>
        <v>0</v>
      </c>
      <c r="K138" s="7">
        <f t="shared" si="42"/>
        <v>4950</v>
      </c>
      <c r="L138" s="8">
        <f>((F138-VLOOKUP(F138,'[2]TABLAS 15'!$A$6:$D$13,1))*VLOOKUP(F138,'[2]TABLAS 15'!$A$6:$D$13,4)+VLOOKUP(F138,'[2]TABLAS 15'!$A$6:$D$13,3))</f>
        <v>509.62380799999994</v>
      </c>
      <c r="M138" s="9"/>
      <c r="N138" s="7">
        <v>441.08</v>
      </c>
      <c r="O138" s="10"/>
      <c r="P138" s="6">
        <v>112.72</v>
      </c>
      <c r="Q138" s="28">
        <f>K138-N138-O138-P138</f>
        <v>4396.2</v>
      </c>
      <c r="R138" s="11"/>
    </row>
    <row r="139" spans="2:18" ht="25.5" customHeight="1">
      <c r="B139" s="2">
        <v>133</v>
      </c>
      <c r="C139" s="88" t="s">
        <v>23</v>
      </c>
      <c r="D139" s="3">
        <v>15</v>
      </c>
      <c r="E139" s="4">
        <v>377</v>
      </c>
      <c r="F139" s="5">
        <v>5655</v>
      </c>
      <c r="G139" s="6"/>
      <c r="H139" s="6"/>
      <c r="I139" s="6">
        <v>0</v>
      </c>
      <c r="J139" s="7">
        <v>0</v>
      </c>
      <c r="K139" s="7">
        <v>5655</v>
      </c>
      <c r="L139" s="8">
        <v>646.168514</v>
      </c>
      <c r="M139" s="9"/>
      <c r="N139" s="7">
        <v>646.168514</v>
      </c>
      <c r="O139" s="10"/>
      <c r="P139" s="6">
        <v>125.22</v>
      </c>
      <c r="Q139" s="7">
        <v>4883.611486</v>
      </c>
      <c r="R139" s="11"/>
    </row>
    <row r="140" spans="2:18" ht="25.5" customHeight="1">
      <c r="B140" s="2">
        <v>134</v>
      </c>
      <c r="C140" s="89" t="s">
        <v>18</v>
      </c>
      <c r="D140" s="3">
        <v>15</v>
      </c>
      <c r="E140" s="4">
        <v>281.5</v>
      </c>
      <c r="F140" s="7">
        <v>4222.5</v>
      </c>
      <c r="G140" s="6"/>
      <c r="H140" s="6"/>
      <c r="I140" s="6">
        <v>0</v>
      </c>
      <c r="J140" s="7">
        <v>0</v>
      </c>
      <c r="K140" s="7">
        <v>4222.5</v>
      </c>
      <c r="L140" s="8">
        <v>380.76480000000004</v>
      </c>
      <c r="M140" s="9"/>
      <c r="N140" s="7">
        <v>380.76480000000004</v>
      </c>
      <c r="O140" s="10"/>
      <c r="P140" s="6">
        <v>96.04</v>
      </c>
      <c r="Q140" s="7">
        <v>3745.6952</v>
      </c>
      <c r="R140" s="11"/>
    </row>
    <row r="141" spans="2:18" ht="25.5" customHeight="1">
      <c r="B141" s="2">
        <v>135</v>
      </c>
      <c r="C141" s="90" t="s">
        <v>18</v>
      </c>
      <c r="D141" s="3">
        <v>15</v>
      </c>
      <c r="E141" s="4">
        <v>299</v>
      </c>
      <c r="F141" s="7">
        <v>4485</v>
      </c>
      <c r="G141" s="6"/>
      <c r="H141" s="6"/>
      <c r="I141" s="6">
        <v>0</v>
      </c>
      <c r="J141" s="7">
        <v>0</v>
      </c>
      <c r="K141" s="7">
        <v>4485</v>
      </c>
      <c r="L141" s="8">
        <v>426.2958079999999</v>
      </c>
      <c r="M141" s="9"/>
      <c r="N141" s="7">
        <v>426.2958079999999</v>
      </c>
      <c r="O141" s="10"/>
      <c r="P141" s="6">
        <v>101.47</v>
      </c>
      <c r="Q141" s="7">
        <v>3957.2341920000003</v>
      </c>
      <c r="R141" s="1"/>
    </row>
    <row r="142" spans="2:18" ht="25.5" customHeight="1">
      <c r="B142" s="2">
        <v>136</v>
      </c>
      <c r="C142" s="87" t="s">
        <v>89</v>
      </c>
      <c r="D142" s="3">
        <v>15</v>
      </c>
      <c r="E142" s="4">
        <v>264.5</v>
      </c>
      <c r="F142" s="5">
        <f>D142*E142</f>
        <v>3967.5</v>
      </c>
      <c r="G142" s="6"/>
      <c r="H142" s="6"/>
      <c r="I142" s="6">
        <f>H142*0.25</f>
        <v>0</v>
      </c>
      <c r="J142" s="7">
        <f>IF((VLOOKUP(F142,'[2]TABLAS 15'!$B$22:$D$32,3)-L142)&lt;0,0,VLOOKUP(F142,'[2]TABLAS 15'!$B$22:$D$32,3)-L142)</f>
        <v>0</v>
      </c>
      <c r="K142" s="7">
        <f>SUM(F142+H142+J142+I142+G142)</f>
        <v>3967.5</v>
      </c>
      <c r="L142" s="8">
        <f>((F142-VLOOKUP(F142,'[2]TABLAS 15'!$A$6:$D$13,1))*VLOOKUP(F142,'[2]TABLAS 15'!$A$6:$D$13,4)+VLOOKUP(F142,'[2]TABLAS 15'!$A$6:$D$13,3))</f>
        <v>339.9648</v>
      </c>
      <c r="M142" s="9"/>
      <c r="N142" s="7">
        <f>IF((VLOOKUP(F142,'[2]TABLAS 15'!$B$22:$D$32,3)-L142)&lt;0,-(VLOOKUP(F142,'[2]TABLAS 15'!$B$22:$D$32,3)-L142),0)</f>
        <v>339.9648</v>
      </c>
      <c r="O142" s="10"/>
      <c r="P142" s="6">
        <v>90.69</v>
      </c>
      <c r="Q142" s="7">
        <f>K142-O142-P142-N142</f>
        <v>3536.8451999999997</v>
      </c>
      <c r="R142" s="11"/>
    </row>
    <row r="143" spans="2:18" ht="25.5" customHeight="1">
      <c r="B143" s="2">
        <v>137</v>
      </c>
      <c r="C143" s="87" t="s">
        <v>95</v>
      </c>
      <c r="D143" s="3">
        <v>15</v>
      </c>
      <c r="E143" s="4">
        <v>295</v>
      </c>
      <c r="F143" s="5">
        <f>D143*E143</f>
        <v>4425</v>
      </c>
      <c r="G143" s="6"/>
      <c r="H143" s="6"/>
      <c r="I143" s="6">
        <f>H143*0.25</f>
        <v>0</v>
      </c>
      <c r="J143" s="7">
        <f>IF((VLOOKUP(F143,'[2]TABLAS 15'!$B$22:$D$32,3)-L143)&lt;0,0,VLOOKUP(F143,'[2]TABLAS 15'!$B$22:$D$32,3)-L143)</f>
        <v>0</v>
      </c>
      <c r="K143" s="7">
        <f>SUM(F143+H143+J143+I143+G143)</f>
        <v>4425</v>
      </c>
      <c r="L143" s="8">
        <f>((F143-VLOOKUP(F143,'[2]TABLAS 15'!$A$6:$D$13,1))*VLOOKUP(F143,'[2]TABLAS 15'!$A$6:$D$13,4)+VLOOKUP(F143,'[2]TABLAS 15'!$A$6:$D$13,3))</f>
        <v>415.54380799999996</v>
      </c>
      <c r="M143" s="9"/>
      <c r="N143" s="7">
        <f>IF((VLOOKUP(F143,'[2]TABLAS 15'!$B$22:$D$32,3)-L143)&lt;0,-(VLOOKUP(F143,'[2]TABLAS 15'!$B$22:$D$32,3)-L143),0)</f>
        <v>415.54380799999996</v>
      </c>
      <c r="O143" s="10"/>
      <c r="P143" s="6">
        <v>100.24</v>
      </c>
      <c r="Q143" s="7">
        <f>K143-O143-P143-N143</f>
        <v>3909.2161920000003</v>
      </c>
      <c r="R143" s="11"/>
    </row>
    <row r="144" spans="2:18" ht="25.5" customHeight="1">
      <c r="B144" s="2">
        <v>138</v>
      </c>
      <c r="C144" s="84" t="s">
        <v>148</v>
      </c>
      <c r="D144" s="20">
        <v>15</v>
      </c>
      <c r="E144" s="4">
        <v>505</v>
      </c>
      <c r="F144" s="5">
        <f>D144*E144</f>
        <v>7575</v>
      </c>
      <c r="G144" s="6"/>
      <c r="H144" s="6"/>
      <c r="I144" s="6">
        <f>H144*0.25</f>
        <v>0</v>
      </c>
      <c r="J144" s="7">
        <f>IF((VLOOKUP(F144,'[2]TABLAS 15'!$B$22:$D$32,3)-L144)&lt;0,0,VLOOKUP(F144,'[2]TABLAS 15'!$B$22:$D$32,3)-L144)</f>
        <v>0</v>
      </c>
      <c r="K144" s="7">
        <f>SUM(F144+H144+J144+I144+G144)</f>
        <v>7575</v>
      </c>
      <c r="L144" s="8">
        <f>((F144-VLOOKUP(F144,'[2]TABLAS 15'!$A$6:$D$13,1))*VLOOKUP(F144,'[2]TABLAS 15'!$A$6:$D$13,4)+VLOOKUP(F144,'[2]TABLAS 15'!$A$6:$D$13,3))</f>
        <v>1029.016514</v>
      </c>
      <c r="M144" s="9"/>
      <c r="N144" s="7">
        <f>IF((VLOOKUP(F144,'[2]TABLAS 15'!$B$22:$D$32,3)-L144)&lt;0,-(VLOOKUP(F144,'[2]TABLAS 15'!$B$22:$D$32,3)-L144),0)</f>
        <v>1029.016514</v>
      </c>
      <c r="O144" s="10"/>
      <c r="P144" s="6">
        <v>163.65</v>
      </c>
      <c r="Q144" s="7">
        <f>J144+K144-N144-O144-P144</f>
        <v>6382.333486</v>
      </c>
      <c r="R144" s="11"/>
    </row>
    <row r="145" spans="2:18" ht="25.5" customHeight="1">
      <c r="B145" s="13">
        <v>139</v>
      </c>
      <c r="C145" s="91" t="s">
        <v>23</v>
      </c>
      <c r="D145" s="20">
        <v>15</v>
      </c>
      <c r="E145" s="4">
        <v>650</v>
      </c>
      <c r="F145" s="5">
        <f aca="true" t="shared" si="44" ref="F145:F167">D145*E145</f>
        <v>9750</v>
      </c>
      <c r="G145" s="6"/>
      <c r="H145" s="6"/>
      <c r="I145" s="6">
        <f aca="true" t="shared" si="45" ref="I145:I159">H145*0.25</f>
        <v>0</v>
      </c>
      <c r="J145" s="7">
        <f>IF((VLOOKUP(F145,'[2]TABLAS 15'!$B$22:$D$32,3)-L145)&lt;0,0,VLOOKUP(F145,'[2]TABLAS 15'!$B$22:$D$32,3)-L145)</f>
        <v>0</v>
      </c>
      <c r="K145" s="7">
        <f aca="true" t="shared" si="46" ref="K145:K166">SUM(F145+H145+J145+I145+G145)</f>
        <v>9750</v>
      </c>
      <c r="L145" s="8">
        <f>((F145-VLOOKUP(F145,'[2]TABLAS 15'!$A$6:$D$13,1))*VLOOKUP(F145,'[2]TABLAS 15'!$A$6:$D$13,4)+VLOOKUP(F145,'[2]TABLAS 15'!$A$6:$D$13,3))</f>
        <v>1462.711514</v>
      </c>
      <c r="M145" s="9"/>
      <c r="N145" s="7">
        <f>IF((VLOOKUP(F145,'[2]TABLAS 15'!$B$22:$D$32,3)-L145)&lt;0,-(VLOOKUP(F145,'[2]TABLAS 15'!$B$22:$D$32,3)-L145),0)</f>
        <v>1462.711514</v>
      </c>
      <c r="O145" s="10"/>
      <c r="P145" s="6">
        <v>207.18</v>
      </c>
      <c r="Q145" s="7">
        <f aca="true" t="shared" si="47" ref="Q145:Q166">J145+K145-N145-O145-P145</f>
        <v>8080.108485999999</v>
      </c>
      <c r="R145" s="11"/>
    </row>
    <row r="146" spans="2:18" ht="25.5" customHeight="1">
      <c r="B146" s="13">
        <v>140</v>
      </c>
      <c r="C146" s="84" t="s">
        <v>122</v>
      </c>
      <c r="D146" s="20">
        <v>15</v>
      </c>
      <c r="E146" s="4">
        <v>502</v>
      </c>
      <c r="F146" s="5">
        <f t="shared" si="44"/>
        <v>7530</v>
      </c>
      <c r="G146" s="6"/>
      <c r="H146" s="6"/>
      <c r="I146" s="6">
        <f t="shared" si="45"/>
        <v>0</v>
      </c>
      <c r="J146" s="7">
        <f>IF((VLOOKUP(F146,'[2]TABLAS 15'!$B$22:$D$32,3)-L146)&lt;0,0,VLOOKUP(F146,'[2]TABLAS 15'!$B$22:$D$32,3)-L146)</f>
        <v>0</v>
      </c>
      <c r="K146" s="7">
        <f>SUM(F146+H146+J146+I146+G146)</f>
        <v>7530</v>
      </c>
      <c r="L146" s="8">
        <f>((F146-VLOOKUP(F146,'[2]TABLAS 15'!$A$6:$D$13,1))*VLOOKUP(F146,'[2]TABLAS 15'!$A$6:$D$13,4)+VLOOKUP(F146,'[2]TABLAS 15'!$A$6:$D$13,3))</f>
        <v>1020.043514</v>
      </c>
      <c r="M146" s="9"/>
      <c r="N146" s="7">
        <f>IF((VLOOKUP(F146,'[2]TABLAS 15'!$B$22:$D$32,3)-L146)&lt;0,-(VLOOKUP(F146,'[2]TABLAS 15'!$B$22:$D$32,3)-L146),0)</f>
        <v>1020.043514</v>
      </c>
      <c r="O146" s="10"/>
      <c r="P146" s="6">
        <v>162.75</v>
      </c>
      <c r="Q146" s="7">
        <f>J146+K146-N146-O146-P146</f>
        <v>6347.206486</v>
      </c>
      <c r="R146" s="11"/>
    </row>
    <row r="147" spans="2:18" ht="25.5" customHeight="1">
      <c r="B147" s="13">
        <v>141</v>
      </c>
      <c r="C147" s="84" t="s">
        <v>118</v>
      </c>
      <c r="D147" s="20">
        <v>15</v>
      </c>
      <c r="E147" s="4">
        <v>300</v>
      </c>
      <c r="F147" s="5">
        <f t="shared" si="44"/>
        <v>4500</v>
      </c>
      <c r="G147" s="6"/>
      <c r="H147" s="6"/>
      <c r="I147" s="6">
        <f t="shared" si="45"/>
        <v>0</v>
      </c>
      <c r="J147" s="7">
        <f>IF((VLOOKUP(F147,'[2]TABLAS 15'!$B$22:$D$32,3)-L147)&lt;0,0,VLOOKUP(F147,'[2]TABLAS 15'!$B$22:$D$32,3)-L147)</f>
        <v>0</v>
      </c>
      <c r="K147" s="7">
        <f>SUM(F147+H147+J147+I147+G147)</f>
        <v>4500</v>
      </c>
      <c r="L147" s="8">
        <f>((F147-VLOOKUP(F147,'[2]TABLAS 15'!$A$6:$D$13,1))*VLOOKUP(F147,'[2]TABLAS 15'!$A$6:$D$13,4)+VLOOKUP(F147,'[2]TABLAS 15'!$A$6:$D$13,3))</f>
        <v>428.98380799999995</v>
      </c>
      <c r="M147" s="9"/>
      <c r="N147" s="7">
        <f>IF((VLOOKUP(F147,'[2]TABLAS 15'!$B$22:$D$32,3)-L147)&lt;0,-(VLOOKUP(F147,'[2]TABLAS 15'!$B$22:$D$32,3)-L147),0)</f>
        <v>428.98380799999995</v>
      </c>
      <c r="O147" s="10"/>
      <c r="P147" s="6">
        <v>101.78</v>
      </c>
      <c r="Q147" s="7">
        <f>J147+K147-N147-O147-P147</f>
        <v>3969.236192</v>
      </c>
      <c r="R147" s="11"/>
    </row>
    <row r="148" spans="2:18" ht="25.5" customHeight="1">
      <c r="B148" s="13">
        <v>142</v>
      </c>
      <c r="C148" s="86" t="s">
        <v>59</v>
      </c>
      <c r="D148" s="3">
        <v>15</v>
      </c>
      <c r="E148" s="4">
        <v>514</v>
      </c>
      <c r="F148" s="5">
        <f t="shared" si="44"/>
        <v>7710</v>
      </c>
      <c r="G148" s="6"/>
      <c r="H148" s="6"/>
      <c r="I148" s="6">
        <f t="shared" si="45"/>
        <v>0</v>
      </c>
      <c r="J148" s="7">
        <f>IF((VLOOKUP(F148,'[2]TABLAS 15'!$B$22:$D$32,3)-L148)&lt;0,0,VLOOKUP(F148,'[2]TABLAS 15'!$B$22:$D$32,3)-L148)</f>
        <v>0</v>
      </c>
      <c r="K148" s="7">
        <f>SUM(F148+H148+J148+I148+G148)</f>
        <v>7710</v>
      </c>
      <c r="L148" s="8">
        <f>((F148-VLOOKUP(F148,'[2]TABLAS 15'!$A$6:$D$13,1))*VLOOKUP(F148,'[2]TABLAS 15'!$A$6:$D$13,4)+VLOOKUP(F148,'[2]TABLAS 15'!$A$6:$D$13,3))</f>
        <v>1055.935514</v>
      </c>
      <c r="M148" s="9"/>
      <c r="N148" s="7">
        <f>IF((VLOOKUP(F148,'[2]TABLAS 15'!$B$22:$D$32,3)-L148)&lt;0,-(VLOOKUP(F148,'[2]TABLAS 15'!$B$22:$D$32,3)-L148),0)</f>
        <v>1055.935514</v>
      </c>
      <c r="O148" s="10"/>
      <c r="P148" s="6">
        <v>166.35</v>
      </c>
      <c r="Q148" s="7">
        <f>J148+K148-N148-O148-P148</f>
        <v>6487.714486</v>
      </c>
      <c r="R148" s="11"/>
    </row>
    <row r="149" spans="2:18" ht="25.5" customHeight="1">
      <c r="B149" s="13">
        <v>143</v>
      </c>
      <c r="C149" s="86" t="s">
        <v>60</v>
      </c>
      <c r="D149" s="3">
        <v>15</v>
      </c>
      <c r="E149" s="4">
        <v>290.5</v>
      </c>
      <c r="F149" s="5">
        <f t="shared" si="44"/>
        <v>4357.5</v>
      </c>
      <c r="G149" s="6"/>
      <c r="H149" s="6"/>
      <c r="I149" s="6">
        <f t="shared" si="45"/>
        <v>0</v>
      </c>
      <c r="J149" s="7">
        <f>IF((VLOOKUP(F149,'[2]TABLAS 15'!$B$22:$D$32,3)-L149)&lt;0,0,VLOOKUP(F149,'[2]TABLAS 15'!$B$22:$D$32,3)-L149)</f>
        <v>0</v>
      </c>
      <c r="K149" s="7">
        <f t="shared" si="46"/>
        <v>4357.5</v>
      </c>
      <c r="L149" s="8">
        <f>((F149-VLOOKUP(F149,'[2]TABLAS 15'!$A$6:$D$13,1))*VLOOKUP(F149,'[2]TABLAS 15'!$A$6:$D$13,4)+VLOOKUP(F149,'[2]TABLAS 15'!$A$6:$D$13,3))</f>
        <v>403.44780799999995</v>
      </c>
      <c r="M149" s="9"/>
      <c r="N149" s="7">
        <f>IF((VLOOKUP(F149,'[2]TABLAS 15'!$B$22:$D$32,3)-L149)&lt;0,-(VLOOKUP(F149,'[2]TABLAS 15'!$B$22:$D$32,3)-L149),0)</f>
        <v>403.44780799999995</v>
      </c>
      <c r="O149" s="10"/>
      <c r="P149" s="6">
        <v>98.85</v>
      </c>
      <c r="Q149" s="7">
        <f t="shared" si="47"/>
        <v>3855.202192</v>
      </c>
      <c r="R149" s="1"/>
    </row>
    <row r="150" spans="2:18" ht="25.5" customHeight="1">
      <c r="B150" s="13">
        <v>144</v>
      </c>
      <c r="C150" s="77" t="s">
        <v>90</v>
      </c>
      <c r="D150" s="3">
        <v>15</v>
      </c>
      <c r="E150" s="4">
        <v>279</v>
      </c>
      <c r="F150" s="5">
        <f t="shared" si="44"/>
        <v>4185</v>
      </c>
      <c r="G150" s="6"/>
      <c r="H150" s="6"/>
      <c r="I150" s="6">
        <f t="shared" si="45"/>
        <v>0</v>
      </c>
      <c r="J150" s="7">
        <f>IF((VLOOKUP(F150,'[2]TABLAS 15'!$B$22:$D$32,3)-L150)&lt;0,0,VLOOKUP(F150,'[2]TABLAS 15'!$B$22:$D$32,3)-L150)</f>
        <v>0</v>
      </c>
      <c r="K150" s="7">
        <f t="shared" si="46"/>
        <v>4185</v>
      </c>
      <c r="L150" s="8">
        <f>((F150-VLOOKUP(F150,'[2]TABLAS 15'!$A$6:$D$13,1))*VLOOKUP(F150,'[2]TABLAS 15'!$A$6:$D$13,4)+VLOOKUP(F150,'[2]TABLAS 15'!$A$6:$D$13,3))</f>
        <v>374.76480000000004</v>
      </c>
      <c r="M150" s="9"/>
      <c r="N150" s="7">
        <f>IF((VLOOKUP(F150,'[2]TABLAS 15'!$B$22:$D$32,3)-L150)&lt;0,-(VLOOKUP(F150,'[2]TABLAS 15'!$B$22:$D$32,3)-L150),0)</f>
        <v>374.76480000000004</v>
      </c>
      <c r="O150" s="10"/>
      <c r="P150" s="6">
        <v>95.26</v>
      </c>
      <c r="Q150" s="7">
        <f t="shared" si="47"/>
        <v>3714.9752</v>
      </c>
      <c r="R150" s="1"/>
    </row>
    <row r="151" spans="2:18" ht="25.5" customHeight="1">
      <c r="B151" s="13">
        <v>145</v>
      </c>
      <c r="C151" s="86" t="s">
        <v>25</v>
      </c>
      <c r="D151" s="3">
        <v>15</v>
      </c>
      <c r="E151" s="4">
        <v>271</v>
      </c>
      <c r="F151" s="5">
        <f t="shared" si="44"/>
        <v>4065</v>
      </c>
      <c r="G151" s="6">
        <v>542</v>
      </c>
      <c r="H151" s="6"/>
      <c r="I151" s="6">
        <f t="shared" si="45"/>
        <v>0</v>
      </c>
      <c r="J151" s="7">
        <f>IF((VLOOKUP(F151,'[2]TABLAS 15'!$B$22:$D$32,3)-L151)&lt;0,0,VLOOKUP(F151,'[2]TABLAS 15'!$B$22:$D$32,3)-L151)</f>
        <v>0</v>
      </c>
      <c r="K151" s="7">
        <f t="shared" si="46"/>
        <v>4607</v>
      </c>
      <c r="L151" s="8">
        <f>((F151-VLOOKUP(F151,'[2]TABLAS 15'!$A$6:$D$13,1))*VLOOKUP(F151,'[2]TABLAS 15'!$A$6:$D$13,4)+VLOOKUP(F151,'[2]TABLAS 15'!$A$6:$D$13,3))</f>
        <v>355.56480000000005</v>
      </c>
      <c r="M151" s="9"/>
      <c r="N151" s="7">
        <f>IF((VLOOKUP(F151,'[2]TABLAS 15'!$B$22:$D$32,3)-L151)&lt;0,-(VLOOKUP(F151,'[2]TABLAS 15'!$B$22:$D$32,3)-L151),0)</f>
        <v>355.56480000000005</v>
      </c>
      <c r="O151" s="10"/>
      <c r="P151" s="6">
        <v>92.74</v>
      </c>
      <c r="Q151" s="7">
        <f t="shared" si="47"/>
        <v>4158.6952</v>
      </c>
      <c r="R151" s="1"/>
    </row>
    <row r="152" spans="2:18" ht="25.5" customHeight="1">
      <c r="B152" s="13">
        <v>146</v>
      </c>
      <c r="C152" s="75" t="s">
        <v>88</v>
      </c>
      <c r="D152" s="3">
        <v>15</v>
      </c>
      <c r="E152" s="41">
        <v>219.5</v>
      </c>
      <c r="F152" s="5">
        <f t="shared" si="44"/>
        <v>3292.5</v>
      </c>
      <c r="G152" s="6"/>
      <c r="H152" s="6"/>
      <c r="I152" s="6">
        <f t="shared" si="45"/>
        <v>0</v>
      </c>
      <c r="J152" s="7">
        <f>IF((VLOOKUP(F152,'[2]TABLAS 15'!$B$22:$D$32,3)-L152)&lt;0,0,VLOOKUP(F152,'[2]TABLAS 15'!$B$22:$D$32,3)-L152)</f>
        <v>0</v>
      </c>
      <c r="K152" s="7">
        <f t="shared" si="46"/>
        <v>3292.5</v>
      </c>
      <c r="L152" s="8">
        <f>((F152-VLOOKUP(F152,'[2]TABLAS 15'!$A$6:$D$13,1))*VLOOKUP(F152,'[2]TABLAS 15'!$A$6:$D$13,4)+VLOOKUP(F152,'[2]TABLAS 15'!$A$6:$D$13,3))</f>
        <v>252.79606400000003</v>
      </c>
      <c r="M152" s="9"/>
      <c r="N152" s="7">
        <f>IF((VLOOKUP(F152,'[2]TABLAS 15'!$B$22:$D$32,3)-L152)&lt;0,-(VLOOKUP(F152,'[2]TABLAS 15'!$B$22:$D$32,3)-L152),0)</f>
        <v>126.02606400000003</v>
      </c>
      <c r="O152" s="10"/>
      <c r="P152" s="6">
        <v>79.16</v>
      </c>
      <c r="Q152" s="7">
        <f t="shared" si="47"/>
        <v>3087.313936</v>
      </c>
      <c r="R152" s="1"/>
    </row>
    <row r="153" spans="2:18" ht="25.5" customHeight="1">
      <c r="B153" s="2">
        <v>147</v>
      </c>
      <c r="C153" s="86" t="s">
        <v>25</v>
      </c>
      <c r="D153" s="3">
        <v>15</v>
      </c>
      <c r="E153" s="4">
        <v>275.8</v>
      </c>
      <c r="F153" s="5">
        <f t="shared" si="44"/>
        <v>4137</v>
      </c>
      <c r="G153" s="6"/>
      <c r="H153" s="6"/>
      <c r="I153" s="6">
        <f t="shared" si="45"/>
        <v>0</v>
      </c>
      <c r="J153" s="7">
        <f>IF((VLOOKUP(F153,'[2]TABLAS 15'!$B$22:$D$32,3)-L153)&lt;0,0,VLOOKUP(F153,'[2]TABLAS 15'!$B$22:$D$32,3)-L153)</f>
        <v>0</v>
      </c>
      <c r="K153" s="7">
        <f t="shared" si="46"/>
        <v>4137</v>
      </c>
      <c r="L153" s="8">
        <f>((F153-VLOOKUP(F153,'[2]TABLAS 15'!$A$6:$D$13,1))*VLOOKUP(F153,'[2]TABLAS 15'!$A$6:$D$13,4)+VLOOKUP(F153,'[2]TABLAS 15'!$A$6:$D$13,3))</f>
        <v>367.08480000000003</v>
      </c>
      <c r="M153" s="9"/>
      <c r="N153" s="7">
        <f>IF((VLOOKUP(F153,'[2]TABLAS 15'!$B$22:$D$32,3)-L153)&lt;0,-(VLOOKUP(F153,'[2]TABLAS 15'!$B$22:$D$32,3)-L153),0)</f>
        <v>367.08480000000003</v>
      </c>
      <c r="O153" s="10"/>
      <c r="P153" s="6">
        <v>94.25</v>
      </c>
      <c r="Q153" s="7">
        <f t="shared" si="47"/>
        <v>3675.6652</v>
      </c>
      <c r="R153" s="1"/>
    </row>
    <row r="154" spans="2:18" ht="25.5" customHeight="1">
      <c r="B154" s="13">
        <v>148</v>
      </c>
      <c r="C154" s="86" t="s">
        <v>25</v>
      </c>
      <c r="D154" s="27">
        <v>15</v>
      </c>
      <c r="E154" s="33">
        <v>297.5</v>
      </c>
      <c r="F154" s="34">
        <f t="shared" si="44"/>
        <v>4462.5</v>
      </c>
      <c r="G154" s="10"/>
      <c r="H154" s="6"/>
      <c r="I154" s="6">
        <f t="shared" si="45"/>
        <v>0</v>
      </c>
      <c r="J154" s="7">
        <f>IF((VLOOKUP(F154,'[2]TABLAS 15'!$B$22:$D$32,3)-L154)&lt;0,0,VLOOKUP(F154,'[2]TABLAS 15'!$B$22:$D$32,3)-L154)</f>
        <v>0</v>
      </c>
      <c r="K154" s="7">
        <f t="shared" si="46"/>
        <v>4462.5</v>
      </c>
      <c r="L154" s="8">
        <f>((F154-VLOOKUP(F154,'[2]TABLAS 15'!$A$6:$D$13,1))*VLOOKUP(F154,'[2]TABLAS 15'!$A$6:$D$13,4)+VLOOKUP(F154,'[2]TABLAS 15'!$A$6:$D$13,3))</f>
        <v>422.2638079999999</v>
      </c>
      <c r="M154" s="9"/>
      <c r="N154" s="7">
        <f>IF((VLOOKUP(F154,'[2]TABLAS 15'!$B$22:$D$32,3)-L154)&lt;0,-(VLOOKUP(F154,'[2]TABLAS 15'!$B$22:$D$32,3)-L154),0)</f>
        <v>422.2638079999999</v>
      </c>
      <c r="O154" s="10"/>
      <c r="P154" s="6">
        <v>101.01</v>
      </c>
      <c r="Q154" s="7">
        <f t="shared" si="47"/>
        <v>3939.226192</v>
      </c>
      <c r="R154" s="1"/>
    </row>
    <row r="155" spans="2:18" ht="25.5" customHeight="1">
      <c r="B155" s="2">
        <v>149</v>
      </c>
      <c r="C155" s="86" t="s">
        <v>25</v>
      </c>
      <c r="D155" s="3">
        <v>15</v>
      </c>
      <c r="E155" s="4">
        <v>215.7</v>
      </c>
      <c r="F155" s="5">
        <f t="shared" si="44"/>
        <v>3235.5</v>
      </c>
      <c r="G155" s="6"/>
      <c r="H155" s="6"/>
      <c r="I155" s="6">
        <f t="shared" si="45"/>
        <v>0</v>
      </c>
      <c r="J155" s="7">
        <f>IF((VLOOKUP(F155,'[2]TABLAS 15'!$B$22:$D$32,3)-L155)&lt;0,0,VLOOKUP(F155,'[2]TABLAS 15'!$B$22:$D$32,3)-L155)</f>
        <v>0</v>
      </c>
      <c r="K155" s="7">
        <f t="shared" si="46"/>
        <v>3235.5</v>
      </c>
      <c r="L155" s="8">
        <f>((F155-VLOOKUP(F155,'[2]TABLAS 15'!$A$6:$D$13,1))*VLOOKUP(F155,'[2]TABLAS 15'!$A$6:$D$13,4)+VLOOKUP(F155,'[2]TABLAS 15'!$A$6:$D$13,3))</f>
        <v>246.59446400000002</v>
      </c>
      <c r="M155" s="9"/>
      <c r="N155" s="7">
        <f>IF((VLOOKUP(F155,'[2]TABLAS 15'!$B$22:$D$32,3)-L155)&lt;0,-(VLOOKUP(F155,'[2]TABLAS 15'!$B$22:$D$32,3)-L155),0)</f>
        <v>119.82446400000002</v>
      </c>
      <c r="O155" s="10"/>
      <c r="P155" s="6">
        <v>77.89</v>
      </c>
      <c r="Q155" s="7">
        <f t="shared" si="47"/>
        <v>3037.7855360000003</v>
      </c>
      <c r="R155" s="1"/>
    </row>
    <row r="156" spans="2:18" ht="25.5" customHeight="1">
      <c r="B156" s="13">
        <v>150</v>
      </c>
      <c r="C156" s="86" t="s">
        <v>25</v>
      </c>
      <c r="D156" s="3">
        <v>15</v>
      </c>
      <c r="E156" s="4">
        <v>210</v>
      </c>
      <c r="F156" s="5">
        <f t="shared" si="44"/>
        <v>3150</v>
      </c>
      <c r="G156" s="6"/>
      <c r="H156" s="6"/>
      <c r="I156" s="6">
        <f t="shared" si="45"/>
        <v>0</v>
      </c>
      <c r="J156" s="7">
        <f>IF((VLOOKUP(F156,'[2]TABLAS 15'!$B$22:$D$32,3)-L156)&lt;0,0,VLOOKUP(F156,'[2]TABLAS 15'!$B$22:$D$32,3)-L156)</f>
        <v>0</v>
      </c>
      <c r="K156" s="7">
        <f t="shared" si="46"/>
        <v>3150</v>
      </c>
      <c r="L156" s="8">
        <f>((F156-VLOOKUP(F156,'[2]TABLAS 15'!$A$6:$D$13,1))*VLOOKUP(F156,'[2]TABLAS 15'!$A$6:$D$13,4)+VLOOKUP(F156,'[2]TABLAS 15'!$A$6:$D$13,3))</f>
        <v>237.29206400000004</v>
      </c>
      <c r="M156" s="9"/>
      <c r="N156" s="7">
        <f>IF((VLOOKUP(F156,'[2]TABLAS 15'!$B$22:$D$32,3)-L156)&lt;0,-(VLOOKUP(F156,'[2]TABLAS 15'!$B$22:$D$32,3)-L156),0)</f>
        <v>110.52206400000004</v>
      </c>
      <c r="O156" s="10"/>
      <c r="P156" s="6">
        <v>75.99</v>
      </c>
      <c r="Q156" s="7">
        <f t="shared" si="47"/>
        <v>2963.487936</v>
      </c>
      <c r="R156" s="1"/>
    </row>
    <row r="157" spans="2:18" ht="25.5" customHeight="1">
      <c r="B157" s="2">
        <v>151</v>
      </c>
      <c r="C157" s="86" t="s">
        <v>25</v>
      </c>
      <c r="D157" s="3">
        <v>15</v>
      </c>
      <c r="E157" s="4">
        <v>204.6</v>
      </c>
      <c r="F157" s="5">
        <f t="shared" si="44"/>
        <v>3069</v>
      </c>
      <c r="G157" s="6"/>
      <c r="H157" s="6"/>
      <c r="I157" s="6">
        <f t="shared" si="45"/>
        <v>0</v>
      </c>
      <c r="J157" s="7">
        <f>IF((VLOOKUP(F157,'[2]TABLAS 15'!$B$22:$D$32,3)-L157)&lt;0,0,VLOOKUP(F157,'[2]TABLAS 15'!$B$22:$D$32,3)-L157)</f>
        <v>0</v>
      </c>
      <c r="K157" s="7">
        <f t="shared" si="46"/>
        <v>3069</v>
      </c>
      <c r="L157" s="8">
        <f>((F157-VLOOKUP(F157,'[2]TABLAS 15'!$A$6:$D$13,1))*VLOOKUP(F157,'[2]TABLAS 15'!$A$6:$D$13,4)+VLOOKUP(F157,'[2]TABLAS 15'!$A$6:$D$13,3))</f>
        <v>228.479264</v>
      </c>
      <c r="M157" s="9"/>
      <c r="N157" s="7">
        <f>IF((VLOOKUP(F157,'[2]TABLAS 15'!$B$22:$D$32,3)-L157)&lt;0,-(VLOOKUP(F157,'[2]TABLAS 15'!$B$22:$D$32,3)-L157),0)</f>
        <v>81.15926400000001</v>
      </c>
      <c r="O157" s="10"/>
      <c r="P157" s="6">
        <v>74.7</v>
      </c>
      <c r="Q157" s="7">
        <f t="shared" si="47"/>
        <v>2913.1407360000003</v>
      </c>
      <c r="R157" s="1"/>
    </row>
    <row r="158" spans="2:18" ht="25.5" customHeight="1">
      <c r="B158" s="13">
        <v>152</v>
      </c>
      <c r="C158" s="86" t="s">
        <v>110</v>
      </c>
      <c r="D158" s="3">
        <v>15</v>
      </c>
      <c r="E158" s="4">
        <v>245.5</v>
      </c>
      <c r="F158" s="5">
        <f t="shared" si="44"/>
        <v>3682.5</v>
      </c>
      <c r="G158" s="6"/>
      <c r="H158" s="6"/>
      <c r="I158" s="6"/>
      <c r="J158" s="7">
        <f>IF((VLOOKUP(F158,'[2]TABLAS 15'!$B$22:$D$32,3)-L158)&lt;0,0,VLOOKUP(F158,'[2]TABLAS 15'!$B$22:$D$32,3)-L158)</f>
        <v>0</v>
      </c>
      <c r="K158" s="7">
        <f>SUM(F158+H158+J158+I158+G158)</f>
        <v>3682.5</v>
      </c>
      <c r="L158" s="8">
        <f>((F158-VLOOKUP(F158,'[2]TABLAS 15'!$A$6:$D$13,1))*VLOOKUP(F158,'[2]TABLAS 15'!$A$6:$D$13,4)+VLOOKUP(F158,'[2]TABLAS 15'!$A$6:$D$13,3))</f>
        <v>295.228064</v>
      </c>
      <c r="M158" s="9"/>
      <c r="N158" s="7">
        <f>IF((VLOOKUP(F158,'[2]TABLAS 15'!$B$22:$D$32,3)-L158)&lt;0,-(VLOOKUP(F158,'[2]TABLAS 15'!$B$22:$D$32,3)-L158),0)</f>
        <v>186.41806400000002</v>
      </c>
      <c r="O158" s="10"/>
      <c r="P158" s="6">
        <v>87.4</v>
      </c>
      <c r="Q158" s="7">
        <f>J158+K158-N158-O158-P158</f>
        <v>3408.681936</v>
      </c>
      <c r="R158" s="1"/>
    </row>
    <row r="159" spans="2:18" ht="25.5" customHeight="1">
      <c r="B159" s="2">
        <v>153</v>
      </c>
      <c r="C159" s="102" t="s">
        <v>81</v>
      </c>
      <c r="D159" s="3">
        <v>15</v>
      </c>
      <c r="E159" s="4">
        <v>252.6</v>
      </c>
      <c r="F159" s="5">
        <f t="shared" si="44"/>
        <v>3789</v>
      </c>
      <c r="G159" s="6"/>
      <c r="H159" s="6"/>
      <c r="I159" s="6">
        <f t="shared" si="45"/>
        <v>0</v>
      </c>
      <c r="J159" s="7">
        <f>IF((VLOOKUP(F159,'[2]TABLAS 15'!$B$22:$D$32,3)-L159)&lt;0,0,VLOOKUP(F159,'[2]TABLAS 15'!$B$22:$D$32,3)-L159)</f>
        <v>0</v>
      </c>
      <c r="K159" s="7">
        <f t="shared" si="46"/>
        <v>3789</v>
      </c>
      <c r="L159" s="8">
        <f>((F159-VLOOKUP(F159,'[2]TABLAS 15'!$A$6:$D$13,1))*VLOOKUP(F159,'[2]TABLAS 15'!$A$6:$D$13,4)+VLOOKUP(F159,'[2]TABLAS 15'!$A$6:$D$13,3))</f>
        <v>311.4048</v>
      </c>
      <c r="M159" s="9"/>
      <c r="N159" s="7">
        <f>IF((VLOOKUP(F159,'[2]TABLAS 15'!$B$22:$D$32,3)-L159)&lt;0,-(VLOOKUP(F159,'[2]TABLAS 15'!$B$22:$D$32,3)-L159),0)</f>
        <v>311.4048</v>
      </c>
      <c r="O159" s="10"/>
      <c r="P159" s="6">
        <v>86.94</v>
      </c>
      <c r="Q159" s="7">
        <f t="shared" si="47"/>
        <v>3390.6551999999997</v>
      </c>
      <c r="R159" s="1"/>
    </row>
    <row r="160" spans="2:18" ht="25.5" customHeight="1">
      <c r="B160" s="2">
        <v>154</v>
      </c>
      <c r="C160" s="86" t="s">
        <v>25</v>
      </c>
      <c r="D160" s="3">
        <v>15</v>
      </c>
      <c r="E160" s="4">
        <v>195</v>
      </c>
      <c r="F160" s="34">
        <f t="shared" si="44"/>
        <v>2925</v>
      </c>
      <c r="G160" s="6"/>
      <c r="H160" s="6"/>
      <c r="I160" s="6">
        <f>H160*0.25</f>
        <v>0</v>
      </c>
      <c r="J160" s="7">
        <f>IF((VLOOKUP(F160,'[2]TABLAS 15'!$B$22:$D$32,3)-L160)&lt;0,0,VLOOKUP(F160,'[2]TABLAS 15'!$B$22:$D$32,3)-L160)</f>
        <v>0</v>
      </c>
      <c r="K160" s="7">
        <f t="shared" si="46"/>
        <v>2925</v>
      </c>
      <c r="L160" s="8">
        <f>((F160-VLOOKUP(F160,'[2]TABLAS 15'!$A$6:$D$13,1))*VLOOKUP(F160,'[2]TABLAS 15'!$A$6:$D$13,4)+VLOOKUP(F160,'[2]TABLAS 15'!$A$6:$D$13,3))</f>
        <v>212.81206400000002</v>
      </c>
      <c r="M160" s="9"/>
      <c r="N160" s="7">
        <f>IF((VLOOKUP(F160,'[2]TABLAS 15'!$B$22:$D$32,3)-L160)&lt;0,-(VLOOKUP(F160,'[2]TABLAS 15'!$B$22:$D$32,3)-L160),0)</f>
        <v>65.49206400000003</v>
      </c>
      <c r="O160" s="10"/>
      <c r="P160" s="6">
        <v>71.49</v>
      </c>
      <c r="Q160" s="7">
        <f t="shared" si="47"/>
        <v>2788.017936</v>
      </c>
      <c r="R160" s="1"/>
    </row>
    <row r="161" spans="2:18" ht="25.5" customHeight="1">
      <c r="B161" s="2">
        <v>155</v>
      </c>
      <c r="C161" s="75" t="s">
        <v>110</v>
      </c>
      <c r="D161" s="27">
        <v>15</v>
      </c>
      <c r="E161" s="33">
        <v>255.1</v>
      </c>
      <c r="F161" s="34">
        <f t="shared" si="44"/>
        <v>3826.5</v>
      </c>
      <c r="G161" s="10"/>
      <c r="H161" s="10"/>
      <c r="I161" s="10"/>
      <c r="J161" s="7">
        <f>IF((VLOOKUP(F161,'[2]TABLAS 15'!$B$22:$D$32,3)-L161)&lt;0,0,VLOOKUP(F161,'[2]TABLAS 15'!$B$22:$D$32,3)-L161)</f>
        <v>0</v>
      </c>
      <c r="K161" s="7">
        <f t="shared" si="46"/>
        <v>3826.5</v>
      </c>
      <c r="L161" s="8">
        <f>((F161-VLOOKUP(F161,'[2]TABLAS 15'!$A$6:$D$13,1))*VLOOKUP(F161,'[2]TABLAS 15'!$A$6:$D$13,4)+VLOOKUP(F161,'[2]TABLAS 15'!$A$6:$D$13,3))</f>
        <v>317.4048</v>
      </c>
      <c r="M161" s="9"/>
      <c r="N161" s="7">
        <f>IF((VLOOKUP(F161,'[2]TABLAS 15'!$B$22:$D$32,3)-L161)&lt;0,-(VLOOKUP(F161,'[2]TABLAS 15'!$B$22:$D$32,3)-L161),0)</f>
        <v>317.4048</v>
      </c>
      <c r="O161" s="10"/>
      <c r="P161" s="6">
        <v>87.73</v>
      </c>
      <c r="Q161" s="28">
        <f t="shared" si="47"/>
        <v>3421.3651999999997</v>
      </c>
      <c r="R161" s="1"/>
    </row>
    <row r="162" spans="2:18" ht="25.5" customHeight="1">
      <c r="B162" s="2">
        <v>156</v>
      </c>
      <c r="C162" s="75" t="s">
        <v>112</v>
      </c>
      <c r="D162" s="27">
        <v>15</v>
      </c>
      <c r="E162" s="33">
        <v>194.5</v>
      </c>
      <c r="F162" s="34">
        <f t="shared" si="44"/>
        <v>2917.5</v>
      </c>
      <c r="G162" s="10"/>
      <c r="H162" s="10"/>
      <c r="I162" s="10"/>
      <c r="J162" s="7">
        <f>IF((VLOOKUP(F162,'[2]TABLAS 15'!$B$22:$D$32,3)-L162)&lt;0,0,VLOOKUP(F162,'[2]TABLAS 15'!$B$22:$D$32,3)-L162)</f>
        <v>0</v>
      </c>
      <c r="K162" s="7">
        <f t="shared" si="46"/>
        <v>2917.5</v>
      </c>
      <c r="L162" s="8">
        <f>((F162-VLOOKUP(F162,'[2]TABLAS 15'!$A$6:$D$13,1))*VLOOKUP(F162,'[2]TABLAS 15'!$A$6:$D$13,4)+VLOOKUP(F162,'[2]TABLAS 15'!$A$6:$D$13,3))</f>
        <v>211.99606400000002</v>
      </c>
      <c r="M162" s="9"/>
      <c r="N162" s="7">
        <f>IF((VLOOKUP(F162,'[2]TABLAS 15'!$B$22:$D$32,3)-L162)&lt;0,-(VLOOKUP(F162,'[2]TABLAS 15'!$B$22:$D$32,3)-L162),0)</f>
        <v>64.67606400000003</v>
      </c>
      <c r="O162" s="10"/>
      <c r="P162" s="6">
        <v>71.32</v>
      </c>
      <c r="Q162" s="28">
        <f t="shared" si="47"/>
        <v>2781.5039359999996</v>
      </c>
      <c r="R162" s="1"/>
    </row>
    <row r="163" spans="2:18" ht="25.5" customHeight="1">
      <c r="B163" s="2">
        <v>157</v>
      </c>
      <c r="C163" s="77" t="s">
        <v>134</v>
      </c>
      <c r="D163" s="27">
        <v>15</v>
      </c>
      <c r="E163" s="33">
        <v>194.9</v>
      </c>
      <c r="F163" s="34">
        <f t="shared" si="44"/>
        <v>2923.5</v>
      </c>
      <c r="G163" s="10"/>
      <c r="H163" s="10"/>
      <c r="I163" s="10"/>
      <c r="J163" s="7">
        <f>IF((VLOOKUP(F163,'[2]TABLAS 15'!$B$22:$D$32,3)-L163)&lt;0,0,VLOOKUP(F163,'[2]TABLAS 15'!$B$22:$D$32,3)-L163)</f>
        <v>0</v>
      </c>
      <c r="K163" s="7">
        <f t="shared" si="46"/>
        <v>2923.5</v>
      </c>
      <c r="L163" s="8">
        <f>((F163-VLOOKUP(F163,'[2]TABLAS 15'!$A$6:$D$13,1))*VLOOKUP(F163,'[2]TABLAS 15'!$A$6:$D$13,4)+VLOOKUP(F163,'[2]TABLAS 15'!$A$6:$D$13,3))</f>
        <v>212.648864</v>
      </c>
      <c r="M163" s="9"/>
      <c r="N163" s="7">
        <f>IF((VLOOKUP(F163,'[2]TABLAS 15'!$B$22:$D$32,3)-L163)&lt;0,-(VLOOKUP(F163,'[2]TABLAS 15'!$B$22:$D$32,3)-L163),0)</f>
        <v>65.32886400000001</v>
      </c>
      <c r="O163" s="10"/>
      <c r="P163" s="6">
        <v>71.45</v>
      </c>
      <c r="Q163" s="28">
        <f t="shared" si="47"/>
        <v>2786.721136</v>
      </c>
      <c r="R163" s="1"/>
    </row>
    <row r="164" spans="2:18" ht="25.5" customHeight="1">
      <c r="B164" s="2">
        <v>158</v>
      </c>
      <c r="C164" s="77" t="s">
        <v>135</v>
      </c>
      <c r="D164" s="27">
        <v>15</v>
      </c>
      <c r="E164" s="33">
        <v>190.6</v>
      </c>
      <c r="F164" s="34">
        <f t="shared" si="44"/>
        <v>2859</v>
      </c>
      <c r="G164" s="10"/>
      <c r="H164" s="10"/>
      <c r="I164" s="10"/>
      <c r="J164" s="7">
        <f>IF((VLOOKUP(F164,'[2]TABLAS 15'!$B$22:$D$32,3)-L164)&lt;0,0,VLOOKUP(F164,'[2]TABLAS 15'!$B$22:$D$32,3)-L164)</f>
        <v>0</v>
      </c>
      <c r="K164" s="7">
        <f t="shared" si="46"/>
        <v>2859</v>
      </c>
      <c r="L164" s="8">
        <f>((F164-VLOOKUP(F164,'[2]TABLAS 15'!$A$6:$D$13,1))*VLOOKUP(F164,'[2]TABLAS 15'!$A$6:$D$13,4)+VLOOKUP(F164,'[2]TABLAS 15'!$A$6:$D$13,3))</f>
        <v>205.63126400000002</v>
      </c>
      <c r="M164" s="9"/>
      <c r="N164" s="7">
        <f>IF((VLOOKUP(F164,'[2]TABLAS 15'!$B$22:$D$32,3)-L164)&lt;0,-(VLOOKUP(F164,'[2]TABLAS 15'!$B$22:$D$32,3)-L164),0)</f>
        <v>58.31126400000002</v>
      </c>
      <c r="O164" s="10"/>
      <c r="P164" s="6">
        <v>70.02</v>
      </c>
      <c r="Q164" s="28">
        <f t="shared" si="47"/>
        <v>2730.668736</v>
      </c>
      <c r="R164" s="1"/>
    </row>
    <row r="165" spans="2:18" ht="25.5" customHeight="1">
      <c r="B165" s="2">
        <v>159</v>
      </c>
      <c r="C165" s="77" t="s">
        <v>134</v>
      </c>
      <c r="D165" s="27">
        <v>15</v>
      </c>
      <c r="E165" s="33">
        <v>205.7</v>
      </c>
      <c r="F165" s="34">
        <f t="shared" si="44"/>
        <v>3085.5</v>
      </c>
      <c r="G165" s="10"/>
      <c r="H165" s="10"/>
      <c r="I165" s="10"/>
      <c r="J165" s="7">
        <f>IF((VLOOKUP(F165,'[2]TABLAS 15'!$B$22:$D$32,3)-L165)&lt;0,0,VLOOKUP(F165,'[2]TABLAS 15'!$B$22:$D$32,3)-L165)</f>
        <v>0</v>
      </c>
      <c r="K165" s="7">
        <f t="shared" si="46"/>
        <v>3085.5</v>
      </c>
      <c r="L165" s="8">
        <f>((F165-VLOOKUP(F165,'[2]TABLAS 15'!$A$6:$D$13,1))*VLOOKUP(F165,'[2]TABLAS 15'!$A$6:$D$13,4)+VLOOKUP(F165,'[2]TABLAS 15'!$A$6:$D$13,3))</f>
        <v>230.27446400000002</v>
      </c>
      <c r="M165" s="9"/>
      <c r="N165" s="7">
        <f>IF((VLOOKUP(F165,'[2]TABLAS 15'!$B$22:$D$32,3)-L165)&lt;0,-(VLOOKUP(F165,'[2]TABLAS 15'!$B$22:$D$32,3)-L165),0)</f>
        <v>82.95446400000003</v>
      </c>
      <c r="O165" s="10"/>
      <c r="P165" s="6">
        <v>75.06</v>
      </c>
      <c r="Q165" s="28">
        <f t="shared" si="47"/>
        <v>2927.485536</v>
      </c>
      <c r="R165" s="1"/>
    </row>
    <row r="166" spans="2:18" ht="25.5" customHeight="1">
      <c r="B166" s="2">
        <v>160</v>
      </c>
      <c r="C166" s="77" t="s">
        <v>134</v>
      </c>
      <c r="D166" s="27">
        <v>15</v>
      </c>
      <c r="E166" s="33">
        <v>278</v>
      </c>
      <c r="F166" s="34">
        <f t="shared" si="44"/>
        <v>4170</v>
      </c>
      <c r="G166" s="10"/>
      <c r="H166" s="10"/>
      <c r="I166" s="10"/>
      <c r="J166" s="7">
        <f>IF((VLOOKUP(F166,'[2]TABLAS 15'!$B$22:$D$32,3)-L166)&lt;0,0,VLOOKUP(F166,'[2]TABLAS 15'!$B$22:$D$32,3)-L166)</f>
        <v>0</v>
      </c>
      <c r="K166" s="7">
        <f t="shared" si="46"/>
        <v>4170</v>
      </c>
      <c r="L166" s="8">
        <f>((F166-VLOOKUP(F166,'[2]TABLAS 15'!$A$6:$D$13,1))*VLOOKUP(F166,'[2]TABLAS 15'!$A$6:$D$13,4)+VLOOKUP(F166,'[2]TABLAS 15'!$A$6:$D$13,3))</f>
        <v>372.36480000000006</v>
      </c>
      <c r="M166" s="9"/>
      <c r="N166" s="7">
        <f>IF((VLOOKUP(F166,'[2]TABLAS 15'!$B$22:$D$32,3)-L166)&lt;0,-(VLOOKUP(F166,'[2]TABLAS 15'!$B$22:$D$32,3)-L166),0)</f>
        <v>372.36480000000006</v>
      </c>
      <c r="O166" s="10"/>
      <c r="P166" s="6">
        <v>94.94</v>
      </c>
      <c r="Q166" s="28">
        <f t="shared" si="47"/>
        <v>3702.6951999999997</v>
      </c>
      <c r="R166" s="1"/>
    </row>
    <row r="167" spans="2:18" ht="25.5" customHeight="1">
      <c r="B167" s="2">
        <v>161</v>
      </c>
      <c r="C167" s="77" t="s">
        <v>186</v>
      </c>
      <c r="D167" s="27">
        <v>15</v>
      </c>
      <c r="E167" s="33">
        <v>282</v>
      </c>
      <c r="F167" s="34">
        <f t="shared" si="44"/>
        <v>4230</v>
      </c>
      <c r="G167" s="10"/>
      <c r="H167" s="10"/>
      <c r="I167" s="10"/>
      <c r="J167" s="7">
        <f>IF((VLOOKUP(F167,'[2]TABLAS 15'!$B$22:$D$32,3)-L167)&lt;0,0,VLOOKUP(F167,'[2]TABLAS 15'!$B$22:$D$32,3)-L167)</f>
        <v>0</v>
      </c>
      <c r="K167" s="7">
        <f aca="true" t="shared" si="48" ref="K167:K175">SUM(F167+H167+J167+I167+G167)</f>
        <v>4230</v>
      </c>
      <c r="L167" s="8">
        <f>((F167-VLOOKUP(F167,'[2]TABLAS 15'!$A$6:$D$13,1))*VLOOKUP(F167,'[2]TABLAS 15'!$A$6:$D$13,4)+VLOOKUP(F167,'[2]TABLAS 15'!$A$6:$D$13,3))</f>
        <v>381.9648</v>
      </c>
      <c r="M167" s="9"/>
      <c r="N167" s="7">
        <f>IF((VLOOKUP(F167,'[2]TABLAS 15'!$B$22:$D$32,3)-L167)&lt;0,-(VLOOKUP(F167,'[2]TABLAS 15'!$B$22:$D$32,3)-L167),0)</f>
        <v>381.9648</v>
      </c>
      <c r="O167" s="10"/>
      <c r="P167" s="6">
        <v>96.2</v>
      </c>
      <c r="Q167" s="28">
        <f>J167+K167-N167-O167-P167</f>
        <v>3751.8352</v>
      </c>
      <c r="R167" s="1"/>
    </row>
    <row r="168" spans="2:18" ht="25.5" customHeight="1">
      <c r="B168" s="2">
        <v>163</v>
      </c>
      <c r="C168" s="75" t="s">
        <v>136</v>
      </c>
      <c r="D168" s="3">
        <v>15</v>
      </c>
      <c r="E168" s="4">
        <v>342.8</v>
      </c>
      <c r="F168" s="7">
        <f aca="true" t="shared" si="49" ref="F168:F175">D168*E168</f>
        <v>5142</v>
      </c>
      <c r="G168" s="6"/>
      <c r="H168" s="6"/>
      <c r="I168" s="6">
        <f aca="true" t="shared" si="50" ref="I168:I179">H168*0.25</f>
        <v>0</v>
      </c>
      <c r="J168" s="7">
        <f>IF((VLOOKUP(F168,'[2]TABLAS 15'!$B$22:$D$32,3)-L168)&lt;0,0,VLOOKUP(F168,'[2]TABLAS 15'!$B$22:$D$32,3)-L168)</f>
        <v>0</v>
      </c>
      <c r="K168" s="7">
        <f t="shared" si="48"/>
        <v>5142</v>
      </c>
      <c r="L168" s="8">
        <f>((F168-VLOOKUP(F168,'[2]TABLAS 15'!$A$6:$D$13,1))*VLOOKUP(F168,'[2]TABLAS 15'!$A$6:$D$13,4)+VLOOKUP(F168,'[2]TABLAS 15'!$A$6:$D$13,3))</f>
        <v>544.0302079999999</v>
      </c>
      <c r="M168" s="9"/>
      <c r="N168" s="7">
        <f>IF((VLOOKUP(F168,'[2]TABLAS 15'!$B$22:$D$32,3)-L168)&lt;0,-(VLOOKUP(F168,'[2]TABLAS 15'!$B$22:$D$32,3)-L168),0)</f>
        <v>544.0302079999999</v>
      </c>
      <c r="O168" s="10"/>
      <c r="P168" s="6">
        <v>114.95</v>
      </c>
      <c r="Q168" s="7">
        <f>J168+K168-N168-O168-P168</f>
        <v>4483.019792</v>
      </c>
      <c r="R168" s="1"/>
    </row>
    <row r="169" spans="2:18" ht="25.5" customHeight="1">
      <c r="B169" s="2">
        <v>164</v>
      </c>
      <c r="C169" s="76" t="s">
        <v>66</v>
      </c>
      <c r="D169" s="3">
        <v>15</v>
      </c>
      <c r="E169" s="4">
        <v>218.5</v>
      </c>
      <c r="F169" s="7">
        <f t="shared" si="49"/>
        <v>3277.5</v>
      </c>
      <c r="G169" s="6"/>
      <c r="H169" s="6"/>
      <c r="I169" s="6">
        <f t="shared" si="50"/>
        <v>0</v>
      </c>
      <c r="J169" s="7">
        <f>IF((VLOOKUP(F169,'[2]TABLAS 15'!$B$22:$D$32,3)-L169)&lt;0,0,VLOOKUP(F169,'[2]TABLAS 15'!$B$22:$D$32,3)-L169)</f>
        <v>0</v>
      </c>
      <c r="K169" s="7">
        <f t="shared" si="48"/>
        <v>3277.5</v>
      </c>
      <c r="L169" s="8">
        <f>((F169-VLOOKUP(F169,'[2]TABLAS 15'!$A$6:$D$13,1))*VLOOKUP(F169,'[2]TABLAS 15'!$A$6:$D$13,4)+VLOOKUP(F169,'[2]TABLAS 15'!$A$6:$D$13,3))</f>
        <v>251.16406400000002</v>
      </c>
      <c r="M169" s="9"/>
      <c r="N169" s="7">
        <f>IF((VLOOKUP(F169,'[2]TABLAS 15'!$B$22:$D$32,3)-L169)&lt;0,-(VLOOKUP(F169,'[2]TABLAS 15'!$B$22:$D$32,3)-L169),0)</f>
        <v>124.39406400000003</v>
      </c>
      <c r="O169" s="10"/>
      <c r="P169" s="6">
        <v>78.83</v>
      </c>
      <c r="Q169" s="7">
        <f>J169+K169-N169-O169-P169</f>
        <v>3074.275936</v>
      </c>
      <c r="R169" s="1"/>
    </row>
    <row r="170" spans="2:18" ht="25.5" customHeight="1">
      <c r="B170" s="2">
        <v>165</v>
      </c>
      <c r="C170" s="92" t="s">
        <v>69</v>
      </c>
      <c r="D170" s="3">
        <v>15</v>
      </c>
      <c r="E170" s="4">
        <v>204</v>
      </c>
      <c r="F170" s="7">
        <f t="shared" si="49"/>
        <v>3060</v>
      </c>
      <c r="G170" s="6"/>
      <c r="H170" s="6"/>
      <c r="I170" s="6">
        <f t="shared" si="50"/>
        <v>0</v>
      </c>
      <c r="J170" s="7">
        <f>IF((VLOOKUP(F170,'[2]TABLAS 15'!$B$22:$D$32,3)-L170)&lt;0,0,VLOOKUP(F170,'[2]TABLAS 15'!$B$22:$D$32,3)-L170)</f>
        <v>0</v>
      </c>
      <c r="K170" s="7">
        <f t="shared" si="48"/>
        <v>3060</v>
      </c>
      <c r="L170" s="8">
        <f>((F170-VLOOKUP(F170,'[2]TABLAS 15'!$A$6:$D$13,1))*VLOOKUP(F170,'[2]TABLAS 15'!$A$6:$D$13,4)+VLOOKUP(F170,'[2]TABLAS 15'!$A$6:$D$13,3))</f>
        <v>227.500064</v>
      </c>
      <c r="M170" s="9"/>
      <c r="N170" s="7">
        <f>IF((VLOOKUP(F170,'[2]TABLAS 15'!$B$22:$D$32,3)-L170)&lt;0,-(VLOOKUP(F170,'[2]TABLAS 15'!$B$22:$D$32,3)-L170),0)</f>
        <v>80.18006400000002</v>
      </c>
      <c r="O170" s="10"/>
      <c r="P170" s="6">
        <v>74.5</v>
      </c>
      <c r="Q170" s="7">
        <f>J170+K170-N170-O170-P170</f>
        <v>2905.319936</v>
      </c>
      <c r="R170" s="1"/>
    </row>
    <row r="171" spans="2:18" ht="25.5" customHeight="1">
      <c r="B171" s="2">
        <v>166</v>
      </c>
      <c r="C171" s="76" t="s">
        <v>61</v>
      </c>
      <c r="D171" s="3">
        <v>15</v>
      </c>
      <c r="E171" s="4">
        <v>73</v>
      </c>
      <c r="F171" s="5">
        <f t="shared" si="49"/>
        <v>1095</v>
      </c>
      <c r="G171" s="6"/>
      <c r="H171" s="6"/>
      <c r="I171" s="6">
        <f t="shared" si="50"/>
        <v>0</v>
      </c>
      <c r="J171" s="7">
        <f>IF((VLOOKUP(F171,'[2]TABLAS 15'!$B$22:$D$32,3)-L171)&lt;0,0,VLOOKUP(F171,'[2]TABLAS 15'!$B$22:$D$32,3)-L171)</f>
        <v>144.4552</v>
      </c>
      <c r="K171" s="7">
        <f t="shared" si="48"/>
        <v>1239.4551999999999</v>
      </c>
      <c r="L171" s="8">
        <f>((F171-VLOOKUP(F171,'[2]TABLAS 15'!$A$6:$D$13,1))*VLOOKUP(F171,'[2]TABLAS 15'!$A$6:$D$13,4)+VLOOKUP(F171,'[2]TABLAS 15'!$A$6:$D$13,3))</f>
        <v>58.964800000000004</v>
      </c>
      <c r="M171" s="9"/>
      <c r="N171" s="7">
        <f>IF((VLOOKUP(F171,'[2]TABLAS 15'!$B$22:$D$32,3)-L171)&lt;0,-(VLOOKUP(F171,'[2]TABLAS 15'!$B$22:$D$32,3)-L171),0)</f>
        <v>0</v>
      </c>
      <c r="O171" s="10"/>
      <c r="P171" s="6">
        <v>30.99</v>
      </c>
      <c r="Q171" s="7">
        <f>K171-N171-O171-P171</f>
        <v>1208.4651999999999</v>
      </c>
      <c r="R171" s="11"/>
    </row>
    <row r="172" spans="2:18" ht="25.5" customHeight="1">
      <c r="B172" s="2">
        <v>167</v>
      </c>
      <c r="C172" s="76" t="s">
        <v>62</v>
      </c>
      <c r="D172" s="27">
        <v>15</v>
      </c>
      <c r="E172" s="33">
        <v>322.6</v>
      </c>
      <c r="F172" s="28">
        <f t="shared" si="49"/>
        <v>4839</v>
      </c>
      <c r="G172" s="10"/>
      <c r="H172" s="6"/>
      <c r="I172" s="6">
        <f t="shared" si="50"/>
        <v>0</v>
      </c>
      <c r="J172" s="7">
        <f>IF((VLOOKUP(F172,'[2]TABLAS 15'!$B$22:$D$32,3)-L172)&lt;0,0,VLOOKUP(F172,'[2]TABLAS 15'!$B$22:$D$32,3)-L172)</f>
        <v>0</v>
      </c>
      <c r="K172" s="7">
        <f t="shared" si="48"/>
        <v>4839</v>
      </c>
      <c r="L172" s="8">
        <f>((F172-VLOOKUP(F172,'[2]TABLAS 15'!$A$6:$D$13,1))*VLOOKUP(F172,'[2]TABLAS 15'!$A$6:$D$13,4)+VLOOKUP(F172,'[2]TABLAS 15'!$A$6:$D$13,3))</f>
        <v>489.7326079999999</v>
      </c>
      <c r="M172" s="9"/>
      <c r="N172" s="7">
        <f>IF((VLOOKUP(F172,'[2]TABLAS 15'!$B$22:$D$32,3)-L172)&lt;0,-(VLOOKUP(F172,'[2]TABLAS 15'!$B$22:$D$32,3)-L172),0)</f>
        <v>489.7326079999999</v>
      </c>
      <c r="O172" s="10"/>
      <c r="P172" s="6">
        <v>108.73</v>
      </c>
      <c r="Q172" s="7">
        <f>K172-N172-O172-P172</f>
        <v>4240.537392</v>
      </c>
      <c r="R172" s="1"/>
    </row>
    <row r="173" spans="2:18" ht="25.5" customHeight="1">
      <c r="B173" s="2">
        <v>168</v>
      </c>
      <c r="C173" s="76" t="s">
        <v>62</v>
      </c>
      <c r="D173" s="27">
        <v>15</v>
      </c>
      <c r="E173" s="33">
        <v>327.4</v>
      </c>
      <c r="F173" s="28">
        <f t="shared" si="49"/>
        <v>4911</v>
      </c>
      <c r="G173" s="10"/>
      <c r="H173" s="6"/>
      <c r="I173" s="6">
        <f t="shared" si="50"/>
        <v>0</v>
      </c>
      <c r="J173" s="7">
        <f>IF((VLOOKUP(F173,'[2]TABLAS 15'!$B$22:$D$32,3)-L173)&lt;0,0,VLOOKUP(F173,'[2]TABLAS 15'!$B$22:$D$32,3)-L173)</f>
        <v>0</v>
      </c>
      <c r="K173" s="7">
        <f t="shared" si="48"/>
        <v>4911</v>
      </c>
      <c r="L173" s="8">
        <f>((F173-VLOOKUP(F173,'[2]TABLAS 15'!$A$6:$D$13,1))*VLOOKUP(F173,'[2]TABLAS 15'!$A$6:$D$13,4)+VLOOKUP(F173,'[2]TABLAS 15'!$A$6:$D$13,3))</f>
        <v>502.6350079999999</v>
      </c>
      <c r="M173" s="9"/>
      <c r="N173" s="7">
        <f>IF((VLOOKUP(F173,'[2]TABLAS 15'!$B$22:$D$32,3)-L173)&lt;0,-(VLOOKUP(F173,'[2]TABLAS 15'!$B$22:$D$32,3)-L173),0)</f>
        <v>502.6350079999999</v>
      </c>
      <c r="O173" s="10"/>
      <c r="P173" s="6">
        <v>110.21</v>
      </c>
      <c r="Q173" s="7">
        <f>K173-N173-O173-P173</f>
        <v>4298.154992</v>
      </c>
      <c r="R173" s="1"/>
    </row>
    <row r="174" spans="2:18" ht="25.5" customHeight="1">
      <c r="B174" s="2">
        <v>169</v>
      </c>
      <c r="C174" s="76" t="s">
        <v>63</v>
      </c>
      <c r="D174" s="27">
        <v>15</v>
      </c>
      <c r="E174" s="33">
        <v>360</v>
      </c>
      <c r="F174" s="28">
        <f t="shared" si="49"/>
        <v>5400</v>
      </c>
      <c r="G174" s="10">
        <v>720</v>
      </c>
      <c r="H174" s="6"/>
      <c r="I174" s="6">
        <f t="shared" si="50"/>
        <v>0</v>
      </c>
      <c r="J174" s="7">
        <f>IF((VLOOKUP(F174,'[2]TABLAS 15'!$B$22:$D$32,3)-L174)&lt;0,0,VLOOKUP(F174,'[2]TABLAS 15'!$B$22:$D$32,3)-L174)</f>
        <v>0</v>
      </c>
      <c r="K174" s="7">
        <f t="shared" si="48"/>
        <v>6120</v>
      </c>
      <c r="L174" s="8">
        <f>((F174-VLOOKUP(F174,'[2]TABLAS 15'!$A$6:$D$13,1))*VLOOKUP(F174,'[2]TABLAS 15'!$A$6:$D$13,4)+VLOOKUP(F174,'[2]TABLAS 15'!$A$6:$D$13,3))</f>
        <v>595.321514</v>
      </c>
      <c r="M174" s="9"/>
      <c r="N174" s="7">
        <f>IF((VLOOKUP(F174,'[2]TABLAS 15'!$B$22:$D$32,3)-L174)&lt;0,-(VLOOKUP(F174,'[2]TABLAS 15'!$B$22:$D$32,3)-L174),0)</f>
        <v>595.321514</v>
      </c>
      <c r="O174" s="10"/>
      <c r="P174" s="6">
        <v>120.12</v>
      </c>
      <c r="Q174" s="7">
        <f>K174-N174-O174-P174</f>
        <v>5404.558486</v>
      </c>
      <c r="R174" s="1"/>
    </row>
    <row r="175" spans="2:18" ht="25.5" customHeight="1">
      <c r="B175" s="2">
        <v>170</v>
      </c>
      <c r="C175" s="76" t="s">
        <v>197</v>
      </c>
      <c r="D175" s="27">
        <v>15</v>
      </c>
      <c r="E175" s="33">
        <v>205</v>
      </c>
      <c r="F175" s="28">
        <f t="shared" si="49"/>
        <v>3075</v>
      </c>
      <c r="G175" s="10"/>
      <c r="H175" s="6"/>
      <c r="I175" s="6">
        <f t="shared" si="50"/>
        <v>0</v>
      </c>
      <c r="J175" s="7">
        <f>IF((VLOOKUP(F175,'[2]TABLAS 15'!$B$22:$D$32,3)-L175)&lt;0,0,VLOOKUP(F175,'[2]TABLAS 15'!$B$22:$D$32,3)-L175)</f>
        <v>0</v>
      </c>
      <c r="K175" s="7">
        <f t="shared" si="48"/>
        <v>3075</v>
      </c>
      <c r="L175" s="8">
        <f>((F175-VLOOKUP(F175,'[2]TABLAS 15'!$A$6:$D$13,1))*VLOOKUP(F175,'[2]TABLAS 15'!$A$6:$D$13,4)+VLOOKUP(F175,'[2]TABLAS 15'!$A$6:$D$13,3))</f>
        <v>229.132064</v>
      </c>
      <c r="M175" s="9"/>
      <c r="N175" s="7">
        <f>IF((VLOOKUP(F175,'[2]TABLAS 15'!$B$22:$D$32,3)-L175)&lt;0,-(VLOOKUP(F175,'[2]TABLAS 15'!$B$22:$D$32,3)-L175),0)</f>
        <v>81.81206400000002</v>
      </c>
      <c r="O175" s="10"/>
      <c r="P175" s="6">
        <v>92.1</v>
      </c>
      <c r="Q175" s="7">
        <f>K175-N175-O175-P175</f>
        <v>2901.087936</v>
      </c>
      <c r="R175" s="1"/>
    </row>
    <row r="176" spans="2:17" ht="25.5" customHeight="1">
      <c r="B176" s="2">
        <v>171</v>
      </c>
      <c r="C176" s="76" t="s">
        <v>65</v>
      </c>
      <c r="D176" s="3">
        <v>15</v>
      </c>
      <c r="E176" s="4">
        <v>98.5</v>
      </c>
      <c r="F176" s="7">
        <f aca="true" t="shared" si="51" ref="F176:F181">D176*E176</f>
        <v>1477.5</v>
      </c>
      <c r="G176" s="6"/>
      <c r="H176" s="6"/>
      <c r="I176" s="6">
        <f t="shared" si="50"/>
        <v>0</v>
      </c>
      <c r="J176" s="7">
        <f>IF((VLOOKUP(F176,'[2]TABLAS 15'!$B$22:$D$32,3)-L176)&lt;0,0,VLOOKUP(F176,'[2]TABLAS 15'!$B$22:$D$32,3)-L176)</f>
        <v>119.86519999999999</v>
      </c>
      <c r="K176" s="7">
        <f aca="true" t="shared" si="52" ref="K176:K181">SUM(F176+H176+J176+I176+G176)</f>
        <v>1597.3652</v>
      </c>
      <c r="L176" s="8">
        <f>((F176-VLOOKUP(F176,'[2]TABLAS 15'!$A$6:$D$13,1))*VLOOKUP(F176,'[2]TABLAS 15'!$A$6:$D$13,4)+VLOOKUP(F176,'[2]TABLAS 15'!$A$6:$D$13,3))</f>
        <v>83.44480000000001</v>
      </c>
      <c r="M176" s="9"/>
      <c r="N176" s="7">
        <f>IF((VLOOKUP(F176,'[2]TABLAS 15'!$B$22:$D$32,3)-L176)&lt;0,-(VLOOKUP(F176,'[2]TABLAS 15'!$B$22:$D$32,3)-L176),0)</f>
        <v>0</v>
      </c>
      <c r="O176" s="10"/>
      <c r="P176" s="6">
        <v>39.33</v>
      </c>
      <c r="Q176" s="7">
        <f aca="true" t="shared" si="53" ref="Q176:Q181">K176-N176-O176-P176</f>
        <v>1558.0352</v>
      </c>
    </row>
    <row r="177" spans="2:17" ht="25.5" customHeight="1">
      <c r="B177" s="2">
        <v>172</v>
      </c>
      <c r="C177" s="76" t="s">
        <v>67</v>
      </c>
      <c r="D177" s="3">
        <v>15</v>
      </c>
      <c r="E177" s="4">
        <v>68.7</v>
      </c>
      <c r="F177" s="7">
        <f t="shared" si="51"/>
        <v>1030.5</v>
      </c>
      <c r="G177" s="6"/>
      <c r="H177" s="6"/>
      <c r="I177" s="6">
        <f t="shared" si="50"/>
        <v>0</v>
      </c>
      <c r="J177" s="7">
        <f>IF((VLOOKUP(F177,'[2]TABLAS 15'!$B$22:$D$32,3)-L177)&lt;0,0,VLOOKUP(F177,'[2]TABLAS 15'!$B$22:$D$32,3)-L177)</f>
        <v>148.58319999999998</v>
      </c>
      <c r="K177" s="7">
        <f t="shared" si="52"/>
        <v>1179.0832</v>
      </c>
      <c r="L177" s="8">
        <f>((F177-VLOOKUP(F177,'[2]TABLAS 15'!$A$6:$D$13,1))*VLOOKUP(F177,'[2]TABLAS 15'!$A$6:$D$13,4)+VLOOKUP(F177,'[2]TABLAS 15'!$A$6:$D$13,3))</f>
        <v>54.836800000000004</v>
      </c>
      <c r="M177" s="9"/>
      <c r="N177" s="7">
        <f>IF((VLOOKUP(F177,'[2]TABLAS 15'!$B$22:$D$32,3)-L177)&lt;0,-(VLOOKUP(F177,'[2]TABLAS 15'!$B$22:$D$32,3)-L177),0)</f>
        <v>0</v>
      </c>
      <c r="O177" s="10"/>
      <c r="P177" s="6">
        <v>29.48</v>
      </c>
      <c r="Q177" s="7">
        <f t="shared" si="53"/>
        <v>1149.6032</v>
      </c>
    </row>
    <row r="178" spans="2:17" ht="25.5" customHeight="1">
      <c r="B178" s="2">
        <v>173</v>
      </c>
      <c r="C178" s="76" t="s">
        <v>68</v>
      </c>
      <c r="D178" s="3">
        <v>15</v>
      </c>
      <c r="E178" s="4">
        <v>204</v>
      </c>
      <c r="F178" s="7">
        <f t="shared" si="51"/>
        <v>3060</v>
      </c>
      <c r="G178" s="6"/>
      <c r="H178" s="6"/>
      <c r="I178" s="6">
        <f t="shared" si="50"/>
        <v>0</v>
      </c>
      <c r="J178" s="7">
        <f>IF((VLOOKUP(F178,'[2]TABLAS 15'!$B$22:$D$32,3)-L178)&lt;0,0,VLOOKUP(F178,'[2]TABLAS 15'!$B$22:$D$32,3)-L178)</f>
        <v>0</v>
      </c>
      <c r="K178" s="7">
        <f t="shared" si="52"/>
        <v>3060</v>
      </c>
      <c r="L178" s="8">
        <f>((F178-VLOOKUP(F178,'[2]TABLAS 15'!$A$6:$D$13,1))*VLOOKUP(F178,'[2]TABLAS 15'!$A$6:$D$13,4)+VLOOKUP(F178,'[2]TABLAS 15'!$A$6:$D$13,3))</f>
        <v>227.500064</v>
      </c>
      <c r="M178" s="9"/>
      <c r="N178" s="7">
        <f>IF((VLOOKUP(F178,'[2]TABLAS 15'!$B$22:$D$32,3)-L178)&lt;0,-(VLOOKUP(F178,'[2]TABLAS 15'!$B$22:$D$32,3)-L178),0)</f>
        <v>80.18006400000002</v>
      </c>
      <c r="O178" s="10"/>
      <c r="P178" s="6">
        <v>74.5</v>
      </c>
      <c r="Q178" s="7">
        <f t="shared" si="53"/>
        <v>2905.319936</v>
      </c>
    </row>
    <row r="179" spans="2:17" ht="25.5" customHeight="1">
      <c r="B179" s="2">
        <v>174</v>
      </c>
      <c r="C179" s="76" t="s">
        <v>64</v>
      </c>
      <c r="D179" s="3">
        <v>15</v>
      </c>
      <c r="E179" s="33">
        <v>360</v>
      </c>
      <c r="F179" s="7">
        <f t="shared" si="51"/>
        <v>5400</v>
      </c>
      <c r="G179" s="6"/>
      <c r="H179" s="6"/>
      <c r="I179" s="6">
        <f t="shared" si="50"/>
        <v>0</v>
      </c>
      <c r="J179" s="7">
        <f>IF((VLOOKUP(F179,'[2]TABLAS 15'!$B$22:$D$32,3)-L179)&lt;0,0,VLOOKUP(F179,'[2]TABLAS 15'!$B$22:$D$32,3)-L179)</f>
        <v>0</v>
      </c>
      <c r="K179" s="7">
        <f t="shared" si="52"/>
        <v>5400</v>
      </c>
      <c r="L179" s="8">
        <f>((F179-VLOOKUP(F179,'[2]TABLAS 15'!$A$6:$D$13,1))*VLOOKUP(F179,'[2]TABLAS 15'!$A$6:$D$13,4)+VLOOKUP(F179,'[2]TABLAS 15'!$A$6:$D$13,3))</f>
        <v>595.321514</v>
      </c>
      <c r="M179" s="9"/>
      <c r="N179" s="7">
        <f>IF((VLOOKUP(F179,'[2]TABLAS 15'!$B$22:$D$32,3)-L179)&lt;0,-(VLOOKUP(F179,'[2]TABLAS 15'!$B$22:$D$32,3)-L179),0)</f>
        <v>595.321514</v>
      </c>
      <c r="O179" s="10"/>
      <c r="P179" s="6">
        <v>120.12</v>
      </c>
      <c r="Q179" s="7">
        <f t="shared" si="53"/>
        <v>4684.558486</v>
      </c>
    </row>
    <row r="180" spans="2:17" ht="25.5" customHeight="1">
      <c r="B180" s="2">
        <v>175</v>
      </c>
      <c r="C180" s="100" t="s">
        <v>93</v>
      </c>
      <c r="D180" s="27">
        <v>15</v>
      </c>
      <c r="E180" s="35">
        <v>73.8</v>
      </c>
      <c r="F180" s="7">
        <f t="shared" si="51"/>
        <v>1107</v>
      </c>
      <c r="G180" s="6"/>
      <c r="H180" s="6"/>
      <c r="I180" s="6"/>
      <c r="J180" s="7">
        <f>IF((VLOOKUP(F180,'[2]TABLAS 15'!$B$22:$D$32,3)-L180)&lt;0,0,VLOOKUP(F180,'[2]TABLAS 15'!$B$22:$D$32,3)-L180)</f>
        <v>203.42</v>
      </c>
      <c r="K180" s="7">
        <f t="shared" si="52"/>
        <v>1310.42</v>
      </c>
      <c r="L180" s="8"/>
      <c r="M180" s="9"/>
      <c r="N180" s="7">
        <f>IF((VLOOKUP(F180,'[2]TABLAS 15'!$B$22:$D$32,3)-L180)&lt;0,-(VLOOKUP(F180,'[2]TABLAS 15'!$B$22:$D$32,3)-L180),0)</f>
        <v>0</v>
      </c>
      <c r="O180" s="10"/>
      <c r="P180" s="39">
        <v>32.76</v>
      </c>
      <c r="Q180" s="7">
        <f t="shared" si="53"/>
        <v>1277.66</v>
      </c>
    </row>
    <row r="181" spans="2:17" ht="25.5" customHeight="1">
      <c r="B181" s="2">
        <v>176</v>
      </c>
      <c r="C181" s="76" t="s">
        <v>137</v>
      </c>
      <c r="D181" s="3">
        <v>15</v>
      </c>
      <c r="E181" s="4">
        <v>221.2</v>
      </c>
      <c r="F181" s="7">
        <f t="shared" si="51"/>
        <v>3318</v>
      </c>
      <c r="G181" s="6"/>
      <c r="H181" s="6"/>
      <c r="I181" s="6"/>
      <c r="J181" s="7">
        <f>IF((VLOOKUP(F181,'[2]TABLAS 15'!$B$22:$D$32,3)-L181)&lt;0,0,VLOOKUP(F181,'[2]TABLAS 15'!$B$22:$D$32,3)-L181)</f>
        <v>126.77</v>
      </c>
      <c r="K181" s="7">
        <f t="shared" si="52"/>
        <v>3444.77</v>
      </c>
      <c r="L181" s="8"/>
      <c r="M181" s="9"/>
      <c r="N181" s="7">
        <f>IF((VLOOKUP(F181,'[2]TABLAS 15'!$B$22:$D$32,3)-L181)&lt;0,-(VLOOKUP(F181,'[2]TABLAS 15'!$B$22:$D$32,3)-L181),0)</f>
        <v>0</v>
      </c>
      <c r="O181" s="10"/>
      <c r="P181" s="39">
        <v>86.12</v>
      </c>
      <c r="Q181" s="7">
        <f t="shared" si="53"/>
        <v>3358.65</v>
      </c>
    </row>
    <row r="182" spans="2:18" ht="25.5" customHeight="1">
      <c r="B182" s="2">
        <v>177</v>
      </c>
      <c r="C182" s="76" t="s">
        <v>70</v>
      </c>
      <c r="D182" s="3">
        <v>15</v>
      </c>
      <c r="E182" s="4">
        <v>299</v>
      </c>
      <c r="F182" s="7">
        <f>D182*E182</f>
        <v>4485</v>
      </c>
      <c r="G182" s="6"/>
      <c r="H182" s="6"/>
      <c r="I182" s="6">
        <f>H182*0.25</f>
        <v>0</v>
      </c>
      <c r="J182" s="7">
        <f>IF((VLOOKUP(F182,'[2]TABLAS 15'!$B$22:$D$32,3)-L182)&lt;0,0,VLOOKUP(F182,'[2]TABLAS 15'!$B$22:$D$32,3)-L182)</f>
        <v>0</v>
      </c>
      <c r="K182" s="7">
        <f>SUM(F182+H182+J182+I182+G182)</f>
        <v>4485</v>
      </c>
      <c r="L182" s="8">
        <f>((F182-VLOOKUP(F182,'[2]TABLAS 15'!$A$6:$D$13,1))*VLOOKUP(F182,'[2]TABLAS 15'!$A$6:$D$13,4)+VLOOKUP(F182,'[2]TABLAS 15'!$A$6:$D$13,3))</f>
        <v>426.2958079999999</v>
      </c>
      <c r="M182" s="9"/>
      <c r="N182" s="7">
        <f>IF((VLOOKUP(F182,'[2]TABLAS 15'!$B$22:$D$32,3)-L182)&lt;0,-(VLOOKUP(F182,'[2]TABLAS 15'!$B$22:$D$32,3)-L182),0)</f>
        <v>426.2958079999999</v>
      </c>
      <c r="O182" s="10"/>
      <c r="P182" s="6">
        <v>101.47</v>
      </c>
      <c r="Q182" s="7">
        <f>K182-N182-O182-P182</f>
        <v>3957.2341920000003</v>
      </c>
      <c r="R182" s="1"/>
    </row>
    <row r="183" spans="2:18" ht="25.5" customHeight="1">
      <c r="B183" s="2">
        <v>178</v>
      </c>
      <c r="C183" s="76" t="s">
        <v>25</v>
      </c>
      <c r="D183" s="3">
        <v>15</v>
      </c>
      <c r="E183" s="4">
        <v>155</v>
      </c>
      <c r="F183" s="7">
        <f>D183*E183</f>
        <v>2325</v>
      </c>
      <c r="G183" s="6"/>
      <c r="H183" s="6"/>
      <c r="I183" s="6">
        <f>H183*0.25</f>
        <v>0</v>
      </c>
      <c r="J183" s="7">
        <f>IF((VLOOKUP(F183,'[2]TABLAS 15'!$B$22:$D$32,3)-L183)&lt;0,0,VLOOKUP(F183,'[2]TABLAS 15'!$B$22:$D$32,3)-L183)</f>
        <v>29.587935999999985</v>
      </c>
      <c r="K183" s="7">
        <f>SUM(F183+H183+J183+I183+G183)</f>
        <v>2354.587936</v>
      </c>
      <c r="L183" s="8">
        <f>((F183-VLOOKUP(F183,'[2]TABLAS 15'!$A$6:$D$13,1))*VLOOKUP(F183,'[2]TABLAS 15'!$A$6:$D$13,4)+VLOOKUP(F183,'[2]TABLAS 15'!$A$6:$D$13,3))</f>
        <v>147.53206400000002</v>
      </c>
      <c r="M183" s="9"/>
      <c r="N183" s="7">
        <f>IF((VLOOKUP(F183,'[2]TABLAS 15'!$B$22:$D$32,3)-L183)&lt;0,-(VLOOKUP(F183,'[2]TABLAS 15'!$B$22:$D$32,3)-L183),0)</f>
        <v>0</v>
      </c>
      <c r="O183" s="10"/>
      <c r="P183" s="6">
        <v>58.86</v>
      </c>
      <c r="Q183" s="7">
        <f>K183-N183-O183-P183</f>
        <v>2295.7279359999998</v>
      </c>
      <c r="R183" s="1"/>
    </row>
    <row r="184" spans="2:18" ht="25.5" customHeight="1">
      <c r="B184" s="2">
        <v>179</v>
      </c>
      <c r="C184" s="77" t="s">
        <v>109</v>
      </c>
      <c r="D184" s="3">
        <v>15</v>
      </c>
      <c r="E184" s="4">
        <v>404.4</v>
      </c>
      <c r="F184" s="5">
        <f aca="true" t="shared" si="54" ref="F184:F189">D184*E184</f>
        <v>6066</v>
      </c>
      <c r="G184" s="6"/>
      <c r="H184" s="6"/>
      <c r="I184" s="6">
        <f aca="true" t="shared" si="55" ref="I184:I189">H184*0.25</f>
        <v>0</v>
      </c>
      <c r="J184" s="7">
        <f>IF((VLOOKUP(F184,'[2]TABLAS 15'!$B$22:$D$32,3)-L184)&lt;0,0,VLOOKUP(F184,'[2]TABLAS 15'!$B$22:$D$32,3)-L184)</f>
        <v>0</v>
      </c>
      <c r="K184" s="7">
        <f aca="true" t="shared" si="56" ref="K184:K189">SUM(F184+H184+J184+I184+G184)</f>
        <v>6066</v>
      </c>
      <c r="L184" s="8">
        <f>((F184-VLOOKUP(F184,'[2]TABLAS 15'!$A$6:$D$13,1))*VLOOKUP(F184,'[2]TABLAS 15'!$A$6:$D$13,4)+VLOOKUP(F184,'[2]TABLAS 15'!$A$6:$D$13,3))</f>
        <v>728.1219140000001</v>
      </c>
      <c r="M184" s="9"/>
      <c r="N184" s="7">
        <f>IF((VLOOKUP(F184,'[2]TABLAS 15'!$B$22:$D$32,3)-L184)&lt;0,-(VLOOKUP(F184,'[2]TABLAS 15'!$B$22:$D$32,3)-L184),0)</f>
        <v>728.1219140000001</v>
      </c>
      <c r="O184" s="10"/>
      <c r="P184" s="6">
        <v>133.45</v>
      </c>
      <c r="Q184" s="7">
        <f aca="true" t="shared" si="57" ref="Q184:Q189">K184-N184-O184-P184</f>
        <v>5204.428086</v>
      </c>
      <c r="R184" s="16"/>
    </row>
    <row r="185" spans="2:18" ht="25.5" customHeight="1">
      <c r="B185" s="2">
        <v>180</v>
      </c>
      <c r="C185" s="77" t="s">
        <v>107</v>
      </c>
      <c r="D185" s="3">
        <v>15</v>
      </c>
      <c r="E185" s="4">
        <v>184</v>
      </c>
      <c r="F185" s="7">
        <f t="shared" si="54"/>
        <v>2760</v>
      </c>
      <c r="G185" s="6"/>
      <c r="H185" s="6"/>
      <c r="I185" s="6">
        <f t="shared" si="55"/>
        <v>0</v>
      </c>
      <c r="J185" s="7">
        <f>IF((VLOOKUP(F185,'[2]TABLAS 15'!$B$22:$D$32,3)-L185)&lt;0,0,VLOOKUP(F185,'[2]TABLAS 15'!$B$22:$D$32,3)-L185)</f>
        <v>0</v>
      </c>
      <c r="K185" s="7">
        <f t="shared" si="56"/>
        <v>2760</v>
      </c>
      <c r="L185" s="8">
        <f>((F185-VLOOKUP(F185,'[2]TABLAS 15'!$A$6:$D$13,1))*VLOOKUP(F185,'[2]TABLAS 15'!$A$6:$D$13,4)+VLOOKUP(F185,'[2]TABLAS 15'!$A$6:$D$13,3))</f>
        <v>194.86006400000002</v>
      </c>
      <c r="M185" s="9"/>
      <c r="N185" s="7">
        <f>IF((VLOOKUP(F185,'[2]TABLAS 15'!$B$22:$D$32,3)-L185)&lt;0,-(VLOOKUP(F185,'[2]TABLAS 15'!$B$22:$D$32,3)-L185),0)</f>
        <v>47.54006400000003</v>
      </c>
      <c r="O185" s="10"/>
      <c r="P185" s="6">
        <v>67.81</v>
      </c>
      <c r="Q185" s="7">
        <f t="shared" si="57"/>
        <v>2644.6499360000003</v>
      </c>
      <c r="R185" s="18"/>
    </row>
    <row r="186" spans="2:18" ht="25.5" customHeight="1">
      <c r="B186" s="2">
        <v>181</v>
      </c>
      <c r="C186" s="86" t="s">
        <v>71</v>
      </c>
      <c r="D186" s="3">
        <v>15</v>
      </c>
      <c r="E186" s="4">
        <v>189</v>
      </c>
      <c r="F186" s="7">
        <f t="shared" si="54"/>
        <v>2835</v>
      </c>
      <c r="G186" s="6"/>
      <c r="H186" s="6"/>
      <c r="I186" s="6">
        <f t="shared" si="55"/>
        <v>0</v>
      </c>
      <c r="J186" s="7">
        <f>IF((VLOOKUP(F186,'[2]TABLAS 15'!$B$22:$D$32,3)-L186)&lt;0,0,VLOOKUP(F186,'[2]TABLAS 15'!$B$22:$D$32,3)-L186)</f>
        <v>0</v>
      </c>
      <c r="K186" s="7">
        <f t="shared" si="56"/>
        <v>2835</v>
      </c>
      <c r="L186" s="8">
        <f>((F186-VLOOKUP(F186,'[2]TABLAS 15'!$A$6:$D$13,1))*VLOOKUP(F186,'[2]TABLAS 15'!$A$6:$D$13,4)+VLOOKUP(F186,'[2]TABLAS 15'!$A$6:$D$13,3))</f>
        <v>203.02006400000002</v>
      </c>
      <c r="M186" s="9"/>
      <c r="N186" s="7">
        <f>IF((VLOOKUP(F186,'[2]TABLAS 15'!$B$22:$D$32,3)-L186)&lt;0,-(VLOOKUP(F186,'[2]TABLAS 15'!$B$22:$D$32,3)-L186),0)</f>
        <v>55.700064000000026</v>
      </c>
      <c r="O186" s="10"/>
      <c r="P186" s="6">
        <v>69.48</v>
      </c>
      <c r="Q186" s="7">
        <f t="shared" si="57"/>
        <v>2709.819936</v>
      </c>
      <c r="R186" s="18"/>
    </row>
    <row r="187" spans="2:18" ht="25.5" customHeight="1">
      <c r="B187" s="2">
        <v>182</v>
      </c>
      <c r="C187" s="77" t="s">
        <v>108</v>
      </c>
      <c r="D187" s="3">
        <v>15</v>
      </c>
      <c r="E187" s="4">
        <v>121.5</v>
      </c>
      <c r="F187" s="7">
        <f t="shared" si="54"/>
        <v>1822.5</v>
      </c>
      <c r="G187" s="6"/>
      <c r="H187" s="6"/>
      <c r="I187" s="6">
        <f t="shared" si="55"/>
        <v>0</v>
      </c>
      <c r="J187" s="7">
        <f>IF((VLOOKUP(F187,'[2]TABLAS 15'!$B$22:$D$32,3)-L187)&lt;0,0,VLOOKUP(F187,'[2]TABLAS 15'!$B$22:$D$32,3)-L187)</f>
        <v>85.70519999999998</v>
      </c>
      <c r="K187" s="7">
        <f t="shared" si="56"/>
        <v>1908.2051999999999</v>
      </c>
      <c r="L187" s="8">
        <f>((F187-VLOOKUP(F187,'[2]TABLAS 15'!$A$6:$D$13,1))*VLOOKUP(F187,'[2]TABLAS 15'!$A$6:$D$13,4)+VLOOKUP(F187,'[2]TABLAS 15'!$A$6:$D$13,3))</f>
        <v>105.52480000000001</v>
      </c>
      <c r="M187" s="9"/>
      <c r="N187" s="7">
        <f>IF((VLOOKUP(F187,'[2]TABLAS 15'!$B$22:$D$32,3)-L187)&lt;0,-(VLOOKUP(F187,'[2]TABLAS 15'!$B$22:$D$32,3)-L187),0)</f>
        <v>0</v>
      </c>
      <c r="O187" s="10"/>
      <c r="P187" s="6">
        <v>47.71</v>
      </c>
      <c r="Q187" s="7">
        <f t="shared" si="57"/>
        <v>1860.4951999999998</v>
      </c>
      <c r="R187" s="1"/>
    </row>
    <row r="188" spans="2:18" ht="25.5" customHeight="1">
      <c r="B188" s="2">
        <v>183</v>
      </c>
      <c r="C188" s="77" t="s">
        <v>159</v>
      </c>
      <c r="D188" s="3">
        <v>15</v>
      </c>
      <c r="E188" s="4">
        <v>304.2</v>
      </c>
      <c r="F188" s="7">
        <f t="shared" si="54"/>
        <v>4563</v>
      </c>
      <c r="G188" s="6"/>
      <c r="H188" s="6"/>
      <c r="I188" s="6">
        <f t="shared" si="55"/>
        <v>0</v>
      </c>
      <c r="J188" s="7">
        <f>IF((VLOOKUP(F188,'[2]TABLAS 15'!$B$22:$D$32,3)-L188)&lt;0,0,VLOOKUP(F188,'[2]TABLAS 15'!$B$22:$D$32,3)-L188)</f>
        <v>0</v>
      </c>
      <c r="K188" s="7">
        <f t="shared" si="56"/>
        <v>4563</v>
      </c>
      <c r="L188" s="8">
        <f>((F188-VLOOKUP(F188,'[2]TABLAS 15'!$A$6:$D$13,1))*VLOOKUP(F188,'[2]TABLAS 15'!$A$6:$D$13,4)+VLOOKUP(F188,'[2]TABLAS 15'!$A$6:$D$13,3))</f>
        <v>440.2734079999999</v>
      </c>
      <c r="M188" s="9"/>
      <c r="N188" s="7">
        <f>IF((VLOOKUP(F188,'[2]TABLAS 15'!$B$22:$D$32,3)-L188)&lt;0,-(VLOOKUP(F188,'[2]TABLAS 15'!$B$22:$D$32,3)-L188),0)</f>
        <v>440.2734079999999</v>
      </c>
      <c r="O188" s="10"/>
      <c r="P188" s="6">
        <v>103.07</v>
      </c>
      <c r="Q188" s="7">
        <f t="shared" si="57"/>
        <v>4019.656592</v>
      </c>
      <c r="R188" s="1"/>
    </row>
    <row r="189" spans="2:18" ht="25.5" customHeight="1">
      <c r="B189" s="2">
        <v>184</v>
      </c>
      <c r="C189" s="76" t="s">
        <v>25</v>
      </c>
      <c r="D189" s="3">
        <v>15</v>
      </c>
      <c r="E189" s="4">
        <v>195.6</v>
      </c>
      <c r="F189" s="7">
        <f t="shared" si="54"/>
        <v>2934</v>
      </c>
      <c r="G189" s="6"/>
      <c r="H189" s="6"/>
      <c r="I189" s="6">
        <f t="shared" si="55"/>
        <v>0</v>
      </c>
      <c r="J189" s="7">
        <f>IF((VLOOKUP(F189,'[2]TABLAS 15'!$B$22:$D$32,3)-L189)&lt;0,0,VLOOKUP(F189,'[2]TABLAS 15'!$B$22:$D$32,3)-L189)</f>
        <v>0</v>
      </c>
      <c r="K189" s="7">
        <f t="shared" si="56"/>
        <v>2934</v>
      </c>
      <c r="L189" s="8">
        <f>((F189-VLOOKUP(F189,'[2]TABLAS 15'!$A$6:$D$13,1))*VLOOKUP(F189,'[2]TABLAS 15'!$A$6:$D$13,4)+VLOOKUP(F189,'[2]TABLAS 15'!$A$6:$D$13,3))</f>
        <v>213.791264</v>
      </c>
      <c r="M189" s="9"/>
      <c r="N189" s="7">
        <f>IF((VLOOKUP(F189,'[2]TABLAS 15'!$B$22:$D$32,3)-L189)&lt;0,-(VLOOKUP(F189,'[2]TABLAS 15'!$B$22:$D$32,3)-L189),0)</f>
        <v>66.47126400000002</v>
      </c>
      <c r="O189" s="10"/>
      <c r="P189" s="6">
        <v>71.69</v>
      </c>
      <c r="Q189" s="7">
        <f t="shared" si="57"/>
        <v>2795.838736</v>
      </c>
      <c r="R189" s="1"/>
    </row>
    <row r="190" spans="2:18" ht="25.5" customHeight="1">
      <c r="B190" s="2">
        <v>185</v>
      </c>
      <c r="C190" s="75" t="s">
        <v>111</v>
      </c>
      <c r="D190" s="3">
        <v>15</v>
      </c>
      <c r="E190" s="4">
        <v>81</v>
      </c>
      <c r="F190" s="7">
        <f>D190*E190</f>
        <v>1215</v>
      </c>
      <c r="G190" s="6"/>
      <c r="H190" s="6"/>
      <c r="I190" s="6">
        <f>H190*0.25</f>
        <v>0</v>
      </c>
      <c r="J190" s="7">
        <f>IF((VLOOKUP(F190,'[2]TABLAS 15'!$B$22:$D$32,3)-L190)&lt;0,0,VLOOKUP(F190,'[2]TABLAS 15'!$B$22:$D$32,3)-L190)</f>
        <v>136.77519999999998</v>
      </c>
      <c r="K190" s="7">
        <f>SUM(F190+H190+J190+I190+G190)</f>
        <v>1351.7752</v>
      </c>
      <c r="L190" s="8">
        <f>((F190-VLOOKUP(F190,'[2]TABLAS 15'!$A$6:$D$13,1))*VLOOKUP(F190,'[2]TABLAS 15'!$A$6:$D$13,4)+VLOOKUP(F190,'[2]TABLAS 15'!$A$6:$D$13,3))</f>
        <v>66.6448</v>
      </c>
      <c r="M190" s="9"/>
      <c r="N190" s="7">
        <f>IF((VLOOKUP(F190,'[2]TABLAS 15'!$B$22:$D$32,3)-L190)&lt;0,-(VLOOKUP(F190,'[2]TABLAS 15'!$B$22:$D$32,3)-L190),0)</f>
        <v>0</v>
      </c>
      <c r="O190" s="10"/>
      <c r="P190" s="6">
        <v>33.79</v>
      </c>
      <c r="Q190" s="7">
        <f>K190-N190-O190-P190</f>
        <v>1317.9852</v>
      </c>
      <c r="R190" s="1"/>
    </row>
    <row r="191" spans="2:18" ht="25.5" customHeight="1">
      <c r="B191" s="2">
        <v>186</v>
      </c>
      <c r="C191" s="75" t="s">
        <v>71</v>
      </c>
      <c r="D191" s="3">
        <v>15</v>
      </c>
      <c r="E191" s="4">
        <v>191</v>
      </c>
      <c r="F191" s="7">
        <f>D191*E191</f>
        <v>2865</v>
      </c>
      <c r="G191" s="6"/>
      <c r="H191" s="6"/>
      <c r="I191" s="6">
        <f>H191*0.25</f>
        <v>0</v>
      </c>
      <c r="J191" s="7">
        <f>IF((VLOOKUP(F191,'[2]TABLAS 15'!$B$22:$D$32,3)-L191)&lt;0,0,VLOOKUP(F191,'[2]TABLAS 15'!$B$22:$D$32,3)-L191)</f>
        <v>0</v>
      </c>
      <c r="K191" s="7">
        <f>SUM(F191+H191+J191+I191+G191)</f>
        <v>2865</v>
      </c>
      <c r="L191" s="8">
        <f>((F191-VLOOKUP(F191,'[2]TABLAS 15'!$A$6:$D$13,1))*VLOOKUP(F191,'[2]TABLAS 15'!$A$6:$D$13,4)+VLOOKUP(F191,'[2]TABLAS 15'!$A$6:$D$13,3))</f>
        <v>206.284064</v>
      </c>
      <c r="M191" s="9"/>
      <c r="N191" s="7">
        <f>IF((VLOOKUP(F191,'[2]TABLAS 15'!$B$22:$D$32,3)-L191)&lt;0,-(VLOOKUP(F191,'[2]TABLAS 15'!$B$22:$D$32,3)-L191),0)</f>
        <v>58.96406400000001</v>
      </c>
      <c r="O191" s="10"/>
      <c r="P191" s="6">
        <v>191</v>
      </c>
      <c r="Q191" s="7">
        <f>K191-N191-O191-P191</f>
        <v>2615.035936</v>
      </c>
      <c r="R191" s="1"/>
    </row>
    <row r="192" spans="2:18" ht="25.5" customHeight="1">
      <c r="B192" s="2">
        <v>187</v>
      </c>
      <c r="C192" s="80" t="s">
        <v>138</v>
      </c>
      <c r="D192" s="3">
        <v>15</v>
      </c>
      <c r="E192" s="4">
        <v>81</v>
      </c>
      <c r="F192" s="5">
        <f aca="true" t="shared" si="58" ref="F192:F199">D192*E192</f>
        <v>1215</v>
      </c>
      <c r="G192" s="6"/>
      <c r="H192" s="6"/>
      <c r="I192" s="6">
        <f aca="true" t="shared" si="59" ref="I192:I199">H192*0.25</f>
        <v>0</v>
      </c>
      <c r="J192" s="7">
        <f>IF((VLOOKUP(F192,'[2]TABLAS 15'!$B$22:$D$32,3)-L192)&lt;0,0,VLOOKUP(F192,'[2]TABLAS 15'!$B$22:$D$32,3)-L192)</f>
        <v>136.77519999999998</v>
      </c>
      <c r="K192" s="7">
        <f aca="true" t="shared" si="60" ref="K192:K199">SUM(F192+H192+J192+I192+G192)</f>
        <v>1351.7752</v>
      </c>
      <c r="L192" s="8">
        <f>((F192-VLOOKUP(F192,'[2]TABLAS 15'!$A$6:$D$13,1))*VLOOKUP(F192,'[2]TABLAS 15'!$A$6:$D$13,4)+VLOOKUP(F192,'[2]TABLAS 15'!$A$6:$D$13,3))</f>
        <v>66.6448</v>
      </c>
      <c r="M192" s="9"/>
      <c r="N192" s="7">
        <f>IF((VLOOKUP(F192,'[2]TABLAS 15'!$B$22:$D$32,3)-L192)&lt;0,-(VLOOKUP(F192,'[2]TABLAS 15'!$B$22:$D$32,3)-L192),0)</f>
        <v>0</v>
      </c>
      <c r="O192" s="10"/>
      <c r="P192" s="6">
        <v>33.79</v>
      </c>
      <c r="Q192" s="7">
        <f aca="true" t="shared" si="61" ref="Q192:Q199">K192-N192-O192-P192</f>
        <v>1317.9852</v>
      </c>
      <c r="R192" s="11"/>
    </row>
    <row r="193" spans="2:18" ht="25.5" customHeight="1">
      <c r="B193" s="2">
        <v>188</v>
      </c>
      <c r="C193" s="80" t="s">
        <v>139</v>
      </c>
      <c r="D193" s="3">
        <v>15</v>
      </c>
      <c r="E193" s="4">
        <v>83.3</v>
      </c>
      <c r="F193" s="5">
        <f t="shared" si="58"/>
        <v>1249.5</v>
      </c>
      <c r="G193" s="6"/>
      <c r="H193" s="6"/>
      <c r="I193" s="6">
        <f t="shared" si="59"/>
        <v>0</v>
      </c>
      <c r="J193" s="7">
        <f>IF((VLOOKUP(F193,'[2]TABLAS 15'!$B$22:$D$32,3)-L193)&lt;0,0,VLOOKUP(F193,'[2]TABLAS 15'!$B$22:$D$32,3)-L193)</f>
        <v>134.56719999999996</v>
      </c>
      <c r="K193" s="7">
        <f t="shared" si="60"/>
        <v>1384.0672</v>
      </c>
      <c r="L193" s="8">
        <f>((F193-VLOOKUP(F193,'[2]TABLAS 15'!$A$6:$D$13,1))*VLOOKUP(F193,'[2]TABLAS 15'!$A$6:$D$13,4)+VLOOKUP(F193,'[2]TABLAS 15'!$A$6:$D$13,3))</f>
        <v>68.85280000000002</v>
      </c>
      <c r="M193" s="9"/>
      <c r="N193" s="7">
        <f>IF((VLOOKUP(F193,'[2]TABLAS 15'!$B$22:$D$32,3)-L193)&lt;0,-(VLOOKUP(F193,'[2]TABLAS 15'!$B$22:$D$32,3)-L193),0)</f>
        <v>0</v>
      </c>
      <c r="O193" s="10"/>
      <c r="P193" s="6">
        <v>34.6</v>
      </c>
      <c r="Q193" s="7">
        <f t="shared" si="61"/>
        <v>1349.4672</v>
      </c>
      <c r="R193" s="11"/>
    </row>
    <row r="194" spans="2:18" ht="25.5" customHeight="1">
      <c r="B194" s="2">
        <v>189</v>
      </c>
      <c r="C194" s="80" t="s">
        <v>141</v>
      </c>
      <c r="D194" s="3">
        <v>15</v>
      </c>
      <c r="E194" s="4">
        <v>83.5</v>
      </c>
      <c r="F194" s="5">
        <f t="shared" si="58"/>
        <v>1252.5</v>
      </c>
      <c r="G194" s="6"/>
      <c r="H194" s="6"/>
      <c r="I194" s="6">
        <f t="shared" si="59"/>
        <v>0</v>
      </c>
      <c r="J194" s="7">
        <f>IF((VLOOKUP(F194,'[2]TABLAS 15'!$B$22:$D$32,3)-L194)&lt;0,0,VLOOKUP(F194,'[2]TABLAS 15'!$B$22:$D$32,3)-L194)</f>
        <v>134.37519999999998</v>
      </c>
      <c r="K194" s="7">
        <f t="shared" si="60"/>
        <v>1386.8752</v>
      </c>
      <c r="L194" s="8">
        <f>((F194-VLOOKUP(F194,'[2]TABLAS 15'!$A$6:$D$13,1))*VLOOKUP(F194,'[2]TABLAS 15'!$A$6:$D$13,4)+VLOOKUP(F194,'[2]TABLAS 15'!$A$6:$D$13,3))</f>
        <v>69.04480000000001</v>
      </c>
      <c r="M194" s="9"/>
      <c r="N194" s="7">
        <f>IF((VLOOKUP(F194,'[2]TABLAS 15'!$B$22:$D$32,3)-L194)&lt;0,-(VLOOKUP(F194,'[2]TABLAS 15'!$B$22:$D$32,3)-L194),0)</f>
        <v>0</v>
      </c>
      <c r="O194" s="10"/>
      <c r="P194" s="6">
        <v>34.67</v>
      </c>
      <c r="Q194" s="7">
        <f t="shared" si="61"/>
        <v>1352.2051999999999</v>
      </c>
      <c r="R194" s="11"/>
    </row>
    <row r="195" spans="2:18" ht="25.5" customHeight="1">
      <c r="B195" s="2">
        <v>190</v>
      </c>
      <c r="C195" s="80" t="s">
        <v>140</v>
      </c>
      <c r="D195" s="3">
        <v>15</v>
      </c>
      <c r="E195" s="4">
        <v>271.2</v>
      </c>
      <c r="F195" s="5">
        <f t="shared" si="58"/>
        <v>4068</v>
      </c>
      <c r="G195" s="6"/>
      <c r="H195" s="6"/>
      <c r="I195" s="6">
        <f t="shared" si="59"/>
        <v>0</v>
      </c>
      <c r="J195" s="7">
        <f>IF((VLOOKUP(F195,'[2]TABLAS 15'!$B$22:$D$32,3)-L195)&lt;0,0,VLOOKUP(F195,'[2]TABLAS 15'!$B$22:$D$32,3)-L195)</f>
        <v>0</v>
      </c>
      <c r="K195" s="7">
        <f t="shared" si="60"/>
        <v>4068</v>
      </c>
      <c r="L195" s="8">
        <f>((F195-VLOOKUP(F195,'[2]TABLAS 15'!$A$6:$D$13,1))*VLOOKUP(F195,'[2]TABLAS 15'!$A$6:$D$13,4)+VLOOKUP(F195,'[2]TABLAS 15'!$A$6:$D$13,3))</f>
        <v>356.0448</v>
      </c>
      <c r="M195" s="9"/>
      <c r="N195" s="7">
        <f>IF((VLOOKUP(F195,'[2]TABLAS 15'!$B$22:$D$32,3)-L195)&lt;0,-(VLOOKUP(F195,'[2]TABLAS 15'!$B$22:$D$32,3)-L195),0)</f>
        <v>356.0448</v>
      </c>
      <c r="O195" s="10"/>
      <c r="P195" s="6">
        <v>92.8</v>
      </c>
      <c r="Q195" s="7">
        <f t="shared" si="61"/>
        <v>3619.1551999999997</v>
      </c>
      <c r="R195" s="11"/>
    </row>
    <row r="196" spans="2:18" ht="25.5" customHeight="1">
      <c r="B196" s="2">
        <v>191</v>
      </c>
      <c r="C196" s="80" t="s">
        <v>105</v>
      </c>
      <c r="D196" s="3">
        <v>15</v>
      </c>
      <c r="E196" s="4">
        <v>66</v>
      </c>
      <c r="F196" s="5">
        <f t="shared" si="58"/>
        <v>990</v>
      </c>
      <c r="G196" s="6"/>
      <c r="H196" s="6"/>
      <c r="I196" s="6">
        <f t="shared" si="59"/>
        <v>0</v>
      </c>
      <c r="J196" s="7">
        <f>IF((VLOOKUP(F196,'[2]TABLAS 15'!$B$22:$D$32,3)-L196)&lt;0,0,VLOOKUP(F196,'[2]TABLAS 15'!$B$22:$D$32,3)-L196)</f>
        <v>151.1752</v>
      </c>
      <c r="K196" s="7">
        <f t="shared" si="60"/>
        <v>1141.1752</v>
      </c>
      <c r="L196" s="8">
        <f>((F196-VLOOKUP(F196,'[2]TABLAS 15'!$A$6:$D$13,1))*VLOOKUP(F196,'[2]TABLAS 15'!$A$6:$D$13,4)+VLOOKUP(F196,'[2]TABLAS 15'!$A$6:$D$13,3))</f>
        <v>52.244800000000005</v>
      </c>
      <c r="M196" s="9"/>
      <c r="N196" s="7">
        <f>IF((VLOOKUP(F196,'[2]TABLAS 15'!$B$22:$D$32,3)-L196)&lt;0,-(VLOOKUP(F196,'[2]TABLAS 15'!$B$22:$D$32,3)-L196),0)</f>
        <v>0</v>
      </c>
      <c r="O196" s="10"/>
      <c r="P196" s="6">
        <v>28.53</v>
      </c>
      <c r="Q196" s="7">
        <f t="shared" si="61"/>
        <v>1112.6452</v>
      </c>
      <c r="R196" s="11"/>
    </row>
    <row r="197" spans="2:18" ht="25.5" customHeight="1">
      <c r="B197" s="2">
        <v>192</v>
      </c>
      <c r="C197" s="80" t="s">
        <v>142</v>
      </c>
      <c r="D197" s="3">
        <v>15</v>
      </c>
      <c r="E197" s="4">
        <v>46</v>
      </c>
      <c r="F197" s="5">
        <f t="shared" si="58"/>
        <v>690</v>
      </c>
      <c r="G197" s="6"/>
      <c r="H197" s="6"/>
      <c r="I197" s="6">
        <f t="shared" si="59"/>
        <v>0</v>
      </c>
      <c r="J197" s="7">
        <f>IF((VLOOKUP(F197,'[2]TABLAS 15'!$B$22:$D$32,3)-L197)&lt;0,0,VLOOKUP(F197,'[2]TABLAS 15'!$B$22:$D$32,3)-L197)</f>
        <v>170.46519999999998</v>
      </c>
      <c r="K197" s="7">
        <f t="shared" si="60"/>
        <v>860.4652</v>
      </c>
      <c r="L197" s="8">
        <f>((F197-VLOOKUP(F197,'[2]TABLAS 15'!$A$6:$D$13,1))*VLOOKUP(F197,'[2]TABLAS 15'!$A$6:$D$13,4)+VLOOKUP(F197,'[2]TABLAS 15'!$A$6:$D$13,3))</f>
        <v>33.0448</v>
      </c>
      <c r="M197" s="9"/>
      <c r="N197" s="7">
        <f>IF((VLOOKUP(F197,'[2]TABLAS 15'!$B$22:$D$32,3)-L197)&lt;0,-(VLOOKUP(F197,'[2]TABLAS 15'!$B$22:$D$32,3)-L197),0)</f>
        <v>0</v>
      </c>
      <c r="O197" s="10"/>
      <c r="P197" s="6">
        <v>21.51</v>
      </c>
      <c r="Q197" s="7">
        <f t="shared" si="61"/>
        <v>838.9552</v>
      </c>
      <c r="R197" s="11"/>
    </row>
    <row r="198" spans="2:18" ht="25.5" customHeight="1">
      <c r="B198" s="2">
        <v>193</v>
      </c>
      <c r="C198" s="80" t="s">
        <v>143</v>
      </c>
      <c r="D198" s="3">
        <v>15</v>
      </c>
      <c r="E198" s="4">
        <v>83.25</v>
      </c>
      <c r="F198" s="5">
        <f t="shared" si="58"/>
        <v>1248.75</v>
      </c>
      <c r="G198" s="6"/>
      <c r="H198" s="6"/>
      <c r="I198" s="6">
        <f t="shared" si="59"/>
        <v>0</v>
      </c>
      <c r="J198" s="7">
        <f>IF((VLOOKUP(F198,'[2]TABLAS 15'!$B$22:$D$32,3)-L198)&lt;0,0,VLOOKUP(F198,'[2]TABLAS 15'!$B$22:$D$32,3)-L198)</f>
        <v>134.61519999999996</v>
      </c>
      <c r="K198" s="7">
        <f t="shared" si="60"/>
        <v>1383.3652</v>
      </c>
      <c r="L198" s="8">
        <f>((F198-VLOOKUP(F198,'[2]TABLAS 15'!$A$6:$D$13,1))*VLOOKUP(F198,'[2]TABLAS 15'!$A$6:$D$13,4)+VLOOKUP(F198,'[2]TABLAS 15'!$A$6:$D$13,3))</f>
        <v>68.80480000000001</v>
      </c>
      <c r="M198" s="9"/>
      <c r="N198" s="7">
        <f>IF((VLOOKUP(F198,'[2]TABLAS 15'!$B$22:$D$32,3)-L198)&lt;0,-(VLOOKUP(F198,'[2]TABLAS 15'!$B$22:$D$32,3)-L198),0)</f>
        <v>0</v>
      </c>
      <c r="O198" s="10"/>
      <c r="P198" s="6">
        <v>34.58</v>
      </c>
      <c r="Q198" s="7">
        <f t="shared" si="61"/>
        <v>1348.7852</v>
      </c>
      <c r="R198" s="11"/>
    </row>
    <row r="199" spans="2:18" ht="25.5" customHeight="1">
      <c r="B199" s="2">
        <v>194</v>
      </c>
      <c r="C199" s="80" t="s">
        <v>144</v>
      </c>
      <c r="D199" s="3">
        <v>15</v>
      </c>
      <c r="E199" s="4">
        <v>83.5</v>
      </c>
      <c r="F199" s="5">
        <f t="shared" si="58"/>
        <v>1252.5</v>
      </c>
      <c r="G199" s="6"/>
      <c r="H199" s="6"/>
      <c r="I199" s="6">
        <f t="shared" si="59"/>
        <v>0</v>
      </c>
      <c r="J199" s="7">
        <f>IF((VLOOKUP(F199,'[2]TABLAS 15'!$B$22:$D$32,3)-L199)&lt;0,0,VLOOKUP(F199,'[2]TABLAS 15'!$B$22:$D$32,3)-L199)</f>
        <v>134.37519999999998</v>
      </c>
      <c r="K199" s="7">
        <f t="shared" si="60"/>
        <v>1386.8752</v>
      </c>
      <c r="L199" s="8">
        <f>((F199-VLOOKUP(F199,'[2]TABLAS 15'!$A$6:$D$13,1))*VLOOKUP(F199,'[2]TABLAS 15'!$A$6:$D$13,4)+VLOOKUP(F199,'[2]TABLAS 15'!$A$6:$D$13,3))</f>
        <v>69.04480000000001</v>
      </c>
      <c r="M199" s="9"/>
      <c r="N199" s="7">
        <f>IF((VLOOKUP(F199,'[2]TABLAS 15'!$B$22:$D$32,3)-L199)&lt;0,-(VLOOKUP(F199,'[2]TABLAS 15'!$B$22:$D$32,3)-L199),0)</f>
        <v>0</v>
      </c>
      <c r="O199" s="10"/>
      <c r="P199" s="6">
        <v>34.67</v>
      </c>
      <c r="Q199" s="7">
        <f t="shared" si="61"/>
        <v>1352.2051999999999</v>
      </c>
      <c r="R199" s="11"/>
    </row>
    <row r="200" spans="2:18" ht="25.5" customHeight="1">
      <c r="B200" s="2">
        <v>195</v>
      </c>
      <c r="C200" s="80" t="s">
        <v>195</v>
      </c>
      <c r="D200" s="3">
        <v>15</v>
      </c>
      <c r="E200" s="4">
        <v>84</v>
      </c>
      <c r="F200" s="5">
        <f aca="true" t="shared" si="62" ref="F200:F212">D200*E200</f>
        <v>1260</v>
      </c>
      <c r="G200" s="6"/>
      <c r="H200" s="6"/>
      <c r="I200" s="6">
        <f aca="true" t="shared" si="63" ref="I200:I212">H200*0.25</f>
        <v>0</v>
      </c>
      <c r="J200" s="7">
        <f>IF((VLOOKUP(F200,'[2]TABLAS 15'!$B$22:$D$32,3)-L200)&lt;0,0,VLOOKUP(F200,'[2]TABLAS 15'!$B$22:$D$32,3)-L200)</f>
        <v>133.8952</v>
      </c>
      <c r="K200" s="7">
        <f aca="true" t="shared" si="64" ref="K200:K212">SUM(F200+H200+J200+I200+G200)</f>
        <v>1393.8952</v>
      </c>
      <c r="L200" s="8">
        <f>((F200-VLOOKUP(F200,'[2]TABLAS 15'!$A$6:$D$13,1))*VLOOKUP(F200,'[2]TABLAS 15'!$A$6:$D$13,4)+VLOOKUP(F200,'[2]TABLAS 15'!$A$6:$D$13,3))</f>
        <v>69.52480000000001</v>
      </c>
      <c r="M200" s="9"/>
      <c r="N200" s="7">
        <f>IF((VLOOKUP(F200,'[2]TABLAS 15'!$B$22:$D$32,3)-L200)&lt;0,-(VLOOKUP(F200,'[2]TABLAS 15'!$B$22:$D$32,3)-L200),0)</f>
        <v>0</v>
      </c>
      <c r="O200" s="10"/>
      <c r="P200" s="6">
        <v>59.74</v>
      </c>
      <c r="Q200" s="7">
        <f aca="true" t="shared" si="65" ref="Q200:Q207">K200-N200-O200-P200</f>
        <v>1334.1552</v>
      </c>
      <c r="R200" s="11"/>
    </row>
    <row r="201" spans="2:18" ht="25.5" customHeight="1">
      <c r="B201" s="2">
        <v>196</v>
      </c>
      <c r="C201" s="75" t="s">
        <v>149</v>
      </c>
      <c r="D201" s="3">
        <v>15</v>
      </c>
      <c r="E201" s="4">
        <v>30</v>
      </c>
      <c r="F201" s="5">
        <f t="shared" si="62"/>
        <v>450</v>
      </c>
      <c r="G201" s="6"/>
      <c r="H201" s="6"/>
      <c r="I201" s="6">
        <f t="shared" si="63"/>
        <v>0</v>
      </c>
      <c r="J201" s="7">
        <f>IF((VLOOKUP(F201,'[2]TABLAS 15'!$B$22:$D$32,3)-L201)&lt;0,0,VLOOKUP(F201,'[2]TABLAS 15'!$B$22:$D$32,3)-L201)</f>
        <v>185.8252</v>
      </c>
      <c r="K201" s="7">
        <f t="shared" si="64"/>
        <v>635.8252</v>
      </c>
      <c r="L201" s="8">
        <f>((F201-VLOOKUP(F201,'[2]TABLAS 15'!$A$6:$D$13,1))*VLOOKUP(F201,'[2]TABLAS 15'!$A$6:$D$13,4)+VLOOKUP(F201,'[2]TABLAS 15'!$A$6:$D$13,3))</f>
        <v>17.6848</v>
      </c>
      <c r="M201" s="9"/>
      <c r="N201" s="7">
        <f>IF((VLOOKUP(F201,'[2]TABLAS 15'!$B$22:$D$32,3)-L201)&lt;0,-(VLOOKUP(F201,'[2]TABLAS 15'!$B$22:$D$32,3)-L201),0)</f>
        <v>0</v>
      </c>
      <c r="O201" s="10"/>
      <c r="P201" s="6">
        <v>15.9</v>
      </c>
      <c r="Q201" s="7">
        <f t="shared" si="65"/>
        <v>619.9252</v>
      </c>
      <c r="R201" s="11"/>
    </row>
    <row r="202" spans="2:18" ht="25.5" customHeight="1">
      <c r="B202" s="2">
        <v>197</v>
      </c>
      <c r="C202" s="75" t="s">
        <v>119</v>
      </c>
      <c r="D202" s="3">
        <v>15</v>
      </c>
      <c r="E202" s="4">
        <v>334</v>
      </c>
      <c r="F202" s="5">
        <f t="shared" si="62"/>
        <v>5010</v>
      </c>
      <c r="G202" s="6"/>
      <c r="H202" s="6"/>
      <c r="I202" s="6">
        <f t="shared" si="63"/>
        <v>0</v>
      </c>
      <c r="J202" s="7">
        <f>IF((VLOOKUP(F202,'[2]TABLAS 15'!$B$22:$D$32,3)-L202)&lt;0,0,VLOOKUP(F202,'[2]TABLAS 15'!$B$22:$D$32,3)-L202)</f>
        <v>0</v>
      </c>
      <c r="K202" s="7">
        <f t="shared" si="64"/>
        <v>5010</v>
      </c>
      <c r="L202" s="8">
        <f>((F202-VLOOKUP(F202,'[2]TABLAS 15'!$A$6:$D$13,1))*VLOOKUP(F202,'[2]TABLAS 15'!$A$6:$D$13,4)+VLOOKUP(F202,'[2]TABLAS 15'!$A$6:$D$13,3))</f>
        <v>520.3758079999999</v>
      </c>
      <c r="M202" s="9"/>
      <c r="N202" s="7">
        <f>IF((VLOOKUP(F202,'[2]TABLAS 15'!$B$22:$D$32,3)-L202)&lt;0,-(VLOOKUP(F202,'[2]TABLAS 15'!$B$22:$D$32,3)-L202),0)</f>
        <v>520.3758079999999</v>
      </c>
      <c r="O202" s="10"/>
      <c r="P202" s="6">
        <v>112.24</v>
      </c>
      <c r="Q202" s="7">
        <f t="shared" si="65"/>
        <v>4377.384192</v>
      </c>
      <c r="R202" s="11"/>
    </row>
    <row r="203" spans="2:18" ht="25.5" customHeight="1">
      <c r="B203" s="2">
        <v>198</v>
      </c>
      <c r="C203" s="75" t="s">
        <v>120</v>
      </c>
      <c r="D203" s="3">
        <v>15</v>
      </c>
      <c r="E203" s="4">
        <v>257.2</v>
      </c>
      <c r="F203" s="5">
        <f t="shared" si="62"/>
        <v>3858</v>
      </c>
      <c r="G203" s="6"/>
      <c r="H203" s="6"/>
      <c r="I203" s="6">
        <f t="shared" si="63"/>
        <v>0</v>
      </c>
      <c r="J203" s="7">
        <f>IF((VLOOKUP(F203,'[2]TABLAS 15'!$B$22:$D$32,3)-L203)&lt;0,0,VLOOKUP(F203,'[2]TABLAS 15'!$B$22:$D$32,3)-L203)</f>
        <v>0</v>
      </c>
      <c r="K203" s="7">
        <f t="shared" si="64"/>
        <v>3858</v>
      </c>
      <c r="L203" s="8">
        <f>((F203-VLOOKUP(F203,'[2]TABLAS 15'!$A$6:$D$13,1))*VLOOKUP(F203,'[2]TABLAS 15'!$A$6:$D$13,4)+VLOOKUP(F203,'[2]TABLAS 15'!$A$6:$D$13,3))</f>
        <v>322.44480000000004</v>
      </c>
      <c r="M203" s="9"/>
      <c r="N203" s="7">
        <f>IF((VLOOKUP(F203,'[2]TABLAS 15'!$B$22:$D$32,3)-L203)&lt;0,-(VLOOKUP(F203,'[2]TABLAS 15'!$B$22:$D$32,3)-L203),0)</f>
        <v>322.44480000000004</v>
      </c>
      <c r="O203" s="10"/>
      <c r="P203" s="6">
        <v>88.39</v>
      </c>
      <c r="Q203" s="7">
        <f t="shared" si="65"/>
        <v>3447.1652</v>
      </c>
      <c r="R203" s="11"/>
    </row>
    <row r="204" spans="2:18" ht="25.5" customHeight="1">
      <c r="B204" s="2">
        <v>199</v>
      </c>
      <c r="C204" s="75" t="s">
        <v>82</v>
      </c>
      <c r="D204" s="3">
        <v>15</v>
      </c>
      <c r="E204" s="4">
        <v>181.8</v>
      </c>
      <c r="F204" s="5">
        <f t="shared" si="62"/>
        <v>2727</v>
      </c>
      <c r="G204" s="6"/>
      <c r="H204" s="6"/>
      <c r="I204" s="6">
        <f t="shared" si="63"/>
        <v>0</v>
      </c>
      <c r="J204" s="7">
        <f>IF((VLOOKUP(F204,'[2]TABLAS 15'!$B$22:$D$32,3)-L204)&lt;0,0,VLOOKUP(F204,'[2]TABLAS 15'!$B$22:$D$32,3)-L204)</f>
        <v>0</v>
      </c>
      <c r="K204" s="7">
        <f t="shared" si="64"/>
        <v>2727</v>
      </c>
      <c r="L204" s="8">
        <f>((F204-VLOOKUP(F204,'[2]TABLAS 15'!$A$6:$D$13,1))*VLOOKUP(F204,'[2]TABLAS 15'!$A$6:$D$13,4)+VLOOKUP(F204,'[2]TABLAS 15'!$A$6:$D$13,3))</f>
        <v>191.26966400000003</v>
      </c>
      <c r="M204" s="9"/>
      <c r="N204" s="7">
        <f>IF((VLOOKUP(F204,'[2]TABLAS 15'!$B$22:$D$32,3)-L204)&lt;0,-(VLOOKUP(F204,'[2]TABLAS 15'!$B$22:$D$32,3)-L204),0)</f>
        <v>43.94966400000004</v>
      </c>
      <c r="O204" s="10"/>
      <c r="P204" s="6">
        <v>67.08</v>
      </c>
      <c r="Q204" s="7">
        <f t="shared" si="65"/>
        <v>2615.970336</v>
      </c>
      <c r="R204" s="11"/>
    </row>
    <row r="205" spans="2:18" ht="25.5" customHeight="1">
      <c r="B205" s="2">
        <v>200</v>
      </c>
      <c r="C205" s="75" t="s">
        <v>102</v>
      </c>
      <c r="D205" s="3">
        <v>15</v>
      </c>
      <c r="E205" s="4">
        <v>377</v>
      </c>
      <c r="F205" s="7">
        <f t="shared" si="62"/>
        <v>5655</v>
      </c>
      <c r="G205" s="6"/>
      <c r="H205" s="6"/>
      <c r="I205" s="6">
        <f t="shared" si="63"/>
        <v>0</v>
      </c>
      <c r="J205" s="7">
        <f>IF((VLOOKUP(F205,'[2]TABLAS 15'!$B$22:$D$32,3)-L205)&lt;0,0,VLOOKUP(F205,'[2]TABLAS 15'!$B$22:$D$32,3)-L205)</f>
        <v>0</v>
      </c>
      <c r="K205" s="7">
        <f t="shared" si="64"/>
        <v>5655</v>
      </c>
      <c r="L205" s="8">
        <f>((F205-VLOOKUP(F205,'[2]TABLAS 15'!$A$6:$D$13,1))*VLOOKUP(F205,'[2]TABLAS 15'!$A$6:$D$13,4)+VLOOKUP(F205,'[2]TABLAS 15'!$A$6:$D$13,3))</f>
        <v>646.168514</v>
      </c>
      <c r="M205" s="9"/>
      <c r="N205" s="7">
        <f>IF((VLOOKUP(F205,'[2]TABLAS 15'!$B$22:$D$32,3)-L205)&lt;0,-(VLOOKUP(F205,'[2]TABLAS 15'!$B$22:$D$32,3)-L205),0)</f>
        <v>646.168514</v>
      </c>
      <c r="O205" s="10"/>
      <c r="P205" s="6">
        <v>125.22</v>
      </c>
      <c r="Q205" s="7">
        <f t="shared" si="65"/>
        <v>4883.611486</v>
      </c>
      <c r="R205" s="11"/>
    </row>
    <row r="206" spans="2:18" ht="25.5" customHeight="1">
      <c r="B206" s="2">
        <v>201</v>
      </c>
      <c r="C206" s="75" t="s">
        <v>86</v>
      </c>
      <c r="D206" s="3">
        <v>15</v>
      </c>
      <c r="E206" s="4">
        <v>230</v>
      </c>
      <c r="F206" s="7">
        <f t="shared" si="62"/>
        <v>3450</v>
      </c>
      <c r="G206" s="6"/>
      <c r="H206" s="6"/>
      <c r="I206" s="6">
        <f t="shared" si="63"/>
        <v>0</v>
      </c>
      <c r="J206" s="7">
        <f>IF((VLOOKUP(F206,'[2]TABLAS 15'!$B$22:$D$32,3)-L206)&lt;0,0,VLOOKUP(F206,'[2]TABLAS 15'!$B$22:$D$32,3)-L206)</f>
        <v>0</v>
      </c>
      <c r="K206" s="7">
        <f t="shared" si="64"/>
        <v>3450</v>
      </c>
      <c r="L206" s="8">
        <f>((F206-VLOOKUP(F206,'[2]TABLAS 15'!$A$6:$D$13,1))*VLOOKUP(F206,'[2]TABLAS 15'!$A$6:$D$13,4)+VLOOKUP(F206,'[2]TABLAS 15'!$A$6:$D$13,3))</f>
        <v>269.932064</v>
      </c>
      <c r="M206" s="9"/>
      <c r="N206" s="7">
        <f>IF((VLOOKUP(F206,'[2]TABLAS 15'!$B$22:$D$32,3)-L206)&lt;0,-(VLOOKUP(F206,'[2]TABLAS 15'!$B$22:$D$32,3)-L206),0)</f>
        <v>143.16206400000004</v>
      </c>
      <c r="O206" s="10"/>
      <c r="P206" s="30">
        <v>82.67</v>
      </c>
      <c r="Q206" s="7">
        <f t="shared" si="65"/>
        <v>3224.167936</v>
      </c>
      <c r="R206" s="1"/>
    </row>
    <row r="207" spans="2:18" ht="25.5" customHeight="1">
      <c r="B207" s="2">
        <v>202</v>
      </c>
      <c r="C207" s="75" t="s">
        <v>116</v>
      </c>
      <c r="D207" s="27">
        <v>15</v>
      </c>
      <c r="E207" s="33">
        <v>227</v>
      </c>
      <c r="F207" s="7">
        <f t="shared" si="62"/>
        <v>3405</v>
      </c>
      <c r="G207" s="6"/>
      <c r="H207" s="6"/>
      <c r="I207" s="6">
        <f t="shared" si="63"/>
        <v>0</v>
      </c>
      <c r="J207" s="7">
        <f>IF((VLOOKUP(F207,'[2]TABLAS 15'!$B$22:$D$32,3)-L207)&lt;0,0,VLOOKUP(F207,'[2]TABLAS 15'!$B$22:$D$32,3)-L207)</f>
        <v>0</v>
      </c>
      <c r="K207" s="7">
        <f t="shared" si="64"/>
        <v>3405</v>
      </c>
      <c r="L207" s="8">
        <f>((F207-VLOOKUP(F207,'[2]TABLAS 15'!$A$6:$D$13,1))*VLOOKUP(F207,'[2]TABLAS 15'!$A$6:$D$13,4)+VLOOKUP(F207,'[2]TABLAS 15'!$A$6:$D$13,3))</f>
        <v>265.036064</v>
      </c>
      <c r="M207" s="9"/>
      <c r="N207" s="7">
        <f>IF((VLOOKUP(F207,'[2]TABLAS 15'!$B$22:$D$32,3)-L207)&lt;0,-(VLOOKUP(F207,'[2]TABLAS 15'!$B$22:$D$32,3)-L207),0)</f>
        <v>138.26606400000003</v>
      </c>
      <c r="O207" s="32"/>
      <c r="P207" s="10">
        <v>81.67</v>
      </c>
      <c r="Q207" s="7">
        <f t="shared" si="65"/>
        <v>3185.063936</v>
      </c>
      <c r="R207" s="1"/>
    </row>
    <row r="208" spans="2:18" ht="25.5" customHeight="1">
      <c r="B208" s="2">
        <v>202</v>
      </c>
      <c r="C208" s="73" t="s">
        <v>189</v>
      </c>
      <c r="D208" s="3">
        <v>15</v>
      </c>
      <c r="E208" s="4">
        <v>501</v>
      </c>
      <c r="F208" s="7">
        <f t="shared" si="62"/>
        <v>7515</v>
      </c>
      <c r="G208" s="6"/>
      <c r="H208" s="6"/>
      <c r="I208" s="6">
        <f t="shared" si="63"/>
        <v>0</v>
      </c>
      <c r="J208" s="7">
        <f>IF((VLOOKUP(F208,'[2]TABLAS 15'!$B$22:$D$32,3)-L208)&lt;0,0,VLOOKUP(F208,'[2]TABLAS 15'!$B$22:$D$32,3)-L208)</f>
        <v>0</v>
      </c>
      <c r="K208" s="7">
        <f t="shared" si="64"/>
        <v>7515</v>
      </c>
      <c r="L208" s="8">
        <f>((F208-VLOOKUP(F208,'[2]TABLAS 15'!$A$6:$D$13,1))*VLOOKUP(F208,'[2]TABLAS 15'!$A$6:$D$13,4)+VLOOKUP(F208,'[2]TABLAS 15'!$A$6:$D$13,3))</f>
        <v>1017.052514</v>
      </c>
      <c r="M208" s="9"/>
      <c r="N208" s="7">
        <f>IF((VLOOKUP(F208,'[2]TABLAS 15'!$B$22:$D$32,3)-L208)&lt;0,-(VLOOKUP(F208,'[2]TABLAS 15'!$B$22:$D$32,3)-L208),0)</f>
        <v>1017.052514</v>
      </c>
      <c r="O208" s="10"/>
      <c r="P208" s="6">
        <v>118.62</v>
      </c>
      <c r="Q208" s="7">
        <f>K208-O208-P208-N208</f>
        <v>6379.327486</v>
      </c>
      <c r="R208" s="17"/>
    </row>
    <row r="209" spans="2:18" ht="25.5" customHeight="1">
      <c r="B209" s="2">
        <v>203</v>
      </c>
      <c r="C209" s="74" t="s">
        <v>72</v>
      </c>
      <c r="D209" s="3">
        <v>15</v>
      </c>
      <c r="E209" s="4">
        <v>206.2</v>
      </c>
      <c r="F209" s="7">
        <f t="shared" si="62"/>
        <v>3093</v>
      </c>
      <c r="G209" s="6"/>
      <c r="H209" s="6"/>
      <c r="I209" s="6">
        <f t="shared" si="63"/>
        <v>0</v>
      </c>
      <c r="J209" s="7">
        <f>IF((VLOOKUP(F209,'[2]TABLAS 15'!$B$22:$D$32,3)-L209)&lt;0,0,VLOOKUP(F209,'[2]TABLAS 15'!$B$22:$D$32,3)-L209)</f>
        <v>0</v>
      </c>
      <c r="K209" s="7">
        <f t="shared" si="64"/>
        <v>3093</v>
      </c>
      <c r="L209" s="8">
        <f>((F209-VLOOKUP(F209,'[2]TABLAS 15'!$A$6:$D$13,1))*VLOOKUP(F209,'[2]TABLAS 15'!$A$6:$D$13,4)+VLOOKUP(F209,'[2]TABLAS 15'!$A$6:$D$13,3))</f>
        <v>231.09046400000003</v>
      </c>
      <c r="M209" s="9"/>
      <c r="N209" s="7">
        <f>IF((VLOOKUP(F209,'[2]TABLAS 15'!$B$22:$D$32,3)-L209)&lt;0,-(VLOOKUP(F209,'[2]TABLAS 15'!$B$22:$D$32,3)-L209),0)</f>
        <v>83.77046400000003</v>
      </c>
      <c r="O209" s="10"/>
      <c r="P209" s="6">
        <v>75.23</v>
      </c>
      <c r="Q209" s="7">
        <f>K209-O209-P209-N209</f>
        <v>2933.999536</v>
      </c>
      <c r="R209" s="17"/>
    </row>
    <row r="210" spans="2:18" ht="25.5" customHeight="1">
      <c r="B210" s="2">
        <v>204</v>
      </c>
      <c r="C210" s="81" t="s">
        <v>79</v>
      </c>
      <c r="D210" s="3">
        <v>15</v>
      </c>
      <c r="E210" s="4">
        <v>164.5</v>
      </c>
      <c r="F210" s="7">
        <f t="shared" si="62"/>
        <v>2467.5</v>
      </c>
      <c r="G210" s="6"/>
      <c r="H210" s="6"/>
      <c r="I210" s="6">
        <f t="shared" si="63"/>
        <v>0</v>
      </c>
      <c r="J210" s="7">
        <f>IF((VLOOKUP(F210,'[2]TABLAS 15'!$B$22:$D$32,3)-L210)&lt;0,0,VLOOKUP(F210,'[2]TABLAS 15'!$B$22:$D$32,3)-L210)</f>
        <v>0</v>
      </c>
      <c r="K210" s="7">
        <f t="shared" si="64"/>
        <v>2467.5</v>
      </c>
      <c r="L210" s="8">
        <f>((F210-VLOOKUP(F210,'[2]TABLAS 15'!$A$6:$D$13,1))*VLOOKUP(F210,'[2]TABLAS 15'!$A$6:$D$13,4)+VLOOKUP(F210,'[2]TABLAS 15'!$A$6:$D$13,3))</f>
        <v>163.036064</v>
      </c>
      <c r="M210" s="9"/>
      <c r="N210" s="7">
        <f>IF((VLOOKUP(F210,'[2]TABLAS 15'!$B$22:$D$32,3)-L210)&lt;0,-(VLOOKUP(F210,'[2]TABLAS 15'!$B$22:$D$32,3)-L210),0)</f>
        <v>0.5960640000000126</v>
      </c>
      <c r="O210" s="10"/>
      <c r="P210" s="6">
        <v>61.67</v>
      </c>
      <c r="Q210" s="7">
        <f>K210-O210-P210-N210</f>
        <v>2405.233936</v>
      </c>
      <c r="R210" s="1"/>
    </row>
    <row r="211" spans="2:18" ht="25.5" customHeight="1">
      <c r="B211" s="2">
        <v>205</v>
      </c>
      <c r="C211" s="82" t="s">
        <v>147</v>
      </c>
      <c r="D211" s="3">
        <v>15</v>
      </c>
      <c r="E211" s="4">
        <v>209</v>
      </c>
      <c r="F211" s="7">
        <f t="shared" si="62"/>
        <v>3135</v>
      </c>
      <c r="G211" s="6"/>
      <c r="H211" s="6"/>
      <c r="I211" s="6">
        <f t="shared" si="63"/>
        <v>0</v>
      </c>
      <c r="J211" s="7">
        <f>IF((VLOOKUP(F211,'[2]TABLAS 15'!$B$22:$D$32,3)-L211)&lt;0,0,VLOOKUP(F211,'[2]TABLAS 15'!$B$22:$D$32,3)-L211)</f>
        <v>0</v>
      </c>
      <c r="K211" s="7">
        <f t="shared" si="64"/>
        <v>3135</v>
      </c>
      <c r="L211" s="8">
        <f>((F211-VLOOKUP(F211,'[2]TABLAS 15'!$A$6:$D$13,1))*VLOOKUP(F211,'[2]TABLAS 15'!$A$6:$D$13,4)+VLOOKUP(F211,'[2]TABLAS 15'!$A$6:$D$13,3))</f>
        <v>235.66006400000003</v>
      </c>
      <c r="M211" s="9"/>
      <c r="N211" s="7">
        <f>IF((VLOOKUP(F211,'[2]TABLAS 15'!$B$22:$D$32,3)-L211)&lt;0,-(VLOOKUP(F211,'[2]TABLAS 15'!$B$22:$D$32,3)-L211),0)</f>
        <v>108.89006400000004</v>
      </c>
      <c r="O211" s="10"/>
      <c r="P211" s="6">
        <v>75.65</v>
      </c>
      <c r="Q211" s="7">
        <f>K211-O211-P211-N211</f>
        <v>2950.4599359999997</v>
      </c>
      <c r="R211" s="1"/>
    </row>
    <row r="212" spans="2:18" ht="25.5" customHeight="1">
      <c r="B212" s="2">
        <v>206</v>
      </c>
      <c r="C212" s="93" t="s">
        <v>23</v>
      </c>
      <c r="D212" s="3">
        <v>15</v>
      </c>
      <c r="E212" s="4">
        <v>590</v>
      </c>
      <c r="F212" s="5">
        <f t="shared" si="62"/>
        <v>8850</v>
      </c>
      <c r="G212" s="6"/>
      <c r="H212" s="6"/>
      <c r="I212" s="6">
        <f t="shared" si="63"/>
        <v>0</v>
      </c>
      <c r="J212" s="7">
        <f>IF((VLOOKUP(F212,'[2]TABLAS 15'!$B$22:$D$32,3)-L212)&lt;0,0,VLOOKUP(F212,'[2]TABLAS 15'!$B$22:$D$32,3)-L212)</f>
        <v>0</v>
      </c>
      <c r="K212" s="7">
        <f t="shared" si="64"/>
        <v>8850</v>
      </c>
      <c r="L212" s="8">
        <f>((F212-VLOOKUP(F212,'[2]TABLAS 15'!$A$6:$D$13,1))*VLOOKUP(F212,'[2]TABLAS 15'!$A$6:$D$13,4)+VLOOKUP(F212,'[2]TABLAS 15'!$A$6:$D$13,3))</f>
        <v>1283.251514</v>
      </c>
      <c r="M212" s="9"/>
      <c r="N212" s="7">
        <f>IF((VLOOKUP(F212,'[2]TABLAS 15'!$B$22:$D$32,3)-L212)&lt;0,-(VLOOKUP(F212,'[2]TABLAS 15'!$B$22:$D$32,3)-L212),0)</f>
        <v>1283.251514</v>
      </c>
      <c r="O212" s="10"/>
      <c r="P212" s="6">
        <v>189.17</v>
      </c>
      <c r="Q212" s="7">
        <f>K212-O212-P212-N212</f>
        <v>7377.578486</v>
      </c>
      <c r="R212" s="11"/>
    </row>
    <row r="213" spans="2:18" ht="25.5" customHeight="1">
      <c r="B213" s="2">
        <v>207</v>
      </c>
      <c r="C213" s="76" t="s">
        <v>73</v>
      </c>
      <c r="D213" s="3">
        <v>15</v>
      </c>
      <c r="E213" s="4">
        <v>195.5</v>
      </c>
      <c r="F213" s="5">
        <f aca="true" t="shared" si="66" ref="F213:F235">D213*E213</f>
        <v>2932.5</v>
      </c>
      <c r="G213" s="6"/>
      <c r="H213" s="6"/>
      <c r="I213" s="6"/>
      <c r="J213" s="7">
        <f>IF((VLOOKUP(F213,'[2]TABLAS 15'!$B$22:$D$32,3)-L213)&lt;0,0,VLOOKUP(F213,'[2]TABLAS 15'!$B$22:$D$32,3)-L213)</f>
        <v>0</v>
      </c>
      <c r="K213" s="7">
        <f aca="true" t="shared" si="67" ref="K213:K235">SUM(F213+H213+J213+I213+G213)</f>
        <v>2932.5</v>
      </c>
      <c r="L213" s="8">
        <f>((F213-VLOOKUP(F213,'[2]TABLAS 15'!$A$6:$D$13,1))*VLOOKUP(F213,'[2]TABLAS 15'!$A$6:$D$13,4)+VLOOKUP(F213,'[2]TABLAS 15'!$A$6:$D$13,3))</f>
        <v>213.62806400000002</v>
      </c>
      <c r="M213" s="9"/>
      <c r="N213" s="7">
        <f>IF((VLOOKUP(F213,'[2]TABLAS 15'!$B$22:$D$32,3)-L213)&lt;0,-(VLOOKUP(F213,'[2]TABLAS 15'!$B$22:$D$32,3)-L213),0)</f>
        <v>66.30806400000003</v>
      </c>
      <c r="O213" s="10"/>
      <c r="P213" s="6">
        <v>71.65</v>
      </c>
      <c r="Q213" s="7">
        <f aca="true" t="shared" si="68" ref="Q213:Q235">K213-O213-P213-N213</f>
        <v>2794.541936</v>
      </c>
      <c r="R213" s="17"/>
    </row>
    <row r="214" spans="2:18" ht="25.5" customHeight="1">
      <c r="B214" s="2">
        <v>208</v>
      </c>
      <c r="C214" s="76" t="s">
        <v>73</v>
      </c>
      <c r="D214" s="3">
        <v>15</v>
      </c>
      <c r="E214" s="4">
        <v>195.5</v>
      </c>
      <c r="F214" s="5">
        <f t="shared" si="66"/>
        <v>2932.5</v>
      </c>
      <c r="G214" s="6">
        <v>391</v>
      </c>
      <c r="H214" s="6"/>
      <c r="I214" s="6"/>
      <c r="J214" s="7">
        <f>IF((VLOOKUP(F214,'[2]TABLAS 15'!$B$22:$D$32,3)-L214)&lt;0,0,VLOOKUP(F214,'[2]TABLAS 15'!$B$22:$D$32,3)-L214)</f>
        <v>0</v>
      </c>
      <c r="K214" s="7">
        <f t="shared" si="67"/>
        <v>3323.5</v>
      </c>
      <c r="L214" s="8">
        <f>((F214-VLOOKUP(F214,'[2]TABLAS 15'!$A$6:$D$13,1))*VLOOKUP(F214,'[2]TABLAS 15'!$A$6:$D$13,4)+VLOOKUP(F214,'[2]TABLAS 15'!$A$6:$D$13,3))</f>
        <v>213.62806400000002</v>
      </c>
      <c r="M214" s="9"/>
      <c r="N214" s="7">
        <f>IF((VLOOKUP(F214,'[2]TABLAS 15'!$B$22:$D$32,3)-L214)&lt;0,-(VLOOKUP(F214,'[2]TABLAS 15'!$B$22:$D$32,3)-L214),0)</f>
        <v>66.30806400000003</v>
      </c>
      <c r="O214" s="10"/>
      <c r="P214" s="6">
        <v>71.65</v>
      </c>
      <c r="Q214" s="7">
        <f t="shared" si="68"/>
        <v>3185.541936</v>
      </c>
      <c r="R214" s="1"/>
    </row>
    <row r="215" spans="2:18" ht="25.5" customHeight="1">
      <c r="B215" s="2">
        <v>209</v>
      </c>
      <c r="C215" s="76" t="s">
        <v>74</v>
      </c>
      <c r="D215" s="3">
        <v>15</v>
      </c>
      <c r="E215" s="4">
        <v>206</v>
      </c>
      <c r="F215" s="5">
        <f t="shared" si="66"/>
        <v>3090</v>
      </c>
      <c r="G215" s="6"/>
      <c r="H215" s="6"/>
      <c r="I215" s="6"/>
      <c r="J215" s="7">
        <f>IF((VLOOKUP(F215,'[2]TABLAS 15'!$B$22:$D$32,3)-L215)&lt;0,0,VLOOKUP(F215,'[2]TABLAS 15'!$B$22:$D$32,3)-L215)</f>
        <v>0</v>
      </c>
      <c r="K215" s="7">
        <f t="shared" si="67"/>
        <v>3090</v>
      </c>
      <c r="L215" s="8">
        <f>((F215-VLOOKUP(F215,'[2]TABLAS 15'!$A$6:$D$13,1))*VLOOKUP(F215,'[2]TABLAS 15'!$A$6:$D$13,4)+VLOOKUP(F215,'[2]TABLAS 15'!$A$6:$D$13,3))</f>
        <v>230.76406400000002</v>
      </c>
      <c r="M215" s="9"/>
      <c r="N215" s="7">
        <f>IF((VLOOKUP(F215,'[2]TABLAS 15'!$B$22:$D$32,3)-L215)&lt;0,-(VLOOKUP(F215,'[2]TABLAS 15'!$B$22:$D$32,3)-L215),0)</f>
        <v>83.44406400000003</v>
      </c>
      <c r="O215" s="10"/>
      <c r="P215" s="6">
        <v>75.16</v>
      </c>
      <c r="Q215" s="7">
        <f t="shared" si="68"/>
        <v>2931.395936</v>
      </c>
      <c r="R215" s="1"/>
    </row>
    <row r="216" spans="2:18" ht="25.5" customHeight="1">
      <c r="B216" s="2">
        <v>210</v>
      </c>
      <c r="C216" s="76" t="s">
        <v>73</v>
      </c>
      <c r="D216" s="3">
        <v>15</v>
      </c>
      <c r="E216" s="4">
        <v>195.5</v>
      </c>
      <c r="F216" s="5">
        <f t="shared" si="66"/>
        <v>2932.5</v>
      </c>
      <c r="G216" s="6">
        <v>293.25</v>
      </c>
      <c r="H216" s="6"/>
      <c r="I216" s="6"/>
      <c r="J216" s="7">
        <f>IF((VLOOKUP(F216,'[2]TABLAS 15'!$B$22:$D$32,3)-L216)&lt;0,0,VLOOKUP(F216,'[2]TABLAS 15'!$B$22:$D$32,3)-L216)</f>
        <v>0</v>
      </c>
      <c r="K216" s="7">
        <f t="shared" si="67"/>
        <v>3225.75</v>
      </c>
      <c r="L216" s="8">
        <f>((F216-VLOOKUP(F216,'[2]TABLAS 15'!$A$6:$D$13,1))*VLOOKUP(F216,'[2]TABLAS 15'!$A$6:$D$13,4)+VLOOKUP(F216,'[2]TABLAS 15'!$A$6:$D$13,3))</f>
        <v>213.62806400000002</v>
      </c>
      <c r="M216" s="9"/>
      <c r="N216" s="7">
        <f>IF((VLOOKUP(F216,'[2]TABLAS 15'!$B$22:$D$32,3)-L216)&lt;0,-(VLOOKUP(F216,'[2]TABLAS 15'!$B$22:$D$32,3)-L216),0)</f>
        <v>66.30806400000003</v>
      </c>
      <c r="O216" s="10"/>
      <c r="P216" s="6">
        <v>71.65</v>
      </c>
      <c r="Q216" s="7">
        <f t="shared" si="68"/>
        <v>3087.791936</v>
      </c>
      <c r="R216" s="1"/>
    </row>
    <row r="217" spans="2:18" ht="25.5" customHeight="1">
      <c r="B217" s="2">
        <v>211</v>
      </c>
      <c r="C217" s="75" t="s">
        <v>74</v>
      </c>
      <c r="D217" s="3">
        <v>15</v>
      </c>
      <c r="E217" s="4">
        <v>206</v>
      </c>
      <c r="F217" s="7">
        <f>D217*E217</f>
        <v>3090</v>
      </c>
      <c r="G217" s="6"/>
      <c r="H217" s="6"/>
      <c r="I217" s="6"/>
      <c r="J217" s="7">
        <f>IF((VLOOKUP(F217,'[2]TABLAS 15'!$B$22:$D$32,3)-L217)&lt;0,0,VLOOKUP(F217,'[2]TABLAS 15'!$B$22:$D$32,3)-L217)</f>
        <v>0</v>
      </c>
      <c r="K217" s="7">
        <f>SUM(F217+H217+J217+I217+G217)</f>
        <v>3090</v>
      </c>
      <c r="L217" s="8">
        <f>((F217-VLOOKUP(F217,'[2]TABLAS 15'!$A$6:$D$13,1))*VLOOKUP(F217,'[2]TABLAS 15'!$A$6:$D$13,4)+VLOOKUP(F217,'[2]TABLAS 15'!$A$6:$D$13,3))</f>
        <v>230.76406400000002</v>
      </c>
      <c r="M217" s="9"/>
      <c r="N217" s="7">
        <f>IF((VLOOKUP(F217,'[2]TABLAS 15'!$B$22:$D$32,3)-L217)&lt;0,-(VLOOKUP(F217,'[2]TABLAS 15'!$B$22:$D$32,3)-L217),0)</f>
        <v>83.44406400000003</v>
      </c>
      <c r="O217" s="10"/>
      <c r="P217" s="6">
        <v>75.16</v>
      </c>
      <c r="Q217" s="7">
        <f>K217-O217-P217-N217</f>
        <v>2931.395936</v>
      </c>
      <c r="R217" s="1"/>
    </row>
    <row r="218" spans="2:18" ht="25.5" customHeight="1">
      <c r="B218" s="2">
        <v>212</v>
      </c>
      <c r="C218" s="76" t="s">
        <v>11</v>
      </c>
      <c r="D218" s="3">
        <v>15</v>
      </c>
      <c r="E218" s="4">
        <v>206</v>
      </c>
      <c r="F218" s="5">
        <f t="shared" si="66"/>
        <v>3090</v>
      </c>
      <c r="G218" s="6">
        <v>412</v>
      </c>
      <c r="H218" s="6"/>
      <c r="I218" s="6"/>
      <c r="J218" s="7">
        <f>IF((VLOOKUP(F218,'[2]TABLAS 15'!$B$22:$D$32,3)-L218)&lt;0,0,VLOOKUP(F218,'[2]TABLAS 15'!$B$22:$D$32,3)-L218)</f>
        <v>0</v>
      </c>
      <c r="K218" s="7">
        <f t="shared" si="67"/>
        <v>3502</v>
      </c>
      <c r="L218" s="8">
        <f>((F218-VLOOKUP(F218,'[2]TABLAS 15'!$A$6:$D$13,1))*VLOOKUP(F218,'[2]TABLAS 15'!$A$6:$D$13,4)+VLOOKUP(F218,'[2]TABLAS 15'!$A$6:$D$13,3))</f>
        <v>230.76406400000002</v>
      </c>
      <c r="M218" s="9"/>
      <c r="N218" s="7">
        <f>IF((VLOOKUP(F218,'[2]TABLAS 15'!$B$22:$D$32,3)-L218)&lt;0,-(VLOOKUP(F218,'[2]TABLAS 15'!$B$22:$D$32,3)-L218),0)</f>
        <v>83.44406400000003</v>
      </c>
      <c r="O218" s="10"/>
      <c r="P218" s="6">
        <v>71.65</v>
      </c>
      <c r="Q218" s="7">
        <f t="shared" si="68"/>
        <v>3346.905936</v>
      </c>
      <c r="R218" s="1"/>
    </row>
    <row r="219" spans="2:18" ht="25.5" customHeight="1">
      <c r="B219" s="2">
        <v>213</v>
      </c>
      <c r="C219" s="76" t="s">
        <v>76</v>
      </c>
      <c r="D219" s="3">
        <v>15</v>
      </c>
      <c r="E219" s="4">
        <v>195.8</v>
      </c>
      <c r="F219" s="5">
        <f t="shared" si="66"/>
        <v>2937</v>
      </c>
      <c r="G219" s="6"/>
      <c r="H219" s="6"/>
      <c r="I219" s="6">
        <f aca="true" t="shared" si="69" ref="I219:I235">H219*0.25</f>
        <v>0</v>
      </c>
      <c r="J219" s="7">
        <f>IF((VLOOKUP(F219,'[2]TABLAS 15'!$B$22:$D$32,3)-L219)&lt;0,0,VLOOKUP(F219,'[2]TABLAS 15'!$B$22:$D$32,3)-L219)</f>
        <v>0</v>
      </c>
      <c r="K219" s="7">
        <f t="shared" si="67"/>
        <v>2937</v>
      </c>
      <c r="L219" s="8">
        <f>((F219-VLOOKUP(F219,'[2]TABLAS 15'!$A$6:$D$13,1))*VLOOKUP(F219,'[2]TABLAS 15'!$A$6:$D$13,4)+VLOOKUP(F219,'[2]TABLAS 15'!$A$6:$D$13,3))</f>
        <v>214.11766400000002</v>
      </c>
      <c r="M219" s="9"/>
      <c r="N219" s="7">
        <f>IF((VLOOKUP(F219,'[2]TABLAS 15'!$B$22:$D$32,3)-L219)&lt;0,-(VLOOKUP(F219,'[2]TABLAS 15'!$B$22:$D$32,3)-L219),0)</f>
        <v>66.79766400000003</v>
      </c>
      <c r="O219" s="10"/>
      <c r="P219" s="6">
        <v>71.76</v>
      </c>
      <c r="Q219" s="7">
        <f t="shared" si="68"/>
        <v>2798.4423359999996</v>
      </c>
      <c r="R219" s="11"/>
    </row>
    <row r="220" spans="2:18" ht="25.5" customHeight="1">
      <c r="B220" s="2">
        <v>214</v>
      </c>
      <c r="C220" s="75" t="s">
        <v>145</v>
      </c>
      <c r="D220" s="27">
        <v>15</v>
      </c>
      <c r="E220" s="4">
        <v>234</v>
      </c>
      <c r="F220" s="34">
        <f t="shared" si="66"/>
        <v>3510</v>
      </c>
      <c r="G220" s="10"/>
      <c r="H220" s="10"/>
      <c r="I220" s="10">
        <f t="shared" si="69"/>
        <v>0</v>
      </c>
      <c r="J220" s="28">
        <f>IF((VLOOKUP(F220,'[2]TABLAS 15'!$B$22:$D$32,3)-L220)&lt;0,0,VLOOKUP(F220,'[2]TABLAS 15'!$B$22:$D$32,3)-L220)</f>
        <v>0</v>
      </c>
      <c r="K220" s="7">
        <f t="shared" si="67"/>
        <v>3510</v>
      </c>
      <c r="L220" s="8">
        <f>((F220-VLOOKUP(F220,'[2]TABLAS 15'!$A$6:$D$13,1))*VLOOKUP(F220,'[2]TABLAS 15'!$A$6:$D$13,4)+VLOOKUP(F220,'[2]TABLAS 15'!$A$6:$D$13,3))</f>
        <v>276.460064</v>
      </c>
      <c r="M220" s="9"/>
      <c r="N220" s="7">
        <f>IF((VLOOKUP(F220,'[2]TABLAS 15'!$B$22:$D$32,3)-L220)&lt;0,-(VLOOKUP(F220,'[2]TABLAS 15'!$B$22:$D$32,3)-L220),0)</f>
        <v>149.690064</v>
      </c>
      <c r="O220" s="10"/>
      <c r="P220" s="6">
        <v>84.01</v>
      </c>
      <c r="Q220" s="7">
        <f t="shared" si="68"/>
        <v>3276.299936</v>
      </c>
      <c r="R220" s="11"/>
    </row>
    <row r="221" spans="2:18" ht="25.5" customHeight="1">
      <c r="B221" s="2">
        <v>215</v>
      </c>
      <c r="C221" s="92" t="s">
        <v>73</v>
      </c>
      <c r="D221" s="27">
        <v>15</v>
      </c>
      <c r="E221" s="4">
        <v>206</v>
      </c>
      <c r="F221" s="34">
        <f t="shared" si="66"/>
        <v>3090</v>
      </c>
      <c r="G221" s="10"/>
      <c r="H221" s="10"/>
      <c r="I221" s="10">
        <f t="shared" si="69"/>
        <v>0</v>
      </c>
      <c r="J221" s="28">
        <f>IF((VLOOKUP(F221,'[2]TABLAS 15'!$B$22:$D$32,3)-L221)&lt;0,0,VLOOKUP(F221,'[2]TABLAS 15'!$B$22:$D$32,3)-L221)</f>
        <v>0</v>
      </c>
      <c r="K221" s="7">
        <f t="shared" si="67"/>
        <v>3090</v>
      </c>
      <c r="L221" s="8">
        <f>((F221-VLOOKUP(F221,'[2]TABLAS 15'!$A$6:$D$13,1))*VLOOKUP(F221,'[2]TABLAS 15'!$A$6:$D$13,4)+VLOOKUP(F221,'[2]TABLAS 15'!$A$6:$D$13,3))</f>
        <v>230.76406400000002</v>
      </c>
      <c r="M221" s="9"/>
      <c r="N221" s="7">
        <f>IF((VLOOKUP(F221,'[2]TABLAS 15'!$B$22:$D$32,3)-L221)&lt;0,-(VLOOKUP(F221,'[2]TABLAS 15'!$B$22:$D$32,3)-L221),0)</f>
        <v>83.44406400000003</v>
      </c>
      <c r="O221" s="10"/>
      <c r="P221" s="6">
        <v>75.16</v>
      </c>
      <c r="Q221" s="7">
        <f t="shared" si="68"/>
        <v>2931.395936</v>
      </c>
      <c r="R221" s="11"/>
    </row>
    <row r="222" spans="2:18" ht="25.5" customHeight="1">
      <c r="B222" s="2">
        <v>216</v>
      </c>
      <c r="C222" s="94" t="s">
        <v>75</v>
      </c>
      <c r="D222" s="3">
        <v>15</v>
      </c>
      <c r="E222" s="4">
        <v>207.1</v>
      </c>
      <c r="F222" s="34">
        <f t="shared" si="66"/>
        <v>3106.5</v>
      </c>
      <c r="G222" s="10"/>
      <c r="H222" s="10"/>
      <c r="I222" s="10">
        <f t="shared" si="69"/>
        <v>0</v>
      </c>
      <c r="J222" s="28">
        <f>IF((VLOOKUP(F222,'[2]TABLAS 15'!$B$22:$D$32,3)-L222)&lt;0,0,VLOOKUP(F222,'[2]TABLAS 15'!$B$22:$D$32,3)-L222)</f>
        <v>0</v>
      </c>
      <c r="K222" s="7">
        <f t="shared" si="67"/>
        <v>3106.5</v>
      </c>
      <c r="L222" s="8">
        <f>((F222-VLOOKUP(F222,'[2]TABLAS 15'!$A$6:$D$13,1))*VLOOKUP(F222,'[2]TABLAS 15'!$A$6:$D$13,4)+VLOOKUP(F222,'[2]TABLAS 15'!$A$6:$D$13,3))</f>
        <v>232.55926400000004</v>
      </c>
      <c r="M222" s="9"/>
      <c r="N222" s="7">
        <f>IF((VLOOKUP(F222,'[2]TABLAS 15'!$B$22:$D$32,3)-L222)&lt;0,-(VLOOKUP(F222,'[2]TABLAS 15'!$B$22:$D$32,3)-L222),0)</f>
        <v>85.23926400000005</v>
      </c>
      <c r="O222" s="10"/>
      <c r="P222" s="6">
        <v>75.53</v>
      </c>
      <c r="Q222" s="7">
        <f t="shared" si="68"/>
        <v>2945.7307359999995</v>
      </c>
      <c r="R222" s="11"/>
    </row>
    <row r="223" spans="2:18" ht="25.5" customHeight="1">
      <c r="B223" s="2">
        <v>217</v>
      </c>
      <c r="C223" s="76" t="s">
        <v>74</v>
      </c>
      <c r="D223" s="27">
        <v>15</v>
      </c>
      <c r="E223" s="4">
        <v>206</v>
      </c>
      <c r="F223" s="34">
        <f t="shared" si="66"/>
        <v>3090</v>
      </c>
      <c r="G223" s="10"/>
      <c r="H223" s="10"/>
      <c r="I223" s="10">
        <f t="shared" si="69"/>
        <v>0</v>
      </c>
      <c r="J223" s="28">
        <f>IF((VLOOKUP(F223,'[2]TABLAS 15'!$B$22:$D$32,3)-L223)&lt;0,0,VLOOKUP(F223,'[2]TABLAS 15'!$B$22:$D$32,3)-L223)</f>
        <v>0</v>
      </c>
      <c r="K223" s="28">
        <f t="shared" si="67"/>
        <v>3090</v>
      </c>
      <c r="L223" s="12">
        <f>((F223-VLOOKUP(F223,'[2]TABLAS 15'!$A$6:$D$13,1))*VLOOKUP(F223,'[2]TABLAS 15'!$A$6:$D$13,4)+VLOOKUP(F223,'[2]TABLAS 15'!$A$6:$D$13,3))</f>
        <v>230.76406400000002</v>
      </c>
      <c r="M223" s="29"/>
      <c r="N223" s="28">
        <f>IF((VLOOKUP(F223,'[2]TABLAS 15'!$B$22:$D$32,3)-L223)&lt;0,-(VLOOKUP(F223,'[2]TABLAS 15'!$B$22:$D$32,3)-L223),0)</f>
        <v>83.44406400000003</v>
      </c>
      <c r="O223" s="10"/>
      <c r="P223" s="10">
        <v>75.16</v>
      </c>
      <c r="Q223" s="28">
        <f t="shared" si="68"/>
        <v>2931.395936</v>
      </c>
      <c r="R223" s="38"/>
    </row>
    <row r="224" spans="2:18" ht="25.5" customHeight="1">
      <c r="B224" s="2">
        <v>218</v>
      </c>
      <c r="C224" s="95" t="s">
        <v>106</v>
      </c>
      <c r="D224" s="27">
        <v>15</v>
      </c>
      <c r="E224" s="4">
        <v>228.5</v>
      </c>
      <c r="F224" s="34">
        <f t="shared" si="66"/>
        <v>3427.5</v>
      </c>
      <c r="G224" s="10">
        <v>457</v>
      </c>
      <c r="H224" s="10"/>
      <c r="I224" s="10">
        <f t="shared" si="69"/>
        <v>0</v>
      </c>
      <c r="J224" s="28">
        <f>IF((VLOOKUP(F224,'[2]TABLAS 15'!$B$22:$D$32,3)-L224)&lt;0,0,VLOOKUP(F224,'[2]TABLAS 15'!$B$22:$D$32,3)-L224)</f>
        <v>0</v>
      </c>
      <c r="K224" s="28">
        <f t="shared" si="67"/>
        <v>3884.5</v>
      </c>
      <c r="L224" s="12">
        <f>((F224-VLOOKUP(F224,'[2]TABLAS 15'!$A$6:$D$13,1))*VLOOKUP(F224,'[2]TABLAS 15'!$A$6:$D$13,4)+VLOOKUP(F224,'[2]TABLAS 15'!$A$6:$D$13,3))</f>
        <v>267.484064</v>
      </c>
      <c r="M224" s="29"/>
      <c r="N224" s="28">
        <f>IF((VLOOKUP(F224,'[2]TABLAS 15'!$B$22:$D$32,3)-L224)&lt;0,-(VLOOKUP(F224,'[2]TABLAS 15'!$B$22:$D$32,3)-L224),0)</f>
        <v>140.714064</v>
      </c>
      <c r="O224" s="10"/>
      <c r="P224" s="10">
        <v>75.16</v>
      </c>
      <c r="Q224" s="28">
        <f t="shared" si="68"/>
        <v>3668.6259360000004</v>
      </c>
      <c r="R224" s="38"/>
    </row>
    <row r="225" spans="2:18" ht="25.5" customHeight="1">
      <c r="B225" s="2">
        <v>219</v>
      </c>
      <c r="C225" s="76" t="s">
        <v>73</v>
      </c>
      <c r="D225" s="27">
        <v>15</v>
      </c>
      <c r="E225" s="4">
        <v>195.8</v>
      </c>
      <c r="F225" s="34">
        <f t="shared" si="66"/>
        <v>2937</v>
      </c>
      <c r="G225" s="10"/>
      <c r="H225" s="10"/>
      <c r="I225" s="10">
        <f t="shared" si="69"/>
        <v>0</v>
      </c>
      <c r="J225" s="28">
        <f>IF((VLOOKUP(F225,'[2]TABLAS 15'!$B$22:$D$32,3)-L225)&lt;0,0,VLOOKUP(F225,'[2]TABLAS 15'!$B$22:$D$32,3)-L225)</f>
        <v>0</v>
      </c>
      <c r="K225" s="28">
        <f t="shared" si="67"/>
        <v>2937</v>
      </c>
      <c r="L225" s="12">
        <f>((F225-VLOOKUP(F225,'[2]TABLAS 15'!$A$6:$D$13,1))*VLOOKUP(F225,'[2]TABLAS 15'!$A$6:$D$13,4)+VLOOKUP(F225,'[2]TABLAS 15'!$A$6:$D$13,3))</f>
        <v>214.11766400000002</v>
      </c>
      <c r="M225" s="29"/>
      <c r="N225" s="28">
        <f>IF((VLOOKUP(F225,'[2]TABLAS 15'!$B$22:$D$32,3)-L225)&lt;0,-(VLOOKUP(F225,'[2]TABLAS 15'!$B$22:$D$32,3)-L225),0)</f>
        <v>66.79766400000003</v>
      </c>
      <c r="O225" s="10"/>
      <c r="P225" s="10">
        <v>71.16</v>
      </c>
      <c r="Q225" s="28">
        <f t="shared" si="68"/>
        <v>2799.042336</v>
      </c>
      <c r="R225" s="38"/>
    </row>
    <row r="226" spans="2:18" ht="25.5" customHeight="1">
      <c r="B226" s="2">
        <v>220</v>
      </c>
      <c r="C226" s="76" t="s">
        <v>11</v>
      </c>
      <c r="D226" s="27">
        <v>15</v>
      </c>
      <c r="E226" s="4">
        <v>206</v>
      </c>
      <c r="F226" s="34">
        <f t="shared" si="66"/>
        <v>3090</v>
      </c>
      <c r="G226" s="10"/>
      <c r="H226" s="10"/>
      <c r="I226" s="10">
        <f t="shared" si="69"/>
        <v>0</v>
      </c>
      <c r="J226" s="28">
        <f>IF((VLOOKUP(F226,'[2]TABLAS 15'!$B$22:$D$32,3)-L226)&lt;0,0,VLOOKUP(F226,'[2]TABLAS 15'!$B$22:$D$32,3)-L226)</f>
        <v>0</v>
      </c>
      <c r="K226" s="28">
        <f t="shared" si="67"/>
        <v>3090</v>
      </c>
      <c r="L226" s="12">
        <f>((F226-VLOOKUP(F226,'[2]TABLAS 15'!$A$6:$D$13,1))*VLOOKUP(F226,'[2]TABLAS 15'!$A$6:$D$13,4)+VLOOKUP(F226,'[2]TABLAS 15'!$A$6:$D$13,3))</f>
        <v>230.76406400000002</v>
      </c>
      <c r="M226" s="29"/>
      <c r="N226" s="28">
        <f>IF((VLOOKUP(F226,'[2]TABLAS 15'!$B$22:$D$32,3)-L226)&lt;0,-(VLOOKUP(F226,'[2]TABLAS 15'!$B$22:$D$32,3)-L226),0)</f>
        <v>83.44406400000003</v>
      </c>
      <c r="O226" s="10"/>
      <c r="P226" s="10">
        <v>75.16</v>
      </c>
      <c r="Q226" s="28">
        <f t="shared" si="68"/>
        <v>2931.395936</v>
      </c>
      <c r="R226" s="38"/>
    </row>
    <row r="227" spans="2:18" ht="25.5" customHeight="1">
      <c r="B227" s="2">
        <v>221</v>
      </c>
      <c r="C227" s="76" t="s">
        <v>73</v>
      </c>
      <c r="D227" s="27">
        <v>15</v>
      </c>
      <c r="E227" s="4">
        <v>191</v>
      </c>
      <c r="F227" s="34">
        <f t="shared" si="66"/>
        <v>2865</v>
      </c>
      <c r="G227" s="10"/>
      <c r="H227" s="10"/>
      <c r="I227" s="10">
        <f t="shared" si="69"/>
        <v>0</v>
      </c>
      <c r="J227" s="28">
        <f>IF((VLOOKUP(F227,'[2]TABLAS 15'!$B$22:$D$32,3)-L227)&lt;0,0,VLOOKUP(F227,'[2]TABLAS 15'!$B$22:$D$32,3)-L227)</f>
        <v>0</v>
      </c>
      <c r="K227" s="28">
        <f t="shared" si="67"/>
        <v>2865</v>
      </c>
      <c r="L227" s="12">
        <f>((F227-VLOOKUP(F227,'[2]TABLAS 15'!$A$6:$D$13,1))*VLOOKUP(F227,'[2]TABLAS 15'!$A$6:$D$13,4)+VLOOKUP(F227,'[2]TABLAS 15'!$A$6:$D$13,3))</f>
        <v>206.284064</v>
      </c>
      <c r="M227" s="29"/>
      <c r="N227" s="28">
        <f>IF((VLOOKUP(F227,'[2]TABLAS 15'!$B$22:$D$32,3)-L227)&lt;0,-(VLOOKUP(F227,'[2]TABLAS 15'!$B$22:$D$32,3)-L227),0)</f>
        <v>58.96406400000001</v>
      </c>
      <c r="O227" s="10"/>
      <c r="P227" s="10">
        <v>70.15</v>
      </c>
      <c r="Q227" s="28">
        <f t="shared" si="68"/>
        <v>2735.8859359999997</v>
      </c>
      <c r="R227" s="38"/>
    </row>
    <row r="228" spans="2:18" ht="25.5" customHeight="1">
      <c r="B228" s="2">
        <v>222</v>
      </c>
      <c r="C228" s="95" t="s">
        <v>191</v>
      </c>
      <c r="D228" s="3">
        <v>15</v>
      </c>
      <c r="E228" s="4">
        <v>264.7</v>
      </c>
      <c r="F228" s="5">
        <f t="shared" si="66"/>
        <v>3970.5</v>
      </c>
      <c r="G228" s="6">
        <v>529.4</v>
      </c>
      <c r="H228" s="6"/>
      <c r="I228" s="6">
        <f t="shared" si="69"/>
        <v>0</v>
      </c>
      <c r="J228" s="7">
        <f>IF((VLOOKUP(F228,'[2]TABLAS 15'!$B$22:$D$32,3)-L228)&lt;0,0,VLOOKUP(F228,'[2]TABLAS 15'!$B$22:$D$32,3)-L228)</f>
        <v>0</v>
      </c>
      <c r="K228" s="7">
        <f t="shared" si="67"/>
        <v>4499.9</v>
      </c>
      <c r="L228" s="8">
        <f>((F228-VLOOKUP(F228,'[2]TABLAS 15'!$A$6:$D$13,1))*VLOOKUP(F228,'[2]TABLAS 15'!$A$6:$D$13,4)+VLOOKUP(F228,'[2]TABLAS 15'!$A$6:$D$13,3))</f>
        <v>340.44480000000004</v>
      </c>
      <c r="M228" s="9"/>
      <c r="N228" s="7">
        <f>IF((VLOOKUP(F228,'[2]TABLAS 15'!$B$22:$D$32,3)-L228)&lt;0,-(VLOOKUP(F228,'[2]TABLAS 15'!$B$22:$D$32,3)-L228),0)</f>
        <v>340.44480000000004</v>
      </c>
      <c r="O228" s="10"/>
      <c r="P228" s="6">
        <v>82.17</v>
      </c>
      <c r="Q228" s="7">
        <f t="shared" si="68"/>
        <v>4077.2851999999993</v>
      </c>
      <c r="R228" s="38"/>
    </row>
    <row r="229" spans="2:18" ht="25.5" customHeight="1">
      <c r="B229" s="2">
        <v>223</v>
      </c>
      <c r="C229" s="76" t="s">
        <v>73</v>
      </c>
      <c r="D229" s="3">
        <v>15</v>
      </c>
      <c r="E229" s="4">
        <v>191</v>
      </c>
      <c r="F229" s="5">
        <f t="shared" si="66"/>
        <v>2865</v>
      </c>
      <c r="G229" s="6">
        <v>382</v>
      </c>
      <c r="H229" s="6"/>
      <c r="I229" s="6">
        <f t="shared" si="69"/>
        <v>0</v>
      </c>
      <c r="J229" s="7">
        <f>IF((VLOOKUP(F229,'[2]TABLAS 15'!$B$22:$D$32,3)-L229)&lt;0,0,VLOOKUP(F229,'[2]TABLAS 15'!$B$22:$D$32,3)-L229)</f>
        <v>0</v>
      </c>
      <c r="K229" s="7">
        <f t="shared" si="67"/>
        <v>3247</v>
      </c>
      <c r="L229" s="8">
        <f>((F229-VLOOKUP(F229,'[2]TABLAS 15'!$A$6:$D$13,1))*VLOOKUP(F229,'[2]TABLAS 15'!$A$6:$D$13,4)+VLOOKUP(F229,'[2]TABLAS 15'!$A$6:$D$13,3))</f>
        <v>206.284064</v>
      </c>
      <c r="M229" s="9"/>
      <c r="N229" s="7">
        <f>IF((VLOOKUP(F229,'[2]TABLAS 15'!$B$22:$D$32,3)-L229)&lt;0,-(VLOOKUP(F229,'[2]TABLAS 15'!$B$22:$D$32,3)-L229),0)</f>
        <v>58.96406400000001</v>
      </c>
      <c r="O229" s="10"/>
      <c r="P229" s="6">
        <v>70.15</v>
      </c>
      <c r="Q229" s="7">
        <f t="shared" si="68"/>
        <v>3117.8859359999997</v>
      </c>
      <c r="R229" s="38"/>
    </row>
    <row r="230" spans="2:18" ht="25.5" customHeight="1">
      <c r="B230" s="2">
        <v>224</v>
      </c>
      <c r="C230" s="76" t="s">
        <v>146</v>
      </c>
      <c r="D230" s="3">
        <v>15</v>
      </c>
      <c r="E230" s="4">
        <v>250</v>
      </c>
      <c r="F230" s="5">
        <f t="shared" si="66"/>
        <v>3750</v>
      </c>
      <c r="G230" s="6"/>
      <c r="H230" s="6"/>
      <c r="I230" s="6">
        <f t="shared" si="69"/>
        <v>0</v>
      </c>
      <c r="J230" s="7">
        <f>IF((VLOOKUP(F230,'[2]TABLAS 15'!$B$22:$D$32,3)-L230)&lt;0,0,VLOOKUP(F230,'[2]TABLAS 15'!$B$22:$D$32,3)-L230)</f>
        <v>0</v>
      </c>
      <c r="K230" s="7">
        <f t="shared" si="67"/>
        <v>3750</v>
      </c>
      <c r="L230" s="8">
        <f>((F230-VLOOKUP(F230,'[2]TABLAS 15'!$A$6:$D$13,1))*VLOOKUP(F230,'[2]TABLAS 15'!$A$6:$D$13,4)+VLOOKUP(F230,'[2]TABLAS 15'!$A$6:$D$13,3))</f>
        <v>305.1648</v>
      </c>
      <c r="M230" s="9"/>
      <c r="N230" s="7">
        <f>IF((VLOOKUP(F230,'[2]TABLAS 15'!$B$22:$D$32,3)-L230)&lt;0,-(VLOOKUP(F230,'[2]TABLAS 15'!$B$22:$D$32,3)-L230),0)</f>
        <v>305.1648</v>
      </c>
      <c r="O230" s="10"/>
      <c r="P230" s="6">
        <v>86.12</v>
      </c>
      <c r="Q230" s="7">
        <f t="shared" si="68"/>
        <v>3358.7152</v>
      </c>
      <c r="R230" s="38"/>
    </row>
    <row r="231" spans="2:18" ht="25.5" customHeight="1">
      <c r="B231" s="2">
        <v>225</v>
      </c>
      <c r="C231" s="96" t="s">
        <v>73</v>
      </c>
      <c r="D231" s="3">
        <v>15</v>
      </c>
      <c r="E231" s="4">
        <v>190.5</v>
      </c>
      <c r="F231" s="5">
        <f t="shared" si="66"/>
        <v>2857.5</v>
      </c>
      <c r="G231" s="6"/>
      <c r="H231" s="6"/>
      <c r="I231" s="6">
        <f t="shared" si="69"/>
        <v>0</v>
      </c>
      <c r="J231" s="7">
        <f>IF((VLOOKUP(F231,'[2]TABLAS 15'!$B$22:$D$32,3)-L231)&lt;0,0,VLOOKUP(F231,'[2]TABLAS 15'!$B$22:$D$32,3)-L231)</f>
        <v>0</v>
      </c>
      <c r="K231" s="7">
        <f t="shared" si="67"/>
        <v>2857.5</v>
      </c>
      <c r="L231" s="8">
        <f>((F231-VLOOKUP(F231,'[2]TABLAS 15'!$A$6:$D$13,1))*VLOOKUP(F231,'[2]TABLAS 15'!$A$6:$D$13,4)+VLOOKUP(F231,'[2]TABLAS 15'!$A$6:$D$13,3))</f>
        <v>205.46806400000003</v>
      </c>
      <c r="M231" s="9"/>
      <c r="N231" s="7">
        <f>IF((VLOOKUP(F231,'[2]TABLAS 15'!$B$22:$D$32,3)-L231)&lt;0,-(VLOOKUP(F231,'[2]TABLAS 15'!$B$22:$D$32,3)-L231),0)</f>
        <v>58.14806400000003</v>
      </c>
      <c r="O231" s="10"/>
      <c r="P231" s="6">
        <v>69.98</v>
      </c>
      <c r="Q231" s="7">
        <f t="shared" si="68"/>
        <v>2729.371936</v>
      </c>
      <c r="R231" s="38"/>
    </row>
    <row r="232" spans="2:18" ht="25.5" customHeight="1">
      <c r="B232" s="2">
        <v>226</v>
      </c>
      <c r="C232" s="95" t="s">
        <v>191</v>
      </c>
      <c r="D232" s="3">
        <v>15</v>
      </c>
      <c r="E232" s="4">
        <v>264.7</v>
      </c>
      <c r="F232" s="5">
        <f t="shared" si="66"/>
        <v>3970.5</v>
      </c>
      <c r="G232" s="6">
        <v>529.4</v>
      </c>
      <c r="H232" s="6"/>
      <c r="I232" s="6">
        <f t="shared" si="69"/>
        <v>0</v>
      </c>
      <c r="J232" s="7">
        <f>IF((VLOOKUP(F232,'[2]TABLAS 15'!$B$22:$D$32,3)-L232)&lt;0,0,VLOOKUP(F232,'[2]TABLAS 15'!$B$22:$D$32,3)-L232)</f>
        <v>0</v>
      </c>
      <c r="K232" s="7">
        <f t="shared" si="67"/>
        <v>4499.9</v>
      </c>
      <c r="L232" s="8">
        <f>((F232-VLOOKUP(F232,'[2]TABLAS 15'!$A$6:$D$13,1))*VLOOKUP(F232,'[2]TABLAS 15'!$A$6:$D$13,4)+VLOOKUP(F232,'[2]TABLAS 15'!$A$6:$D$13,3))</f>
        <v>340.44480000000004</v>
      </c>
      <c r="M232" s="9"/>
      <c r="N232" s="7">
        <f>IF((VLOOKUP(F232,'[2]TABLAS 15'!$B$22:$D$32,3)-L232)&lt;0,-(VLOOKUP(F232,'[2]TABLAS 15'!$B$22:$D$32,3)-L232),0)</f>
        <v>340.44480000000004</v>
      </c>
      <c r="O232" s="10"/>
      <c r="P232" s="6">
        <v>82.17</v>
      </c>
      <c r="Q232" s="7">
        <f t="shared" si="68"/>
        <v>4077.2851999999993</v>
      </c>
      <c r="R232" s="38"/>
    </row>
    <row r="233" spans="2:18" ht="25.5" customHeight="1">
      <c r="B233" s="2">
        <v>227</v>
      </c>
      <c r="C233" s="95" t="s">
        <v>11</v>
      </c>
      <c r="D233" s="3">
        <v>15</v>
      </c>
      <c r="E233" s="4">
        <v>206</v>
      </c>
      <c r="F233" s="5">
        <f t="shared" si="66"/>
        <v>3090</v>
      </c>
      <c r="G233" s="6"/>
      <c r="H233" s="6"/>
      <c r="I233" s="6">
        <f t="shared" si="69"/>
        <v>0</v>
      </c>
      <c r="J233" s="7">
        <f>IF((VLOOKUP(F233,'[2]TABLAS 15'!$B$22:$D$32,3)-L233)&lt;0,0,VLOOKUP(F233,'[2]TABLAS 15'!$B$22:$D$32,3)-L233)</f>
        <v>0</v>
      </c>
      <c r="K233" s="7">
        <f t="shared" si="67"/>
        <v>3090</v>
      </c>
      <c r="L233" s="8">
        <f>((F233-VLOOKUP(F233,'[2]TABLAS 15'!$A$6:$D$13,1))*VLOOKUP(F233,'[2]TABLAS 15'!$A$6:$D$13,4)+VLOOKUP(F233,'[2]TABLAS 15'!$A$6:$D$13,3))</f>
        <v>230.76406400000002</v>
      </c>
      <c r="M233" s="9"/>
      <c r="N233" s="7">
        <f>IF((VLOOKUP(F233,'[2]TABLAS 15'!$B$22:$D$32,3)-L233)&lt;0,-(VLOOKUP(F233,'[2]TABLAS 15'!$B$22:$D$32,3)-L233),0)</f>
        <v>83.44406400000003</v>
      </c>
      <c r="O233" s="10"/>
      <c r="P233" s="6">
        <v>75.1638984</v>
      </c>
      <c r="Q233" s="7">
        <f t="shared" si="68"/>
        <v>2931.3920375999996</v>
      </c>
      <c r="R233" s="38"/>
    </row>
    <row r="234" spans="2:18" ht="25.5" customHeight="1">
      <c r="B234" s="2">
        <v>228</v>
      </c>
      <c r="C234" s="76" t="s">
        <v>11</v>
      </c>
      <c r="D234" s="3">
        <v>15</v>
      </c>
      <c r="E234" s="4">
        <v>206</v>
      </c>
      <c r="F234" s="5">
        <f t="shared" si="66"/>
        <v>3090</v>
      </c>
      <c r="G234" s="6">
        <v>412</v>
      </c>
      <c r="H234" s="6"/>
      <c r="I234" s="6">
        <f t="shared" si="69"/>
        <v>0</v>
      </c>
      <c r="J234" s="7">
        <f>IF((VLOOKUP(F234,'[2]TABLAS 15'!$B$22:$D$32,3)-L234)&lt;0,0,VLOOKUP(F234,'[2]TABLAS 15'!$B$22:$D$32,3)-L234)</f>
        <v>0</v>
      </c>
      <c r="K234" s="7">
        <f t="shared" si="67"/>
        <v>3502</v>
      </c>
      <c r="L234" s="8">
        <f>((F234-VLOOKUP(F234,'[2]TABLAS 15'!$A$6:$D$13,1))*VLOOKUP(F234,'[2]TABLAS 15'!$A$6:$D$13,4)+VLOOKUP(F234,'[2]TABLAS 15'!$A$6:$D$13,3))</f>
        <v>230.76406400000002</v>
      </c>
      <c r="M234" s="9"/>
      <c r="N234" s="7">
        <f>IF((VLOOKUP(F234,'[2]TABLAS 15'!$B$22:$D$32,3)-L234)&lt;0,-(VLOOKUP(F234,'[2]TABLAS 15'!$B$22:$D$32,3)-L234),0)</f>
        <v>83.44406400000003</v>
      </c>
      <c r="O234" s="10"/>
      <c r="P234" s="6">
        <v>75.1638984</v>
      </c>
      <c r="Q234" s="7">
        <f t="shared" si="68"/>
        <v>3343.3920375999996</v>
      </c>
      <c r="R234" s="38"/>
    </row>
    <row r="235" spans="2:18" ht="25.5" customHeight="1">
      <c r="B235" s="2">
        <v>229</v>
      </c>
      <c r="C235" s="74" t="s">
        <v>192</v>
      </c>
      <c r="D235" s="3">
        <v>15</v>
      </c>
      <c r="E235" s="4">
        <v>196</v>
      </c>
      <c r="F235" s="5">
        <f t="shared" si="66"/>
        <v>2940</v>
      </c>
      <c r="G235" s="6">
        <v>294</v>
      </c>
      <c r="H235" s="6"/>
      <c r="I235" s="6">
        <f t="shared" si="69"/>
        <v>0</v>
      </c>
      <c r="J235" s="7">
        <f>IF((VLOOKUP(F235,'[2]TABLAS 15'!$B$22:$D$32,3)-L235)&lt;0,0,VLOOKUP(F235,'[2]TABLAS 15'!$B$22:$D$32,3)-L235)</f>
        <v>0</v>
      </c>
      <c r="K235" s="7">
        <f t="shared" si="67"/>
        <v>3234</v>
      </c>
      <c r="L235" s="8">
        <f>((F235-VLOOKUP(F235,'[2]TABLAS 15'!$A$6:$D$13,1))*VLOOKUP(F235,'[2]TABLAS 15'!$A$6:$D$13,4)+VLOOKUP(F235,'[2]TABLAS 15'!$A$6:$D$13,3))</f>
        <v>214.44406400000003</v>
      </c>
      <c r="M235" s="9"/>
      <c r="N235" s="7">
        <f>IF((VLOOKUP(F235,'[2]TABLAS 15'!$B$22:$D$32,3)-L235)&lt;0,-(VLOOKUP(F235,'[2]TABLAS 15'!$B$22:$D$32,3)-L235),0)</f>
        <v>67.12406400000003</v>
      </c>
      <c r="O235" s="10"/>
      <c r="P235" s="6">
        <v>71.8218984</v>
      </c>
      <c r="Q235" s="7">
        <f t="shared" si="68"/>
        <v>3095.0540376</v>
      </c>
      <c r="R235" s="38"/>
    </row>
    <row r="236" spans="2:18" ht="25.5" customHeight="1">
      <c r="B236" s="66">
        <v>230</v>
      </c>
      <c r="C236" s="88" t="s">
        <v>192</v>
      </c>
      <c r="D236" s="20">
        <v>15</v>
      </c>
      <c r="E236" s="21">
        <v>196</v>
      </c>
      <c r="F236" s="42">
        <f>D236*E236</f>
        <v>2940</v>
      </c>
      <c r="G236" s="23"/>
      <c r="H236" s="23"/>
      <c r="I236" s="23">
        <f>H236*0.25</f>
        <v>0</v>
      </c>
      <c r="J236" s="22">
        <f>IF((VLOOKUP(F236,'[2]TABLAS 15'!$B$22:$D$32,3)-L236)&lt;0,0,VLOOKUP(F236,'[2]TABLAS 15'!$B$22:$D$32,3)-L236)</f>
        <v>0</v>
      </c>
      <c r="K236" s="22">
        <f>SUM(F236+H236+J236+I236+G236)</f>
        <v>2940</v>
      </c>
      <c r="L236" s="24">
        <f>((F236-VLOOKUP(F236,'[2]TABLAS 15'!$A$6:$D$13,1))*VLOOKUP(F236,'[2]TABLAS 15'!$A$6:$D$13,4)+VLOOKUP(F236,'[2]TABLAS 15'!$A$6:$D$13,3))</f>
        <v>214.44406400000003</v>
      </c>
      <c r="M236" s="25"/>
      <c r="N236" s="22">
        <f>IF((VLOOKUP(F236,'[2]TABLAS 15'!$B$22:$D$32,3)-L236)&lt;0,-(VLOOKUP(F236,'[2]TABLAS 15'!$B$22:$D$32,3)-L236),0)</f>
        <v>67.12406400000003</v>
      </c>
      <c r="O236" s="26"/>
      <c r="P236" s="23">
        <v>71.8218984</v>
      </c>
      <c r="Q236" s="22">
        <f>K236-O236-P236-N236</f>
        <v>2801.0540376</v>
      </c>
      <c r="R236" s="65"/>
    </row>
    <row r="237" spans="2:18" ht="25.5" customHeight="1">
      <c r="B237" s="2">
        <v>231</v>
      </c>
      <c r="C237" s="96" t="s">
        <v>192</v>
      </c>
      <c r="D237" s="3">
        <v>15</v>
      </c>
      <c r="E237" s="4">
        <v>196</v>
      </c>
      <c r="F237" s="5">
        <f>D237*E237</f>
        <v>2940</v>
      </c>
      <c r="G237" s="6">
        <v>392</v>
      </c>
      <c r="H237" s="6"/>
      <c r="I237" s="6">
        <f>H237*0.25</f>
        <v>0</v>
      </c>
      <c r="J237" s="7">
        <f>IF((VLOOKUP(F237,'[2]TABLAS 15'!$B$22:$D$32,3)-L237)&lt;0,0,VLOOKUP(F237,'[2]TABLAS 15'!$B$22:$D$32,3)-L237)</f>
        <v>0</v>
      </c>
      <c r="K237" s="7">
        <f>SUM(F237+H237+J237+I237+G237)</f>
        <v>3332</v>
      </c>
      <c r="L237" s="8">
        <f>((F237-VLOOKUP(F237,'[2]TABLAS 15'!$A$6:$D$13,1))*VLOOKUP(F237,'[2]TABLAS 15'!$A$6:$D$13,4)+VLOOKUP(F237,'[2]TABLAS 15'!$A$6:$D$13,3))</f>
        <v>214.44406400000003</v>
      </c>
      <c r="M237" s="9"/>
      <c r="N237" s="7">
        <f>IF((VLOOKUP(F237,'[2]TABLAS 15'!$B$22:$D$32,3)-L237)&lt;0,-(VLOOKUP(F237,'[2]TABLAS 15'!$B$22:$D$32,3)-L237),0)</f>
        <v>67.12406400000003</v>
      </c>
      <c r="O237" s="10"/>
      <c r="P237" s="6">
        <v>71.8218984</v>
      </c>
      <c r="Q237" s="7">
        <f>K237-O237-P237-N237</f>
        <v>3193.0540376</v>
      </c>
      <c r="R237" s="38"/>
    </row>
    <row r="238" spans="2:18" ht="25.5" customHeight="1">
      <c r="B238" s="13">
        <v>232</v>
      </c>
      <c r="C238" s="96" t="s">
        <v>192</v>
      </c>
      <c r="D238" s="3">
        <v>15</v>
      </c>
      <c r="E238" s="4">
        <v>196</v>
      </c>
      <c r="F238" s="5">
        <f>D238*E238</f>
        <v>2940</v>
      </c>
      <c r="G238" s="6">
        <v>196</v>
      </c>
      <c r="H238" s="6"/>
      <c r="I238" s="6">
        <f>H238*0.25</f>
        <v>0</v>
      </c>
      <c r="J238" s="7">
        <f>IF((VLOOKUP(F238,'[2]TABLAS 15'!$B$22:$D$32,3)-L238)&lt;0,0,VLOOKUP(F238,'[2]TABLAS 15'!$B$22:$D$32,3)-L238)</f>
        <v>0</v>
      </c>
      <c r="K238" s="7">
        <f>SUM(F238+H238+J238+I238+G238)</f>
        <v>3136</v>
      </c>
      <c r="L238" s="8">
        <f>((F238-VLOOKUP(F238,'[2]TABLAS 15'!$A$6:$D$13,1))*VLOOKUP(F238,'[2]TABLAS 15'!$A$6:$D$13,4)+VLOOKUP(F238,'[2]TABLAS 15'!$A$6:$D$13,3))</f>
        <v>214.44406400000003</v>
      </c>
      <c r="M238" s="9"/>
      <c r="N238" s="7">
        <f>IF((VLOOKUP(F238,'[2]TABLAS 15'!$B$22:$D$32,3)-L238)&lt;0,-(VLOOKUP(F238,'[2]TABLAS 15'!$B$22:$D$32,3)-L238),0)</f>
        <v>67.12406400000003</v>
      </c>
      <c r="O238" s="10"/>
      <c r="P238" s="6">
        <v>71.8218984</v>
      </c>
      <c r="Q238" s="7">
        <f>K238-O238-P238-N238</f>
        <v>2997.0540376</v>
      </c>
      <c r="R238" s="38"/>
    </row>
    <row r="239" spans="2:18" ht="25.5" customHeight="1">
      <c r="B239" s="2">
        <v>233</v>
      </c>
      <c r="C239" s="96" t="s">
        <v>192</v>
      </c>
      <c r="D239" s="3">
        <v>15</v>
      </c>
      <c r="E239" s="4">
        <v>196</v>
      </c>
      <c r="F239" s="5">
        <f>D239*E239</f>
        <v>2940</v>
      </c>
      <c r="G239" s="6">
        <v>392</v>
      </c>
      <c r="H239" s="6"/>
      <c r="I239" s="6">
        <f>H239*0.25</f>
        <v>0</v>
      </c>
      <c r="J239" s="7">
        <f>IF((VLOOKUP(F239,'[2]TABLAS 15'!$B$22:$D$32,3)-L239)&lt;0,0,VLOOKUP(F239,'[2]TABLAS 15'!$B$22:$D$32,3)-L239)</f>
        <v>0</v>
      </c>
      <c r="K239" s="7">
        <f>SUM(F239+H239+J239+I239+G239)</f>
        <v>3332</v>
      </c>
      <c r="L239" s="8">
        <f>((F239-VLOOKUP(F239,'[2]TABLAS 15'!$A$6:$D$13,1))*VLOOKUP(F239,'[2]TABLAS 15'!$A$6:$D$13,4)+VLOOKUP(F239,'[2]TABLAS 15'!$A$6:$D$13,3))</f>
        <v>214.44406400000003</v>
      </c>
      <c r="M239" s="9"/>
      <c r="N239" s="7">
        <f>IF((VLOOKUP(F239,'[2]TABLAS 15'!$B$22:$D$32,3)-L239)&lt;0,-(VLOOKUP(F239,'[2]TABLAS 15'!$B$22:$D$32,3)-L239),0)</f>
        <v>67.12406400000003</v>
      </c>
      <c r="O239" s="10"/>
      <c r="P239" s="6">
        <v>71.8218984</v>
      </c>
      <c r="Q239" s="7">
        <f>K239-O239-P239-N239</f>
        <v>3193.0540376</v>
      </c>
      <c r="R239" s="38"/>
    </row>
    <row r="240" spans="2:18" ht="25.5" customHeight="1">
      <c r="B240" s="13">
        <v>234</v>
      </c>
      <c r="C240" s="96" t="s">
        <v>192</v>
      </c>
      <c r="D240" s="3">
        <v>15</v>
      </c>
      <c r="E240" s="4">
        <v>196</v>
      </c>
      <c r="F240" s="5">
        <f>D240*E240</f>
        <v>2940</v>
      </c>
      <c r="G240" s="6">
        <v>392</v>
      </c>
      <c r="H240" s="6"/>
      <c r="I240" s="6">
        <f>H240*0.25</f>
        <v>0</v>
      </c>
      <c r="J240" s="7">
        <f>IF((VLOOKUP(F240,'[2]TABLAS 15'!$B$22:$D$32,3)-L240)&lt;0,0,VLOOKUP(F240,'[2]TABLAS 15'!$B$22:$D$32,3)-L240)</f>
        <v>0</v>
      </c>
      <c r="K240" s="7">
        <f>SUM(F240+H240+J240+I240+G240)</f>
        <v>3332</v>
      </c>
      <c r="L240" s="8">
        <f>((F240-VLOOKUP(F240,'[2]TABLAS 15'!$A$6:$D$13,1))*VLOOKUP(F240,'[2]TABLAS 15'!$A$6:$D$13,4)+VLOOKUP(F240,'[2]TABLAS 15'!$A$6:$D$13,3))</f>
        <v>214.44406400000003</v>
      </c>
      <c r="M240" s="9"/>
      <c r="N240" s="7">
        <f>IF((VLOOKUP(F240,'[2]TABLAS 15'!$B$22:$D$32,3)-L240)&lt;0,-(VLOOKUP(F240,'[2]TABLAS 15'!$B$22:$D$32,3)-L240),0)</f>
        <v>67.12406400000003</v>
      </c>
      <c r="O240" s="10"/>
      <c r="P240" s="6">
        <v>71.8218984</v>
      </c>
      <c r="Q240" s="7">
        <f>K240-O240-P240-N240</f>
        <v>3193.0540376</v>
      </c>
      <c r="R240" s="38"/>
    </row>
    <row r="241" ht="25.5" customHeight="1" thickBot="1"/>
    <row r="242" spans="2:17" ht="25.5" customHeight="1">
      <c r="B242" s="129" t="s">
        <v>199</v>
      </c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1"/>
    </row>
    <row r="243" spans="2:17" ht="25.5" customHeight="1" thickBot="1">
      <c r="B243" s="132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4"/>
    </row>
    <row r="244" spans="2:18" ht="25.5" customHeight="1">
      <c r="B244" s="135" t="s">
        <v>198</v>
      </c>
      <c r="C244" s="135" t="s">
        <v>6</v>
      </c>
      <c r="D244" s="138" t="s">
        <v>7</v>
      </c>
      <c r="E244" s="141" t="s">
        <v>0</v>
      </c>
      <c r="F244" s="144" t="s">
        <v>1</v>
      </c>
      <c r="G244" s="145"/>
      <c r="H244" s="145"/>
      <c r="I244" s="145"/>
      <c r="J244" s="145"/>
      <c r="K244" s="146"/>
      <c r="L244" s="62"/>
      <c r="M244" s="63"/>
      <c r="N244" s="144" t="s">
        <v>9</v>
      </c>
      <c r="O244" s="145"/>
      <c r="P244" s="145"/>
      <c r="Q244" s="122" t="s">
        <v>2</v>
      </c>
      <c r="R244" s="122" t="s">
        <v>3</v>
      </c>
    </row>
    <row r="245" spans="2:18" ht="25.5" customHeight="1">
      <c r="B245" s="136"/>
      <c r="C245" s="136"/>
      <c r="D245" s="139"/>
      <c r="E245" s="142"/>
      <c r="F245" s="107" t="s">
        <v>4</v>
      </c>
      <c r="G245" s="125" t="s">
        <v>10</v>
      </c>
      <c r="H245" s="67" t="s">
        <v>13</v>
      </c>
      <c r="I245" s="67" t="s">
        <v>14</v>
      </c>
      <c r="J245" s="127" t="s">
        <v>15</v>
      </c>
      <c r="K245" s="127" t="s">
        <v>5</v>
      </c>
      <c r="L245" s="68" t="s">
        <v>16</v>
      </c>
      <c r="M245" s="63"/>
      <c r="N245" s="107" t="s">
        <v>8</v>
      </c>
      <c r="O245" s="107" t="s">
        <v>188</v>
      </c>
      <c r="P245" s="107" t="s">
        <v>78</v>
      </c>
      <c r="Q245" s="123"/>
      <c r="R245" s="123"/>
    </row>
    <row r="246" spans="2:18" ht="25.5" customHeight="1">
      <c r="B246" s="137"/>
      <c r="C246" s="137"/>
      <c r="D246" s="140"/>
      <c r="E246" s="143"/>
      <c r="F246" s="108"/>
      <c r="G246" s="126"/>
      <c r="H246" s="69"/>
      <c r="I246" s="69"/>
      <c r="J246" s="128"/>
      <c r="K246" s="128"/>
      <c r="L246" s="70"/>
      <c r="M246" s="71"/>
      <c r="N246" s="108"/>
      <c r="O246" s="108"/>
      <c r="P246" s="108"/>
      <c r="Q246" s="124"/>
      <c r="R246" s="124"/>
    </row>
    <row r="247" spans="2:18" ht="25.5" customHeight="1">
      <c r="B247" s="2">
        <v>1</v>
      </c>
      <c r="C247" s="64" t="s">
        <v>73</v>
      </c>
      <c r="D247" s="27">
        <v>15</v>
      </c>
      <c r="E247" s="33">
        <v>164.6</v>
      </c>
      <c r="F247" s="34">
        <f aca="true" t="shared" si="70" ref="F247:F258">D247*E247</f>
        <v>2469</v>
      </c>
      <c r="G247" s="6">
        <v>329.2</v>
      </c>
      <c r="H247" s="6"/>
      <c r="I247" s="6"/>
      <c r="J247" s="7"/>
      <c r="K247" s="7">
        <f aca="true" t="shared" si="71" ref="K247:K258">SUM(F247+H247+J247+I247+G247)</f>
        <v>2798.2</v>
      </c>
      <c r="L247" s="8"/>
      <c r="M247" s="9"/>
      <c r="N247" s="7"/>
      <c r="O247" s="10"/>
      <c r="P247" s="6">
        <v>61.73</v>
      </c>
      <c r="Q247" s="7">
        <f aca="true" t="shared" si="72" ref="Q247:Q258">K247-O247-P247-N247</f>
        <v>2736.47</v>
      </c>
      <c r="R247" s="11"/>
    </row>
    <row r="248" spans="2:18" ht="25.5" customHeight="1">
      <c r="B248" s="2">
        <v>2</v>
      </c>
      <c r="C248" s="64" t="s">
        <v>73</v>
      </c>
      <c r="D248" s="27">
        <v>15</v>
      </c>
      <c r="E248" s="33">
        <v>164.6</v>
      </c>
      <c r="F248" s="34">
        <f t="shared" si="70"/>
        <v>2469</v>
      </c>
      <c r="G248" s="6">
        <v>329.2</v>
      </c>
      <c r="H248" s="6"/>
      <c r="I248" s="6"/>
      <c r="J248" s="7"/>
      <c r="K248" s="7">
        <f t="shared" si="71"/>
        <v>2798.2</v>
      </c>
      <c r="L248" s="8"/>
      <c r="M248" s="9"/>
      <c r="N248" s="7"/>
      <c r="O248" s="10"/>
      <c r="P248" s="6">
        <v>61.73</v>
      </c>
      <c r="Q248" s="7">
        <f t="shared" si="72"/>
        <v>2736.47</v>
      </c>
      <c r="R248" s="11"/>
    </row>
    <row r="249" spans="2:18" ht="25.5" customHeight="1">
      <c r="B249" s="2">
        <v>3</v>
      </c>
      <c r="C249" s="64" t="s">
        <v>73</v>
      </c>
      <c r="D249" s="27">
        <v>15</v>
      </c>
      <c r="E249" s="35">
        <v>164.6</v>
      </c>
      <c r="F249" s="34">
        <f t="shared" si="70"/>
        <v>2469</v>
      </c>
      <c r="G249" s="6">
        <v>329.2</v>
      </c>
      <c r="H249" s="6"/>
      <c r="I249" s="6"/>
      <c r="J249" s="7"/>
      <c r="K249" s="7">
        <f t="shared" si="71"/>
        <v>2798.2</v>
      </c>
      <c r="L249" s="8"/>
      <c r="M249" s="9"/>
      <c r="N249" s="7"/>
      <c r="O249" s="10"/>
      <c r="P249" s="6">
        <v>61.73</v>
      </c>
      <c r="Q249" s="7">
        <f t="shared" si="72"/>
        <v>2736.47</v>
      </c>
      <c r="R249" s="11"/>
    </row>
    <row r="250" spans="2:18" ht="25.5" customHeight="1">
      <c r="B250" s="2">
        <v>4</v>
      </c>
      <c r="C250" s="64" t="s">
        <v>73</v>
      </c>
      <c r="D250" s="27">
        <v>15</v>
      </c>
      <c r="E250" s="35">
        <v>164.6</v>
      </c>
      <c r="F250" s="34">
        <f t="shared" si="70"/>
        <v>2469</v>
      </c>
      <c r="G250" s="6">
        <v>329.2</v>
      </c>
      <c r="H250" s="6"/>
      <c r="I250" s="6"/>
      <c r="J250" s="7"/>
      <c r="K250" s="7">
        <f t="shared" si="71"/>
        <v>2798.2</v>
      </c>
      <c r="L250" s="8"/>
      <c r="M250" s="9"/>
      <c r="N250" s="7"/>
      <c r="O250" s="10"/>
      <c r="P250" s="6">
        <v>61.73</v>
      </c>
      <c r="Q250" s="7">
        <f t="shared" si="72"/>
        <v>2736.47</v>
      </c>
      <c r="R250" s="11"/>
    </row>
    <row r="251" spans="2:18" ht="25.5" customHeight="1">
      <c r="B251" s="2">
        <v>5</v>
      </c>
      <c r="C251" s="64" t="s">
        <v>73</v>
      </c>
      <c r="D251" s="27">
        <v>15</v>
      </c>
      <c r="E251" s="35">
        <v>164.6</v>
      </c>
      <c r="F251" s="34">
        <f t="shared" si="70"/>
        <v>2469</v>
      </c>
      <c r="G251" s="6">
        <v>329.2</v>
      </c>
      <c r="H251" s="6"/>
      <c r="I251" s="6"/>
      <c r="J251" s="7"/>
      <c r="K251" s="7">
        <f t="shared" si="71"/>
        <v>2798.2</v>
      </c>
      <c r="L251" s="8"/>
      <c r="M251" s="9"/>
      <c r="N251" s="7"/>
      <c r="O251" s="10"/>
      <c r="P251" s="6">
        <v>61.73</v>
      </c>
      <c r="Q251" s="7">
        <f t="shared" si="72"/>
        <v>2736.47</v>
      </c>
      <c r="R251" s="11"/>
    </row>
    <row r="252" spans="2:18" ht="25.5" customHeight="1">
      <c r="B252" s="2">
        <v>6</v>
      </c>
      <c r="C252" s="14" t="s">
        <v>73</v>
      </c>
      <c r="D252" s="27">
        <v>15</v>
      </c>
      <c r="E252" s="33">
        <v>164.6</v>
      </c>
      <c r="F252" s="34">
        <f t="shared" si="70"/>
        <v>2469</v>
      </c>
      <c r="G252" s="6">
        <v>329.2</v>
      </c>
      <c r="H252" s="6"/>
      <c r="I252" s="6"/>
      <c r="J252" s="7"/>
      <c r="K252" s="7">
        <f t="shared" si="71"/>
        <v>2798.2</v>
      </c>
      <c r="L252" s="8"/>
      <c r="M252" s="9"/>
      <c r="N252" s="7"/>
      <c r="O252" s="10"/>
      <c r="P252" s="6"/>
      <c r="Q252" s="7">
        <f t="shared" si="72"/>
        <v>2798.2</v>
      </c>
      <c r="R252" s="11"/>
    </row>
    <row r="253" spans="2:18" ht="25.5" customHeight="1">
      <c r="B253" s="2">
        <v>7</v>
      </c>
      <c r="C253" s="14" t="s">
        <v>75</v>
      </c>
      <c r="D253" s="27">
        <v>15</v>
      </c>
      <c r="E253" s="35">
        <v>193.5</v>
      </c>
      <c r="F253" s="34">
        <f t="shared" si="70"/>
        <v>2902.5</v>
      </c>
      <c r="G253" s="6"/>
      <c r="H253" s="6"/>
      <c r="I253" s="6"/>
      <c r="J253" s="7"/>
      <c r="K253" s="7">
        <f t="shared" si="71"/>
        <v>2902.5</v>
      </c>
      <c r="L253" s="8"/>
      <c r="M253" s="9"/>
      <c r="N253" s="7"/>
      <c r="O253" s="10"/>
      <c r="P253" s="6"/>
      <c r="Q253" s="7">
        <f t="shared" si="72"/>
        <v>2902.5</v>
      </c>
      <c r="R253" s="11"/>
    </row>
    <row r="254" spans="2:18" ht="25.5" customHeight="1">
      <c r="B254" s="2">
        <v>8</v>
      </c>
      <c r="C254" s="14" t="s">
        <v>75</v>
      </c>
      <c r="D254" s="27">
        <v>15</v>
      </c>
      <c r="E254" s="35">
        <v>193.5</v>
      </c>
      <c r="F254" s="34">
        <f t="shared" si="70"/>
        <v>2902.5</v>
      </c>
      <c r="G254" s="6"/>
      <c r="H254" s="6"/>
      <c r="I254" s="6"/>
      <c r="J254" s="7"/>
      <c r="K254" s="7">
        <f t="shared" si="71"/>
        <v>2902.5</v>
      </c>
      <c r="L254" s="8"/>
      <c r="M254" s="9"/>
      <c r="N254" s="7"/>
      <c r="O254" s="10"/>
      <c r="P254" s="6"/>
      <c r="Q254" s="7">
        <f t="shared" si="72"/>
        <v>2902.5</v>
      </c>
      <c r="R254" s="11"/>
    </row>
    <row r="255" spans="2:18" ht="25.5" customHeight="1">
      <c r="B255" s="2">
        <v>9</v>
      </c>
      <c r="C255" s="14" t="s">
        <v>75</v>
      </c>
      <c r="D255" s="27">
        <v>15</v>
      </c>
      <c r="E255" s="35">
        <v>193.5</v>
      </c>
      <c r="F255" s="34">
        <f t="shared" si="70"/>
        <v>2902.5</v>
      </c>
      <c r="G255" s="6"/>
      <c r="H255" s="6"/>
      <c r="I255" s="6"/>
      <c r="J255" s="7"/>
      <c r="K255" s="7">
        <f t="shared" si="71"/>
        <v>2902.5</v>
      </c>
      <c r="L255" s="8"/>
      <c r="M255" s="9"/>
      <c r="N255" s="7"/>
      <c r="O255" s="10"/>
      <c r="P255" s="6"/>
      <c r="Q255" s="7">
        <f t="shared" si="72"/>
        <v>2902.5</v>
      </c>
      <c r="R255" s="11"/>
    </row>
    <row r="256" spans="2:18" ht="25.5" customHeight="1">
      <c r="B256" s="2">
        <v>10</v>
      </c>
      <c r="C256" s="14" t="s">
        <v>75</v>
      </c>
      <c r="D256" s="27">
        <v>15</v>
      </c>
      <c r="E256" s="35">
        <v>193.5</v>
      </c>
      <c r="F256" s="34">
        <f t="shared" si="70"/>
        <v>2902.5</v>
      </c>
      <c r="G256" s="6"/>
      <c r="H256" s="6"/>
      <c r="I256" s="6"/>
      <c r="J256" s="7"/>
      <c r="K256" s="7">
        <f t="shared" si="71"/>
        <v>2902.5</v>
      </c>
      <c r="L256" s="8"/>
      <c r="M256" s="9"/>
      <c r="N256" s="7"/>
      <c r="O256" s="10"/>
      <c r="P256" s="6"/>
      <c r="Q256" s="7">
        <f t="shared" si="72"/>
        <v>2902.5</v>
      </c>
      <c r="R256" s="11"/>
    </row>
    <row r="257" spans="2:18" ht="25.5" customHeight="1">
      <c r="B257" s="2">
        <v>11</v>
      </c>
      <c r="C257" s="14" t="s">
        <v>183</v>
      </c>
      <c r="D257" s="27">
        <v>15</v>
      </c>
      <c r="E257" s="33">
        <v>407</v>
      </c>
      <c r="F257" s="34">
        <f t="shared" si="70"/>
        <v>6105</v>
      </c>
      <c r="G257" s="6"/>
      <c r="H257" s="6"/>
      <c r="I257" s="6"/>
      <c r="J257" s="7"/>
      <c r="K257" s="7">
        <f t="shared" si="71"/>
        <v>6105</v>
      </c>
      <c r="L257" s="8"/>
      <c r="M257" s="9"/>
      <c r="N257" s="7"/>
      <c r="O257" s="10"/>
      <c r="P257" s="6"/>
      <c r="Q257" s="7">
        <f t="shared" si="72"/>
        <v>6105</v>
      </c>
      <c r="R257" s="11"/>
    </row>
    <row r="258" spans="2:18" ht="25.5" customHeight="1">
      <c r="B258" s="2">
        <v>12</v>
      </c>
      <c r="C258" s="14" t="s">
        <v>150</v>
      </c>
      <c r="D258" s="27">
        <v>15</v>
      </c>
      <c r="E258" s="35">
        <v>36.49</v>
      </c>
      <c r="F258" s="34">
        <f t="shared" si="70"/>
        <v>547.35</v>
      </c>
      <c r="G258" s="6"/>
      <c r="H258" s="6"/>
      <c r="I258" s="6"/>
      <c r="J258" s="7"/>
      <c r="K258" s="7">
        <f t="shared" si="71"/>
        <v>547.35</v>
      </c>
      <c r="L258" s="8"/>
      <c r="M258" s="9"/>
      <c r="N258" s="7"/>
      <c r="O258" s="10"/>
      <c r="P258" s="6"/>
      <c r="Q258" s="7">
        <f t="shared" si="72"/>
        <v>547.35</v>
      </c>
      <c r="R258" s="11"/>
    </row>
    <row r="259" ht="25.5" customHeight="1"/>
    <row r="260" ht="25.5" customHeight="1"/>
    <row r="261" ht="25.5" customHeight="1"/>
    <row r="262" ht="25.5" customHeight="1"/>
  </sheetData>
  <sheetProtection/>
  <mergeCells count="24">
    <mergeCell ref="B242:Q243"/>
    <mergeCell ref="B244:B246"/>
    <mergeCell ref="C244:C246"/>
    <mergeCell ref="D244:D246"/>
    <mergeCell ref="E244:E246"/>
    <mergeCell ref="F244:K244"/>
    <mergeCell ref="N244:P244"/>
    <mergeCell ref="Q244:Q246"/>
    <mergeCell ref="R244:R246"/>
    <mergeCell ref="F245:F246"/>
    <mergeCell ref="G245:G246"/>
    <mergeCell ref="J245:J246"/>
    <mergeCell ref="K245:K246"/>
    <mergeCell ref="N245:N246"/>
    <mergeCell ref="S7:S9"/>
    <mergeCell ref="E3:L3"/>
    <mergeCell ref="O245:O246"/>
    <mergeCell ref="P245:P246"/>
    <mergeCell ref="B7:B9"/>
    <mergeCell ref="C7:C9"/>
    <mergeCell ref="D7:D9"/>
    <mergeCell ref="E7:E9"/>
    <mergeCell ref="F7:L8"/>
    <mergeCell ref="M7:R8"/>
  </mergeCells>
  <printOptions/>
  <pageMargins left="0.3937007874015748" right="0.3937007874015748" top="0.3937007874015748" bottom="0.3937007874015748" header="0" footer="0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Zapotlán del 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Municipal</dc:creator>
  <cp:keywords/>
  <dc:description/>
  <cp:lastModifiedBy>UTI</cp:lastModifiedBy>
  <cp:lastPrinted>2016-03-30T15:27:25Z</cp:lastPrinted>
  <dcterms:created xsi:type="dcterms:W3CDTF">2008-03-11T18:58:54Z</dcterms:created>
  <dcterms:modified xsi:type="dcterms:W3CDTF">2016-05-01T01:09:31Z</dcterms:modified>
  <cp:category/>
  <cp:version/>
  <cp:contentType/>
  <cp:contentStatus/>
</cp:coreProperties>
</file>