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5" windowWidth="15195" windowHeight="8085" tabRatio="807" activeTab="0"/>
  </bookViews>
  <sheets>
    <sheet name="REGIDORES" sheetId="1" r:id="rId1"/>
    <sheet name="PRESIDENCIA" sheetId="2" r:id="rId2"/>
    <sheet name="DELEGACIONES" sheetId="3" r:id="rId3"/>
    <sheet name="HACIENDA" sheetId="4" r:id="rId4"/>
    <sheet name="ARCH. Y  PROMOCION ECO" sheetId="5" r:id="rId5"/>
    <sheet name="PLANEACION" sheetId="6" r:id="rId6"/>
    <sheet name="OBRAS " sheetId="7" r:id="rId7"/>
    <sheet name="PARQUES" sheetId="8" r:id="rId8"/>
    <sheet name="SER. MEDICO" sheetId="9" r:id="rId9"/>
    <sheet name="SEGURIDAD" sheetId="10" r:id="rId10"/>
    <sheet name="EVENTUALES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<sst xmlns="http://schemas.openxmlformats.org/spreadsheetml/2006/main" count="1325" uniqueCount="249">
  <si>
    <t>SALARIO</t>
  </si>
  <si>
    <t>PERCEPCIONES</t>
  </si>
  <si>
    <t>TOTAL</t>
  </si>
  <si>
    <t>FIRMA</t>
  </si>
  <si>
    <t>IMPORTE</t>
  </si>
  <si>
    <t>SUB-TOTAL</t>
  </si>
  <si>
    <t>SUB CUENTA</t>
  </si>
  <si>
    <t>CARGO</t>
  </si>
  <si>
    <t>DIAS</t>
  </si>
  <si>
    <t>ISR</t>
  </si>
  <si>
    <t>NUMERO</t>
  </si>
  <si>
    <t>DEDUCCIONES</t>
  </si>
  <si>
    <t>DIAS EXTRAS</t>
  </si>
  <si>
    <t>______________________________________</t>
  </si>
  <si>
    <t>CHOFER</t>
  </si>
  <si>
    <t>MENSAJERA</t>
  </si>
  <si>
    <t>OCULTA</t>
  </si>
  <si>
    <t>DÍAS</t>
  </si>
  <si>
    <t>VAC.</t>
  </si>
  <si>
    <t>P.V.</t>
  </si>
  <si>
    <t>SUB/EMP.</t>
  </si>
  <si>
    <t>I.S.P.T.</t>
  </si>
  <si>
    <t>PRESIDENCIA</t>
  </si>
  <si>
    <t>SECRETARIO
DE AYUNTAMIENTO</t>
  </si>
  <si>
    <t>SECRETARIA</t>
  </si>
  <si>
    <t>SINDICO</t>
  </si>
  <si>
    <t>SINDICATURA</t>
  </si>
  <si>
    <t>OFICIALIA MAYOR</t>
  </si>
  <si>
    <t>AUXILIAR</t>
  </si>
  <si>
    <t>JURIDICO</t>
  </si>
  <si>
    <t>REGISTRO CIVIL</t>
  </si>
  <si>
    <t>OFICIAL DE 
REGISTRO CIVIL</t>
  </si>
  <si>
    <t>CASA DE CULTURA</t>
  </si>
  <si>
    <t>DIRECTOR</t>
  </si>
  <si>
    <t>INS. COMPUTO BIBLIOTECA
ZAPOTLAN</t>
  </si>
  <si>
    <t>MANTENIMIENTO DE  VEHICULOS MUNICIPALES</t>
  </si>
  <si>
    <t>AYUDANTE</t>
  </si>
  <si>
    <t>PARTICIPACION CIUDADANA</t>
  </si>
  <si>
    <t xml:space="preserve">JARDINERO </t>
  </si>
  <si>
    <t>ENC. AUDITORIO</t>
  </si>
  <si>
    <t xml:space="preserve">ALBAÑIL DEG. </t>
  </si>
  <si>
    <t>PINTOR Y AUX. ALBAÑIL</t>
  </si>
  <si>
    <t>ENC. COM. BIBLIOTECA</t>
  </si>
  <si>
    <t>INT. AUD. TECUALTITAN</t>
  </si>
  <si>
    <t>ENCARGADO PLATANAR</t>
  </si>
  <si>
    <t>JAR.  PLAZA. PLATANAR</t>
  </si>
  <si>
    <t>DELEGACION TECUALTITAN</t>
  </si>
  <si>
    <t>SUB
CUENTA</t>
  </si>
  <si>
    <t>AGENCIAS MUNICIPALES ( AGENTES )</t>
  </si>
  <si>
    <t>AGENCIAS  ( CEMENTERIOS )</t>
  </si>
  <si>
    <t>ENCARGADO AHUATLAN</t>
  </si>
  <si>
    <t>ENC    ATZCATLAN</t>
  </si>
  <si>
    <t>ENCARGADO OTATLAN</t>
  </si>
  <si>
    <t>ENC. SANTIAGO TOT</t>
  </si>
  <si>
    <t>AGENCIAS ( JARDINEROS )</t>
  </si>
  <si>
    <t>JARDINERO PLAZA CHILA</t>
  </si>
  <si>
    <t>JARD. DEL PARQUE DE  CHILA</t>
  </si>
  <si>
    <t>JARDINERO PZA. OTATLAN</t>
  </si>
  <si>
    <t>JARDINERO PZA. ATZCATLAN</t>
  </si>
  <si>
    <t>JARDINERO SANTIAGO</t>
  </si>
  <si>
    <t>JARDINERO PLAZA CERRITOS</t>
  </si>
  <si>
    <t>JARD. PLAZA LA COLONIA</t>
  </si>
  <si>
    <t>JAR. PLAZA RANCHO NUEVO</t>
  </si>
  <si>
    <t>JARD. PLAZA DE LA NORIA</t>
  </si>
  <si>
    <t>JARD. PLAZA  * LA VIBORA</t>
  </si>
  <si>
    <t>JARD. PLAZA LA CONSTANCIA</t>
  </si>
  <si>
    <t>JAR. AUX. ZAPOTLAN</t>
  </si>
  <si>
    <t>JARD. PLAZA PROVIDENCIA</t>
  </si>
  <si>
    <t>JARD. PARQUE AHUATLAN</t>
  </si>
  <si>
    <t>JARD. PLAZA EL MIRADOR</t>
  </si>
  <si>
    <t>JARD. PLAZA AHUATLAN</t>
  </si>
  <si>
    <t>JARD. UNIDAD DEP. ZAPOTLAN</t>
  </si>
  <si>
    <t>ENC. CAM.DEPORTIVO ZAPOTLAN</t>
  </si>
  <si>
    <t>JAR. PLAZA PROVIDENCIA</t>
  </si>
  <si>
    <t>AGENCIAS ( AUX. DE INTENDENCIA Y BARRENDEROS )</t>
  </si>
  <si>
    <t>BARRENDERA
PLAZA OTATLAN</t>
  </si>
  <si>
    <t>INTENDENTE, CASA
SALUD EL UVALANO</t>
  </si>
  <si>
    <t>HACIENDA MUNICIPAL</t>
  </si>
  <si>
    <t>ENCARGADO DE 
PADRON Y LICENCIAS</t>
  </si>
  <si>
    <t>IMPUESTO PREDIAL Y CATASTRO</t>
  </si>
  <si>
    <t>OBRAS PUBLICAS</t>
  </si>
  <si>
    <t>ING. OBRAS PUBLICAS</t>
  </si>
  <si>
    <t>AUX. TECNICO</t>
  </si>
  <si>
    <t>RASTRO MUNICIPAL</t>
  </si>
  <si>
    <t>AUX. PARQUES Y JARDINES</t>
  </si>
  <si>
    <t>CHOFER CAMION VOLTEO</t>
  </si>
  <si>
    <t>CHOFER CAMION</t>
  </si>
  <si>
    <t>OP. RETROEXCAVADORA</t>
  </si>
  <si>
    <t>INT. PZA. ZAPOTLAN</t>
  </si>
  <si>
    <t>BARRENDERO ASEO PUB.</t>
  </si>
  <si>
    <t>ENC. BAÑOS BUBLICOS</t>
  </si>
  <si>
    <t>JARD. PQUE. ZAPOTLAN</t>
  </si>
  <si>
    <t>AUX. DE ASEO PUBLICO</t>
  </si>
  <si>
    <t>ALUMBRADO PUBLICO</t>
  </si>
  <si>
    <t>ENCARGADO</t>
  </si>
  <si>
    <t>AGUA, DRENAJE Y ALCANTARILLADO</t>
  </si>
  <si>
    <t>FONTANERO</t>
  </si>
  <si>
    <t>DEPORTES</t>
  </si>
  <si>
    <t>DESARROLLO RURAL Y FOMENTO AGROPECUARIO</t>
  </si>
  <si>
    <t>SERVICIO MEDICO MUNICIPAL</t>
  </si>
  <si>
    <t>ENFERMERA</t>
  </si>
  <si>
    <t>SEGURIDAD  ( DIRECCION )</t>
  </si>
  <si>
    <t>SEGURIDAD  ( POLICIAS )</t>
  </si>
  <si>
    <t>POLICIA</t>
  </si>
  <si>
    <t>CABINERO</t>
  </si>
  <si>
    <t>PARAMEDICO</t>
  </si>
  <si>
    <t>VELADOR</t>
  </si>
  <si>
    <t>ENC. TANQUE</t>
  </si>
  <si>
    <t>OTROS</t>
  </si>
  <si>
    <t>OTRAS</t>
  </si>
  <si>
    <t>ENC. DE COMUSIDA</t>
  </si>
  <si>
    <t>POR CONTRATO</t>
  </si>
  <si>
    <t>ENC. CEMENTERIO
TECUALTITAN</t>
  </si>
  <si>
    <t>AYU. DE ASEO</t>
  </si>
  <si>
    <t>INSTRUCTOR DEL RASTRO 
MUNICIPAL</t>
  </si>
  <si>
    <t>ENCARGADO DE HACIENDA
MUNICIPAL</t>
  </si>
  <si>
    <t>AGUIN.</t>
  </si>
  <si>
    <t>HORAS 
EXTRAS</t>
  </si>
  <si>
    <t>AUX. EN HACIENDA
MUNICIPAL</t>
  </si>
  <si>
    <t>AUX. DEL DEPARTAMENTO
PROMOCION ECONOMICA</t>
  </si>
  <si>
    <t>AUXILIAR DE 
BIBLIOTECA EN
ZAPOTLAN</t>
  </si>
  <si>
    <t>AYUDANTE DE
ASEO PUBLICO</t>
  </si>
  <si>
    <t>ARCHIVO</t>
  </si>
  <si>
    <t>SECRETARIO DEL 
ARCHIVO</t>
  </si>
  <si>
    <t>SECRETARIA    GENERAL</t>
  </si>
  <si>
    <t>AUX. TECNICO EQ. 
COMPUTO</t>
  </si>
  <si>
    <t>REGIDOR</t>
  </si>
  <si>
    <t>REGIDORA</t>
  </si>
  <si>
    <t>ENC. DE LA
ALAMEDA EN  CHILA</t>
  </si>
  <si>
    <t>AUXILIAR   DE  
PRESIDENCIA</t>
  </si>
  <si>
    <t>JEFATURA  DE  
PROMOCION  ECONOMICA</t>
  </si>
  <si>
    <t>PROMOCION     ECONOMICA</t>
  </si>
  <si>
    <t>SUB  DIRECTOR</t>
  </si>
  <si>
    <t>CUENTA</t>
  </si>
  <si>
    <t>CHOFER DE 
CAMION  ESCOLAR</t>
  </si>
  <si>
    <t>INTENDENTE
 PRESIDENCIA</t>
  </si>
  <si>
    <t>BIBLIOTECARIA,
 AHUATLAN</t>
  </si>
  <si>
    <t>MAESTRA
 BAILE POLINESIO</t>
  </si>
  <si>
    <t>AUX. CULTURA, 
T/ VESPERTINO</t>
  </si>
  <si>
    <t>JEFE   MANTENIMIENTO
VEHICULAR</t>
  </si>
  <si>
    <t>ENCARGADO
RASTRO   MUNICIPAL</t>
  </si>
  <si>
    <t>JEFE    DE 
FOMENTO AGROPECUARIO</t>
  </si>
  <si>
    <t>JEFE    DE  
PARTICIPACION SOCIAL</t>
  </si>
  <si>
    <t>INTENDENTE</t>
  </si>
  <si>
    <t>ASEO   PUBLICO</t>
  </si>
  <si>
    <t xml:space="preserve"> PARQUES Y JARDINES</t>
  </si>
  <si>
    <t>CAJERA DE AGUA POTABLE
SANTIAGO TOTOLIMIXPAN</t>
  </si>
  <si>
    <t>SARGENTO</t>
  </si>
  <si>
    <t>ENC. BOMBAS
 AGUA POTABLE</t>
  </si>
  <si>
    <t>BOMBERO DE
 MESA AMULA</t>
  </si>
  <si>
    <t>JEFE DPTO
 AGUA POTABLE</t>
  </si>
  <si>
    <t>ALBAÑIL</t>
  </si>
  <si>
    <t>BOMBERO DE
 EL PLATANAR</t>
  </si>
  <si>
    <t>PEON ALBAÑIL</t>
  </si>
  <si>
    <t>JARDINERO EN LA PLAZA
DEL RINCON DE CHILA</t>
  </si>
  <si>
    <t>JARDINERO PLAZA
EL SAUZ</t>
  </si>
  <si>
    <t>AUXILIAR DE 
OFICIALIA MAYOR</t>
  </si>
  <si>
    <t>AUXILIAR TECNICO
DEP. DESARROLLO RURAL</t>
  </si>
  <si>
    <t>PRESIDENTE
 MUNICIPAL</t>
  </si>
  <si>
    <t>ENC.  DEL PERSONAL
EN OBRAS PUBLICAS</t>
  </si>
  <si>
    <t>DIRECTOR 
DEPORTES MUNICIPAL</t>
  </si>
  <si>
    <t>PROMOTOR DE DEPORTES</t>
  </si>
  <si>
    <t>DIR. DE CASA DE LA 
CULTURA</t>
  </si>
  <si>
    <t>SUB DIRECTOR
OBRAS PUBLICAS</t>
  </si>
  <si>
    <t>AGENTE  DE  CHILA</t>
  </si>
  <si>
    <t>H. AYUNTAMIENTO CONSTITUCIONAL DE ZAPOTLAN DEL REY, JAL. 2015  -  2018</t>
  </si>
  <si>
    <t>AUXILIAR DE 
INTENDENCIA</t>
  </si>
  <si>
    <t>AUX. OFICIALIA</t>
  </si>
  <si>
    <t>ENC. CORREO</t>
  </si>
  <si>
    <t>CHOFER DE 
CAMION  ASEO PUBLICO</t>
  </si>
  <si>
    <t>AUX. DE ALUMBRADO
PUBLICO</t>
  </si>
  <si>
    <t>AUX. DE INTENDENCIA</t>
  </si>
  <si>
    <t>ENC. BIBLIOTECA DE 
SANTIAGO</t>
  </si>
  <si>
    <t>AUX. BIBLIOTECA DE 
SANTIAGO</t>
  </si>
  <si>
    <t xml:space="preserve">INTENDENTE DE </t>
  </si>
  <si>
    <t>MECANICO</t>
  </si>
  <si>
    <t>ENC. ZAPOTLAN DEL REY</t>
  </si>
  <si>
    <t>JARNDINERO</t>
  </si>
  <si>
    <t>AYUDANTE DE OBRAS</t>
  </si>
  <si>
    <t>AYUDANTE EN OBRAS</t>
  </si>
  <si>
    <t>CHOFER CAMION
 ASEO PUBL.</t>
  </si>
  <si>
    <t>PODADOR</t>
  </si>
  <si>
    <t>BOMBERO DE CERRITOS</t>
  </si>
  <si>
    <t>BOMBERO DE TECUALTITAN</t>
  </si>
  <si>
    <t>JEFE DE BOMBEROS</t>
  </si>
  <si>
    <t>BOMBERO DE CHILA</t>
  </si>
  <si>
    <t>BOMBERO DE LA 
COL. GUADALUPANA</t>
  </si>
  <si>
    <t>BOMBERO DE OTATLAN</t>
  </si>
  <si>
    <t>BOMBERO LA COLONIA</t>
  </si>
  <si>
    <t>BOMBERO DE 
POTRERO DE GOMEZ</t>
  </si>
  <si>
    <t>PREVENCION DEL 
DELITO AUX.</t>
  </si>
  <si>
    <t>CHOFER AMBULANCIA</t>
  </si>
  <si>
    <t>JUEZ MUNICIPAL</t>
  </si>
  <si>
    <t>ENC. INSTANCIA DE LA 
MUJER</t>
  </si>
  <si>
    <t>DIR. PLANEACION Y 
PROYECTOS</t>
  </si>
  <si>
    <t>ARMERO</t>
  </si>
  <si>
    <t>CONTRALORIA</t>
  </si>
  <si>
    <t>BOMBERO DE 
RINCON DE CHILA</t>
  </si>
  <si>
    <t>ENC. CORREO
AHUATLAN</t>
  </si>
  <si>
    <t>AGENTE JABALI</t>
  </si>
  <si>
    <t>AGENTE CHILA</t>
  </si>
  <si>
    <t>AGENTE   OTATLAN</t>
  </si>
  <si>
    <t>AGENTE CERRITOS</t>
  </si>
  <si>
    <t>AGENTE
 RINCON DE CHILA</t>
  </si>
  <si>
    <t>AGENTE MIRADOR</t>
  </si>
  <si>
    <t>AGENTE    LA  NORIA</t>
  </si>
  <si>
    <t>AGENTE   LA  VIBORA</t>
  </si>
  <si>
    <t>ENC. DE  E.C.A.
Y ECOLOGIA</t>
  </si>
  <si>
    <t>PLANEACION   Y   PROYECTOS</t>
  </si>
  <si>
    <t>SECRETARIO  
TRANSPARENCIA</t>
  </si>
  <si>
    <t>ABOGADO</t>
  </si>
  <si>
    <t>CONTRALOR</t>
  </si>
  <si>
    <t>AGENTE DE AZCATLAN</t>
  </si>
  <si>
    <t>AGENTE LA CONSTANCIA</t>
  </si>
  <si>
    <t>AGENTE EL UVALANO</t>
  </si>
  <si>
    <t>AGENTE EL PLATANAR</t>
  </si>
  <si>
    <t>AGENTE LA COLONIA</t>
  </si>
  <si>
    <t>AGENTE RANCHO NUEVO</t>
  </si>
  <si>
    <t>AGENTE
LA SOLEDAD DE PEREZ</t>
  </si>
  <si>
    <t>AGENTE  AHUATLAN</t>
  </si>
  <si>
    <t>AGENTE
POTRERO DE GOMEZ</t>
  </si>
  <si>
    <t>AGENTE MESA DE AMULA</t>
  </si>
  <si>
    <t>AGENTE  LA  CAÑADA</t>
  </si>
  <si>
    <t>AGENTE 
COL. GUADALUPANA</t>
  </si>
  <si>
    <t>DELEGADO
TECUALTITAN</t>
  </si>
  <si>
    <t>AGENTE  LA CAMPANA</t>
  </si>
  <si>
    <t>SECRETARIA PRESIDENCIA</t>
  </si>
  <si>
    <t>OFICIAL MAYOR
ADMINISTRATIVO</t>
  </si>
  <si>
    <t>AGENTE LOS FRESNOS</t>
  </si>
  <si>
    <t>AGENTE SANTIAGO</t>
  </si>
  <si>
    <t>CHOFER DE 
CAMION ESCOLAR</t>
  </si>
  <si>
    <t>INTENDENDE</t>
  </si>
  <si>
    <t>ASESORIA 
CONTABLE</t>
  </si>
  <si>
    <t>VELADOR 
TALLER</t>
  </si>
  <si>
    <t>NOMINA   DEL    16    AL      31     DE   ENERO    DEL   2016</t>
  </si>
  <si>
    <t>JARDINERO LOS POCITOS</t>
  </si>
  <si>
    <t>POLICIA LINEA</t>
  </si>
  <si>
    <t>NOMINA DEL     1     AL     15     DE    FEBRERO      DEL   2016</t>
  </si>
  <si>
    <t>NOMINA DEL     1    AL     15      DE    FEBRERO      DEL   2016</t>
  </si>
  <si>
    <t>NOMINA DEL     1     AL    15     DE    FEBRERO    DEL   2016</t>
  </si>
  <si>
    <t>NOMINA   DEL    1    AL    15     DE   FEBRERO    DEL   2016</t>
  </si>
  <si>
    <t>NOMINA   DEL      1   AL    15   DE   FEBRERO    DEL   2016</t>
  </si>
  <si>
    <t>NOMINA   DEL    1     AL       15     DE   FEBRERO    DEL   2016</t>
  </si>
  <si>
    <t>TOPOGRAFO</t>
  </si>
  <si>
    <t>ENCARGADA 
BIBLIOTECA TECUALTITAN</t>
  </si>
  <si>
    <t>CAJA</t>
  </si>
  <si>
    <t xml:space="preserve">CAJA </t>
  </si>
  <si>
    <t>DIRECTOR 
PROTECCION CIVIL
SERVICIOS MEDICOS</t>
  </si>
  <si>
    <t>PLAZAS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</si>
</sst>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.00_ ;[Red]\-#,##0.00\ "/>
    <numFmt numFmtId="168" formatCode="[$$-80A]#,##0.00;\-[$$-80A]#,##0.00"/>
    <numFmt numFmtId="169" formatCode="[$$-80A]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7"/>
      <color indexed="2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2"/>
      <color indexed="12"/>
      <name val="Calibri"/>
      <family val="2"/>
    </font>
    <font>
      <b/>
      <sz val="13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Calibri"/>
      <family val="2"/>
    </font>
    <font>
      <sz val="8"/>
      <color indexed="17"/>
      <name val="Calibri"/>
      <family val="2"/>
    </font>
    <font>
      <b/>
      <sz val="11"/>
      <color indexed="17"/>
      <name val="Arial"/>
      <family val="2"/>
    </font>
    <font>
      <b/>
      <sz val="9"/>
      <color indexed="17"/>
      <name val="Calibri"/>
      <family val="2"/>
    </font>
    <font>
      <sz val="10"/>
      <color indexed="17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b/>
      <sz val="10"/>
      <color indexed="10"/>
      <name val="Calibri"/>
      <family val="2"/>
    </font>
    <font>
      <b/>
      <sz val="8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86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3" fontId="20" fillId="0" borderId="0" xfId="48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 horizontal="center" vertical="center"/>
      <protection locked="0"/>
    </xf>
    <xf numFmtId="43" fontId="19" fillId="0" borderId="0" xfId="48" applyFont="1" applyBorder="1" applyAlignment="1" applyProtection="1">
      <alignment vertical="center"/>
      <protection locked="0"/>
    </xf>
    <xf numFmtId="43" fontId="19" fillId="0" borderId="0" xfId="48" applyFont="1" applyBorder="1" applyAlignment="1">
      <alignment vertic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7" fontId="19" fillId="0" borderId="10" xfId="0" applyNumberFormat="1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vertical="center"/>
      <protection/>
    </xf>
    <xf numFmtId="43" fontId="19" fillId="0" borderId="10" xfId="48" applyFont="1" applyBorder="1" applyAlignment="1" applyProtection="1">
      <alignment vertical="center"/>
      <protection locked="0"/>
    </xf>
    <xf numFmtId="43" fontId="19" fillId="0" borderId="10" xfId="48" applyFont="1" applyBorder="1" applyAlignment="1">
      <alignment vertical="center"/>
    </xf>
    <xf numFmtId="43" fontId="20" fillId="0" borderId="10" xfId="48" applyFont="1" applyBorder="1" applyAlignment="1">
      <alignment vertical="center"/>
    </xf>
    <xf numFmtId="0" fontId="21" fillId="0" borderId="10" xfId="0" applyFont="1" applyBorder="1" applyAlignment="1">
      <alignment/>
    </xf>
    <xf numFmtId="43" fontId="19" fillId="0" borderId="10" xfId="48" applyFont="1" applyFill="1" applyBorder="1" applyAlignment="1" applyProtection="1">
      <alignment vertical="center"/>
      <protection locked="0"/>
    </xf>
    <xf numFmtId="43" fontId="21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43" fontId="19" fillId="0" borderId="0" xfId="48" applyFont="1" applyFill="1" applyBorder="1" applyAlignment="1">
      <alignment vertical="center"/>
    </xf>
    <xf numFmtId="43" fontId="19" fillId="0" borderId="0" xfId="48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43" fontId="21" fillId="0" borderId="0" xfId="48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43" fontId="19" fillId="0" borderId="0" xfId="48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/>
      <protection locked="0"/>
    </xf>
    <xf numFmtId="43" fontId="33" fillId="0" borderId="0" xfId="48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24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9" fontId="33" fillId="0" borderId="0" xfId="54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9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43" fontId="21" fillId="0" borderId="0" xfId="0" applyNumberFormat="1" applyFont="1" applyAlignment="1">
      <alignment/>
    </xf>
    <xf numFmtId="0" fontId="3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40" fillId="0" borderId="0" xfId="0" applyFont="1" applyFill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  <xf numFmtId="43" fontId="20" fillId="0" borderId="10" xfId="48" applyFont="1" applyFill="1" applyBorder="1" applyAlignment="1">
      <alignment vertical="center"/>
    </xf>
    <xf numFmtId="2" fontId="33" fillId="0" borderId="0" xfId="0" applyNumberFormat="1" applyFont="1" applyAlignment="1" applyProtection="1">
      <alignment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2" fontId="28" fillId="0" borderId="0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31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/>
    </xf>
    <xf numFmtId="0" fontId="28" fillId="0" borderId="18" xfId="0" applyFont="1" applyBorder="1" applyAlignment="1">
      <alignment/>
    </xf>
    <xf numFmtId="0" fontId="47" fillId="25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37" fillId="0" borderId="0" xfId="1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 horizontal="center"/>
    </xf>
    <xf numFmtId="0" fontId="1" fillId="0" borderId="0" xfId="15" applyFont="1" applyFill="1" applyBorder="1" applyAlignment="1">
      <alignment/>
    </xf>
    <xf numFmtId="0" fontId="37" fillId="0" borderId="0" xfId="15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right" vertical="center"/>
    </xf>
    <xf numFmtId="0" fontId="31" fillId="0" borderId="18" xfId="0" applyFont="1" applyBorder="1" applyAlignment="1">
      <alignment horizontal="center" wrapText="1"/>
    </xf>
    <xf numFmtId="0" fontId="1" fillId="26" borderId="0" xfId="15" applyFont="1" applyFill="1" applyBorder="1" applyAlignment="1">
      <alignment/>
    </xf>
    <xf numFmtId="43" fontId="20" fillId="0" borderId="0" xfId="48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43" fontId="19" fillId="0" borderId="0" xfId="48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22" fillId="0" borderId="19" xfId="0" applyFont="1" applyBorder="1" applyAlignment="1" applyProtection="1">
      <alignment horizontal="center" vertical="center"/>
      <protection locked="0"/>
    </xf>
    <xf numFmtId="43" fontId="33" fillId="0" borderId="10" xfId="0" applyNumberFormat="1" applyFont="1" applyBorder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31" fillId="0" borderId="0" xfId="0" applyNumberFormat="1" applyFont="1" applyAlignment="1">
      <alignment horizontal="center"/>
    </xf>
    <xf numFmtId="43" fontId="19" fillId="0" borderId="20" xfId="48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43" fontId="19" fillId="0" borderId="0" xfId="48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19" fillId="0" borderId="18" xfId="0" applyFont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 horizontal="center" vertical="center"/>
      <protection locked="0"/>
    </xf>
    <xf numFmtId="43" fontId="19" fillId="0" borderId="18" xfId="48" applyFont="1" applyBorder="1" applyAlignment="1">
      <alignment vertical="center"/>
    </xf>
    <xf numFmtId="43" fontId="19" fillId="0" borderId="18" xfId="48" applyFont="1" applyBorder="1" applyAlignment="1" applyProtection="1">
      <alignment vertical="center"/>
      <protection locked="0"/>
    </xf>
    <xf numFmtId="43" fontId="20" fillId="0" borderId="18" xfId="48" applyFont="1" applyBorder="1" applyAlignment="1">
      <alignment vertical="center"/>
    </xf>
    <xf numFmtId="0" fontId="21" fillId="0" borderId="18" xfId="0" applyFont="1" applyBorder="1" applyAlignment="1">
      <alignment/>
    </xf>
    <xf numFmtId="43" fontId="19" fillId="0" borderId="18" xfId="48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center" wrapText="1"/>
    </xf>
    <xf numFmtId="0" fontId="4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43" fontId="19" fillId="0" borderId="11" xfId="48" applyFont="1" applyBorder="1" applyAlignment="1" applyProtection="1">
      <alignment vertical="center"/>
      <protection locked="0"/>
    </xf>
    <xf numFmtId="43" fontId="20" fillId="0" borderId="11" xfId="48" applyFont="1" applyBorder="1" applyAlignment="1">
      <alignment vertical="center"/>
    </xf>
    <xf numFmtId="0" fontId="21" fillId="0" borderId="11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wrapText="1"/>
    </xf>
    <xf numFmtId="43" fontId="19" fillId="0" borderId="19" xfId="48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/>
      <protection locked="0"/>
    </xf>
    <xf numFmtId="43" fontId="33" fillId="0" borderId="0" xfId="48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 horizontal="right"/>
    </xf>
    <xf numFmtId="9" fontId="33" fillId="0" borderId="0" xfId="54" applyFont="1" applyFill="1" applyBorder="1" applyAlignment="1">
      <alignment/>
    </xf>
    <xf numFmtId="0" fontId="1" fillId="0" borderId="0" xfId="15" applyFont="1" applyFill="1" applyBorder="1" applyAlignment="1">
      <alignment horizontal="center" vertical="center"/>
    </xf>
    <xf numFmtId="0" fontId="37" fillId="0" borderId="0" xfId="15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 vertical="center" wrapText="1" shrinkToFit="1"/>
    </xf>
    <xf numFmtId="4" fontId="31" fillId="0" borderId="0" xfId="0" applyNumberFormat="1" applyFont="1" applyAlignment="1">
      <alignment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 applyProtection="1">
      <alignment vertical="center"/>
      <protection/>
    </xf>
    <xf numFmtId="167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43" fontId="0" fillId="0" borderId="10" xfId="48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2" fillId="0" borderId="19" xfId="0" applyFont="1" applyFill="1" applyBorder="1" applyAlignment="1">
      <alignment horizontal="center" wrapText="1"/>
    </xf>
    <xf numFmtId="43" fontId="19" fillId="0" borderId="0" xfId="48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23" fillId="0" borderId="16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2" fontId="28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9" fontId="33" fillId="0" borderId="0" xfId="54" applyFont="1" applyFill="1" applyAlignment="1">
      <alignment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3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 vertical="center"/>
    </xf>
    <xf numFmtId="0" fontId="31" fillId="0" borderId="10" xfId="0" applyFont="1" applyFill="1" applyBorder="1" applyAlignment="1">
      <alignment horizontal="center"/>
    </xf>
    <xf numFmtId="0" fontId="25" fillId="0" borderId="14" xfId="0" applyFont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center" vertical="center" wrapText="1" shrinkToFit="1"/>
    </xf>
    <xf numFmtId="43" fontId="19" fillId="0" borderId="19" xfId="48" applyFont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31" fillId="0" borderId="0" xfId="0" applyNumberFormat="1" applyFont="1" applyFill="1" applyAlignment="1">
      <alignment horizontal="center"/>
    </xf>
    <xf numFmtId="43" fontId="0" fillId="0" borderId="0" xfId="0" applyNumberFormat="1" applyBorder="1" applyAlignment="1">
      <alignment/>
    </xf>
    <xf numFmtId="43" fontId="21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3" fontId="33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43" fontId="19" fillId="0" borderId="0" xfId="48" applyFont="1" applyBorder="1" applyAlignment="1" applyProtection="1">
      <alignment vertical="center"/>
      <protection/>
    </xf>
    <xf numFmtId="43" fontId="3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4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19" fillId="0" borderId="19" xfId="0" applyFont="1" applyBorder="1" applyAlignment="1" applyProtection="1">
      <alignment horizontal="center" vertical="center"/>
      <protection locked="0"/>
    </xf>
    <xf numFmtId="43" fontId="28" fillId="0" borderId="10" xfId="0" applyNumberFormat="1" applyFont="1" applyBorder="1" applyAlignment="1">
      <alignment horizontal="center"/>
    </xf>
    <xf numFmtId="167" fontId="28" fillId="0" borderId="10" xfId="0" applyNumberFormat="1" applyFont="1" applyBorder="1" applyAlignment="1">
      <alignment/>
    </xf>
    <xf numFmtId="0" fontId="32" fillId="0" borderId="0" xfId="0" applyFont="1" applyBorder="1" applyAlignment="1">
      <alignment horizontal="center" wrapText="1"/>
    </xf>
    <xf numFmtId="167" fontId="19" fillId="0" borderId="19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/>
    </xf>
    <xf numFmtId="0" fontId="28" fillId="0" borderId="0" xfId="0" applyFont="1" applyBorder="1" applyAlignment="1">
      <alignment/>
    </xf>
    <xf numFmtId="4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3" fillId="0" borderId="18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wrapText="1"/>
    </xf>
    <xf numFmtId="0" fontId="46" fillId="0" borderId="0" xfId="0" applyFont="1" applyBorder="1" applyAlignment="1">
      <alignment/>
    </xf>
    <xf numFmtId="0" fontId="32" fillId="0" borderId="19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4" fontId="57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1" fillId="0" borderId="21" xfId="0" applyNumberFormat="1" applyFont="1" applyFill="1" applyBorder="1" applyAlignment="1">
      <alignment wrapText="1"/>
    </xf>
    <xf numFmtId="2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22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wrapText="1"/>
    </xf>
    <xf numFmtId="0" fontId="61" fillId="0" borderId="14" xfId="0" applyFont="1" applyBorder="1" applyAlignment="1">
      <alignment horizontal="center"/>
    </xf>
    <xf numFmtId="0" fontId="59" fillId="0" borderId="14" xfId="0" applyFont="1" applyBorder="1" applyAlignment="1" applyProtection="1">
      <alignment horizontal="center"/>
      <protection locked="0"/>
    </xf>
    <xf numFmtId="0" fontId="61" fillId="0" borderId="11" xfId="0" applyFont="1" applyBorder="1" applyAlignment="1" applyProtection="1">
      <alignment horizontal="center"/>
      <protection locked="0"/>
    </xf>
    <xf numFmtId="0" fontId="58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59" fillId="0" borderId="14" xfId="0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/>
      <protection locked="0"/>
    </xf>
    <xf numFmtId="0" fontId="58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1" fillId="0" borderId="15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19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vertical="center" wrapText="1" shrinkToFit="1"/>
    </xf>
    <xf numFmtId="44" fontId="29" fillId="0" borderId="0" xfId="50" applyFont="1" applyBorder="1" applyAlignment="1">
      <alignment vertical="center" wrapText="1" shrinkToFit="1"/>
    </xf>
    <xf numFmtId="0" fontId="32" fillId="0" borderId="10" xfId="0" applyFont="1" applyFill="1" applyBorder="1" applyAlignment="1">
      <alignment wrapText="1"/>
    </xf>
    <xf numFmtId="0" fontId="28" fillId="0" borderId="0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3" xfId="0" applyFont="1" applyBorder="1" applyAlignment="1" applyProtection="1">
      <alignment horizontal="center"/>
      <protection locked="0"/>
    </xf>
    <xf numFmtId="0" fontId="71" fillId="0" borderId="24" xfId="0" applyFont="1" applyBorder="1" applyAlignment="1" applyProtection="1">
      <alignment horizontal="center"/>
      <protection locked="0"/>
    </xf>
    <xf numFmtId="0" fontId="71" fillId="0" borderId="24" xfId="0" applyFont="1" applyBorder="1" applyAlignment="1" applyProtection="1">
      <alignment horizontal="center" wrapText="1"/>
      <protection locked="0"/>
    </xf>
    <xf numFmtId="0" fontId="71" fillId="0" borderId="24" xfId="0" applyFont="1" applyBorder="1" applyAlignment="1">
      <alignment horizontal="center"/>
    </xf>
    <xf numFmtId="0" fontId="72" fillId="0" borderId="0" xfId="0" applyFont="1" applyAlignment="1">
      <alignment/>
    </xf>
    <xf numFmtId="0" fontId="71" fillId="0" borderId="2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1" fillId="27" borderId="11" xfId="15" applyFont="1" applyFill="1" applyBorder="1" applyAlignment="1">
      <alignment horizontal="center" vertical="center"/>
    </xf>
    <xf numFmtId="0" fontId="42" fillId="27" borderId="11" xfId="15" applyFont="1" applyFill="1" applyBorder="1" applyAlignment="1">
      <alignment horizontal="center"/>
    </xf>
    <xf numFmtId="0" fontId="42" fillId="27" borderId="14" xfId="15" applyFont="1" applyFill="1" applyBorder="1" applyAlignment="1">
      <alignment horizontal="center"/>
    </xf>
    <xf numFmtId="0" fontId="41" fillId="27" borderId="18" xfId="15" applyFont="1" applyFill="1" applyBorder="1" applyAlignment="1">
      <alignment horizontal="center"/>
    </xf>
    <xf numFmtId="0" fontId="41" fillId="27" borderId="24" xfId="15" applyFont="1" applyFill="1" applyBorder="1" applyAlignment="1">
      <alignment horizontal="center"/>
    </xf>
    <xf numFmtId="0" fontId="41" fillId="27" borderId="23" xfId="15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Continuous" vertical="center"/>
    </xf>
    <xf numFmtId="0" fontId="21" fillId="27" borderId="0" xfId="0" applyFont="1" applyFill="1" applyAlignment="1">
      <alignment/>
    </xf>
    <xf numFmtId="0" fontId="3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44" fillId="27" borderId="15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3" fillId="27" borderId="14" xfId="15" applyFont="1" applyFill="1" applyBorder="1" applyAlignment="1">
      <alignment horizontal="center"/>
    </xf>
    <xf numFmtId="0" fontId="44" fillId="27" borderId="21" xfId="15" applyFont="1" applyFill="1" applyBorder="1" applyAlignment="1">
      <alignment horizontal="center"/>
    </xf>
    <xf numFmtId="0" fontId="44" fillId="27" borderId="24" xfId="15" applyFont="1" applyFill="1" applyBorder="1" applyAlignment="1">
      <alignment horizontal="center"/>
    </xf>
    <xf numFmtId="0" fontId="44" fillId="27" borderId="23" xfId="15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 vertical="center"/>
    </xf>
    <xf numFmtId="0" fontId="1" fillId="27" borderId="18" xfId="15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5" fillId="0" borderId="14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1" fillId="27" borderId="15" xfId="15" applyFont="1" applyFill="1" applyBorder="1" applyAlignment="1">
      <alignment horizontal="center" vertical="center"/>
    </xf>
    <xf numFmtId="0" fontId="1" fillId="27" borderId="21" xfId="15" applyFont="1" applyFill="1" applyBorder="1" applyAlignment="1">
      <alignment horizontal="center"/>
    </xf>
    <xf numFmtId="0" fontId="44" fillId="27" borderId="18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1" fillId="27" borderId="24" xfId="15" applyFont="1" applyFill="1" applyBorder="1" applyAlignment="1">
      <alignment/>
    </xf>
    <xf numFmtId="0" fontId="44" fillId="27" borderId="11" xfId="15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4" fontId="56" fillId="0" borderId="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56" fillId="0" borderId="0" xfId="0" applyFont="1" applyAlignment="1">
      <alignment/>
    </xf>
    <xf numFmtId="43" fontId="19" fillId="0" borderId="25" xfId="48" applyFont="1" applyBorder="1" applyAlignment="1">
      <alignment vertical="center"/>
    </xf>
    <xf numFmtId="43" fontId="20" fillId="0" borderId="25" xfId="48" applyFont="1" applyBorder="1" applyAlignment="1">
      <alignment vertical="center"/>
    </xf>
    <xf numFmtId="0" fontId="21" fillId="0" borderId="25" xfId="0" applyFont="1" applyBorder="1" applyAlignment="1">
      <alignment/>
    </xf>
    <xf numFmtId="43" fontId="19" fillId="0" borderId="25" xfId="48" applyFont="1" applyFill="1" applyBorder="1" applyAlignment="1" applyProtection="1">
      <alignment vertical="center"/>
      <protection locked="0"/>
    </xf>
    <xf numFmtId="0" fontId="32" fillId="0" borderId="19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/>
    </xf>
    <xf numFmtId="0" fontId="24" fillId="27" borderId="24" xfId="0" applyFont="1" applyFill="1" applyBorder="1" applyAlignment="1">
      <alignment horizontal="centerContinuous" vertical="center"/>
    </xf>
    <xf numFmtId="0" fontId="37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37" fillId="27" borderId="11" xfId="15" applyFont="1" applyFill="1" applyBorder="1" applyAlignment="1">
      <alignment horizontal="center"/>
    </xf>
    <xf numFmtId="0" fontId="37" fillId="27" borderId="14" xfId="15" applyFont="1" applyFill="1" applyBorder="1" applyAlignment="1">
      <alignment horizontal="center"/>
    </xf>
    <xf numFmtId="0" fontId="1" fillId="27" borderId="23" xfId="15" applyFont="1" applyFill="1" applyBorder="1" applyAlignment="1">
      <alignment horizontal="center"/>
    </xf>
    <xf numFmtId="0" fontId="1" fillId="27" borderId="24" xfId="15" applyFont="1" applyFill="1" applyBorder="1" applyAlignment="1">
      <alignment horizontal="center"/>
    </xf>
    <xf numFmtId="0" fontId="44" fillId="27" borderId="17" xfId="15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 vertical="center"/>
    </xf>
    <xf numFmtId="0" fontId="21" fillId="0" borderId="0" xfId="0" applyFont="1" applyFill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vertical="center"/>
    </xf>
    <xf numFmtId="0" fontId="32" fillId="0" borderId="11" xfId="0" applyFont="1" applyFill="1" applyBorder="1" applyAlignment="1">
      <alignment wrapText="1"/>
    </xf>
    <xf numFmtId="0" fontId="56" fillId="0" borderId="0" xfId="0" applyFont="1" applyAlignment="1">
      <alignment horizontal="center"/>
    </xf>
    <xf numFmtId="0" fontId="37" fillId="27" borderId="11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7" fillId="27" borderId="11" xfId="15" applyFont="1" applyFill="1" applyBorder="1" applyAlignment="1">
      <alignment horizontal="center" vertical="center"/>
    </xf>
    <xf numFmtId="43" fontId="47" fillId="0" borderId="10" xfId="0" applyNumberFormat="1" applyFont="1" applyBorder="1" applyAlignment="1">
      <alignment/>
    </xf>
    <xf numFmtId="0" fontId="48" fillId="27" borderId="14" xfId="15" applyFont="1" applyFill="1" applyBorder="1" applyAlignment="1">
      <alignment horizontal="center"/>
    </xf>
    <xf numFmtId="0" fontId="66" fillId="27" borderId="23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8" fillId="27" borderId="11" xfId="15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3" fontId="38" fillId="0" borderId="10" xfId="48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37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0" fontId="1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43" fontId="23" fillId="0" borderId="10" xfId="0" applyNumberFormat="1" applyFont="1" applyBorder="1" applyAlignment="1">
      <alignment/>
    </xf>
    <xf numFmtId="43" fontId="24" fillId="0" borderId="10" xfId="0" applyNumberFormat="1" applyFont="1" applyBorder="1" applyAlignment="1">
      <alignment/>
    </xf>
    <xf numFmtId="43" fontId="21" fillId="0" borderId="0" xfId="48" applyFont="1" applyBorder="1" applyAlignment="1">
      <alignment vertical="center"/>
    </xf>
    <xf numFmtId="4" fontId="0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4" fontId="73" fillId="0" borderId="0" xfId="0" applyNumberFormat="1" applyFont="1" applyAlignment="1">
      <alignment/>
    </xf>
    <xf numFmtId="0" fontId="32" fillId="0" borderId="18" xfId="0" applyFont="1" applyBorder="1" applyAlignment="1">
      <alignment horizontal="left"/>
    </xf>
    <xf numFmtId="0" fontId="33" fillId="0" borderId="10" xfId="0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33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 shrinkToFit="1"/>
    </xf>
    <xf numFmtId="0" fontId="6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 wrapText="1" shrinkToFit="1"/>
    </xf>
    <xf numFmtId="4" fontId="63" fillId="0" borderId="0" xfId="0" applyNumberFormat="1" applyFont="1" applyAlignment="1">
      <alignment horizontal="center"/>
    </xf>
    <xf numFmtId="0" fontId="28" fillId="27" borderId="11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 wrapText="1" shrinkToFit="1"/>
    </xf>
    <xf numFmtId="0" fontId="28" fillId="27" borderId="26" xfId="0" applyFont="1" applyFill="1" applyBorder="1" applyAlignment="1">
      <alignment horizontal="center" vertical="center" wrapText="1" shrinkToFit="1"/>
    </xf>
    <xf numFmtId="0" fontId="28" fillId="27" borderId="14" xfId="0" applyFont="1" applyFill="1" applyBorder="1" applyAlignment="1">
      <alignment horizontal="center" vertical="center" wrapText="1" shrinkToFit="1"/>
    </xf>
    <xf numFmtId="0" fontId="28" fillId="27" borderId="12" xfId="0" applyFont="1" applyFill="1" applyBorder="1" applyAlignment="1">
      <alignment horizontal="center" vertical="center" wrapText="1" shrinkToFit="1"/>
    </xf>
    <xf numFmtId="0" fontId="28" fillId="27" borderId="13" xfId="0" applyFont="1" applyFill="1" applyBorder="1" applyAlignment="1">
      <alignment horizontal="center" vertical="center" wrapText="1" shrinkToFit="1"/>
    </xf>
    <xf numFmtId="0" fontId="28" fillId="27" borderId="17" xfId="0" applyFont="1" applyFill="1" applyBorder="1" applyAlignment="1">
      <alignment horizontal="center" vertical="center" wrapText="1" shrinkToFit="1"/>
    </xf>
    <xf numFmtId="0" fontId="29" fillId="27" borderId="11" xfId="0" applyFont="1" applyFill="1" applyBorder="1" applyAlignment="1">
      <alignment horizontal="center" vertical="center" wrapText="1" shrinkToFit="1"/>
    </xf>
    <xf numFmtId="0" fontId="29" fillId="27" borderId="24" xfId="0" applyFont="1" applyFill="1" applyBorder="1" applyAlignment="1">
      <alignment horizontal="center" vertical="center" wrapText="1" shrinkToFit="1"/>
    </xf>
    <xf numFmtId="0" fontId="29" fillId="27" borderId="18" xfId="0" applyFont="1" applyFill="1" applyBorder="1" applyAlignment="1">
      <alignment horizontal="center" vertical="center" wrapText="1" shrinkToFit="1"/>
    </xf>
    <xf numFmtId="0" fontId="28" fillId="27" borderId="11" xfId="0" applyFont="1" applyFill="1" applyBorder="1" applyAlignment="1">
      <alignment horizontal="center" vertical="center" wrapText="1" shrinkToFit="1"/>
    </xf>
    <xf numFmtId="0" fontId="28" fillId="27" borderId="24" xfId="0" applyFont="1" applyFill="1" applyBorder="1" applyAlignment="1">
      <alignment horizontal="center" vertical="center" wrapText="1" shrinkToFit="1"/>
    </xf>
    <xf numFmtId="0" fontId="28" fillId="27" borderId="18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 shrinkToFit="1"/>
    </xf>
    <xf numFmtId="0" fontId="43" fillId="27" borderId="19" xfId="15" applyFont="1" applyFill="1" applyBorder="1" applyAlignment="1">
      <alignment horizontal="center" vertical="center"/>
    </xf>
    <xf numFmtId="0" fontId="43" fillId="27" borderId="27" xfId="15" applyFont="1" applyFill="1" applyBorder="1" applyAlignment="1">
      <alignment horizontal="center" vertical="center"/>
    </xf>
    <xf numFmtId="0" fontId="43" fillId="27" borderId="16" xfId="15" applyFont="1" applyFill="1" applyBorder="1" applyAlignment="1">
      <alignment horizontal="center" vertical="center"/>
    </xf>
    <xf numFmtId="0" fontId="33" fillId="27" borderId="19" xfId="15" applyFont="1" applyFill="1" applyBorder="1" applyAlignment="1">
      <alignment horizontal="center" vertical="center"/>
    </xf>
    <xf numFmtId="0" fontId="33" fillId="27" borderId="27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3" fillId="27" borderId="18" xfId="15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/>
    </xf>
    <xf numFmtId="0" fontId="37" fillId="27" borderId="19" xfId="15" applyFont="1" applyFill="1" applyBorder="1" applyAlignment="1">
      <alignment horizontal="center" vertical="center"/>
    </xf>
    <xf numFmtId="0" fontId="37" fillId="27" borderId="27" xfId="15" applyFont="1" applyFill="1" applyBorder="1" applyAlignment="1">
      <alignment horizontal="center" vertical="center"/>
    </xf>
    <xf numFmtId="0" fontId="37" fillId="27" borderId="16" xfId="15" applyFont="1" applyFill="1" applyBorder="1" applyAlignment="1">
      <alignment horizontal="center" vertical="center"/>
    </xf>
    <xf numFmtId="0" fontId="37" fillId="27" borderId="11" xfId="15" applyFont="1" applyFill="1" applyBorder="1" applyAlignment="1">
      <alignment horizontal="center" vertical="center"/>
    </xf>
    <xf numFmtId="0" fontId="37" fillId="27" borderId="18" xfId="1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4" fillId="27" borderId="11" xfId="15" applyFont="1" applyFill="1" applyBorder="1" applyAlignment="1">
      <alignment horizontal="center" vertical="center"/>
    </xf>
    <xf numFmtId="0" fontId="44" fillId="27" borderId="18" xfId="15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2" fillId="0" borderId="0" xfId="48" applyFont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28" fillId="0" borderId="25" xfId="0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56" fillId="0" borderId="0" xfId="0" applyFont="1" applyBorder="1" applyAlignment="1">
      <alignment horizontal="center"/>
    </xf>
    <xf numFmtId="4" fontId="32" fillId="0" borderId="0" xfId="0" applyNumberFormat="1" applyFont="1" applyAlignment="1">
      <alignment horizontal="center"/>
    </xf>
    <xf numFmtId="0" fontId="1" fillId="27" borderId="11" xfId="15" applyFont="1" applyFill="1" applyBorder="1" applyAlignment="1">
      <alignment horizontal="center" vertical="center"/>
    </xf>
    <xf numFmtId="0" fontId="1" fillId="27" borderId="18" xfId="15" applyFont="1" applyFill="1" applyBorder="1" applyAlignment="1">
      <alignment horizontal="center" vertical="center"/>
    </xf>
    <xf numFmtId="0" fontId="37" fillId="27" borderId="11" xfId="15" applyFont="1" applyFill="1" applyBorder="1" applyAlignment="1">
      <alignment horizontal="center"/>
    </xf>
    <xf numFmtId="0" fontId="37" fillId="27" borderId="18" xfId="15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48" fillId="27" borderId="11" xfId="15" applyFont="1" applyFill="1" applyBorder="1" applyAlignment="1">
      <alignment horizontal="center" vertical="center"/>
    </xf>
    <xf numFmtId="0" fontId="48" fillId="27" borderId="18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3" fillId="27" borderId="18" xfId="15" applyFont="1" applyFill="1" applyBorder="1" applyAlignment="1">
      <alignment horizontal="center"/>
    </xf>
    <xf numFmtId="0" fontId="48" fillId="27" borderId="11" xfId="15" applyFont="1" applyFill="1" applyBorder="1" applyAlignment="1">
      <alignment horizontal="center"/>
    </xf>
    <xf numFmtId="0" fontId="48" fillId="27" borderId="18" xfId="15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37" fillId="27" borderId="24" xfId="15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43" fillId="27" borderId="24" xfId="15" applyFont="1" applyFill="1" applyBorder="1" applyAlignment="1">
      <alignment horizontal="center" vertical="center"/>
    </xf>
    <xf numFmtId="0" fontId="59" fillId="0" borderId="11" xfId="0" applyFont="1" applyBorder="1" applyAlignment="1" applyProtection="1">
      <alignment horizontal="center"/>
      <protection locked="0"/>
    </xf>
    <xf numFmtId="0" fontId="59" fillId="0" borderId="18" xfId="0" applyFont="1" applyBorder="1" applyAlignment="1" applyProtection="1">
      <alignment horizontal="center"/>
      <protection locked="0"/>
    </xf>
    <xf numFmtId="0" fontId="44" fillId="27" borderId="24" xfId="15" applyFont="1" applyFill="1" applyBorder="1" applyAlignment="1">
      <alignment horizontal="center" vertical="center"/>
    </xf>
    <xf numFmtId="0" fontId="48" fillId="27" borderId="24" xfId="15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42" fillId="27" borderId="11" xfId="15" applyFont="1" applyFill="1" applyBorder="1" applyAlignment="1">
      <alignment horizontal="center" vertical="center"/>
    </xf>
    <xf numFmtId="0" fontId="42" fillId="27" borderId="24" xfId="15" applyFont="1" applyFill="1" applyBorder="1" applyAlignment="1">
      <alignment horizontal="center" vertical="center"/>
    </xf>
    <xf numFmtId="0" fontId="42" fillId="27" borderId="18" xfId="15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3" fontId="19" fillId="0" borderId="11" xfId="48" applyFont="1" applyBorder="1" applyAlignment="1">
      <alignment vertical="center"/>
    </xf>
    <xf numFmtId="0" fontId="0" fillId="0" borderId="0" xfId="0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85725</xdr:rowOff>
    </xdr:from>
    <xdr:to>
      <xdr:col>2</xdr:col>
      <xdr:colOff>714375</xdr:colOff>
      <xdr:row>4</xdr:row>
      <xdr:rowOff>209550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476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923925</xdr:colOff>
      <xdr:row>1</xdr:row>
      <xdr:rowOff>0</xdr:rowOff>
    </xdr:from>
    <xdr:to>
      <xdr:col>20</xdr:col>
      <xdr:colOff>1885950</xdr:colOff>
      <xdr:row>5</xdr:row>
      <xdr:rowOff>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619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9525</xdr:rowOff>
    </xdr:from>
    <xdr:to>
      <xdr:col>2</xdr:col>
      <xdr:colOff>1028700</xdr:colOff>
      <xdr:row>9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810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6</xdr:row>
      <xdr:rowOff>0</xdr:rowOff>
    </xdr:from>
    <xdr:to>
      <xdr:col>17</xdr:col>
      <xdr:colOff>2114550</xdr:colOff>
      <xdr:row>9</xdr:row>
      <xdr:rowOff>152400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9715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9525</xdr:rowOff>
    </xdr:from>
    <xdr:to>
      <xdr:col>2</xdr:col>
      <xdr:colOff>1038225</xdr:colOff>
      <xdr:row>61</xdr:row>
      <xdr:rowOff>38100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2014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58</xdr:row>
      <xdr:rowOff>0</xdr:rowOff>
    </xdr:from>
    <xdr:to>
      <xdr:col>17</xdr:col>
      <xdr:colOff>2124075</xdr:colOff>
      <xdr:row>61</xdr:row>
      <xdr:rowOff>152400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11918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47625</xdr:rowOff>
    </xdr:from>
    <xdr:to>
      <xdr:col>2</xdr:col>
      <xdr:colOff>1028700</xdr:colOff>
      <xdr:row>104</xdr:row>
      <xdr:rowOff>238125</xdr:rowOff>
    </xdr:to>
    <xdr:pic>
      <xdr:nvPicPr>
        <xdr:cNvPr id="5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231707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1095375</xdr:colOff>
      <xdr:row>100</xdr:row>
      <xdr:rowOff>152400</xdr:rowOff>
    </xdr:from>
    <xdr:to>
      <xdr:col>17</xdr:col>
      <xdr:colOff>2181225</xdr:colOff>
      <xdr:row>105</xdr:row>
      <xdr:rowOff>85725</xdr:rowOff>
    </xdr:to>
    <xdr:pic>
      <xdr:nvPicPr>
        <xdr:cNvPr id="6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222182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9525</xdr:rowOff>
    </xdr:from>
    <xdr:to>
      <xdr:col>2</xdr:col>
      <xdr:colOff>1038225</xdr:colOff>
      <xdr:row>142</xdr:row>
      <xdr:rowOff>38100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31374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1000125</xdr:colOff>
      <xdr:row>139</xdr:row>
      <xdr:rowOff>0</xdr:rowOff>
    </xdr:from>
    <xdr:to>
      <xdr:col>17</xdr:col>
      <xdr:colOff>1971675</xdr:colOff>
      <xdr:row>142</xdr:row>
      <xdr:rowOff>152400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3312795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9525</xdr:rowOff>
    </xdr:from>
    <xdr:to>
      <xdr:col>2</xdr:col>
      <xdr:colOff>1038225</xdr:colOff>
      <xdr:row>184</xdr:row>
      <xdr:rowOff>38100</xdr:rowOff>
    </xdr:to>
    <xdr:pic>
      <xdr:nvPicPr>
        <xdr:cNvPr id="9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40436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1000125</xdr:colOff>
      <xdr:row>181</xdr:row>
      <xdr:rowOff>0</xdr:rowOff>
    </xdr:from>
    <xdr:to>
      <xdr:col>17</xdr:col>
      <xdr:colOff>1971675</xdr:colOff>
      <xdr:row>184</xdr:row>
      <xdr:rowOff>152400</xdr:rowOff>
    </xdr:to>
    <xdr:pic>
      <xdr:nvPicPr>
        <xdr:cNvPr id="10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440340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2</xdr:col>
      <xdr:colOff>1038225</xdr:colOff>
      <xdr:row>8</xdr:row>
      <xdr:rowOff>66675</xdr:rowOff>
    </xdr:to>
    <xdr:pic>
      <xdr:nvPicPr>
        <xdr:cNvPr id="1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572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4</xdr:row>
      <xdr:rowOff>0</xdr:rowOff>
    </xdr:from>
    <xdr:to>
      <xdr:col>17</xdr:col>
      <xdr:colOff>2124075</xdr:colOff>
      <xdr:row>9</xdr:row>
      <xdr:rowOff>28575</xdr:rowOff>
    </xdr:to>
    <xdr:pic>
      <xdr:nvPicPr>
        <xdr:cNvPr id="2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6477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9525</xdr:rowOff>
    </xdr:from>
    <xdr:to>
      <xdr:col>2</xdr:col>
      <xdr:colOff>1038225</xdr:colOff>
      <xdr:row>42</xdr:row>
      <xdr:rowOff>57150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05918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39</xdr:row>
      <xdr:rowOff>0</xdr:rowOff>
    </xdr:from>
    <xdr:to>
      <xdr:col>17</xdr:col>
      <xdr:colOff>2124075</xdr:colOff>
      <xdr:row>43</xdr:row>
      <xdr:rowOff>19050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058227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9525</xdr:rowOff>
    </xdr:from>
    <xdr:to>
      <xdr:col>2</xdr:col>
      <xdr:colOff>1038225</xdr:colOff>
      <xdr:row>77</xdr:row>
      <xdr:rowOff>57150</xdr:rowOff>
    </xdr:to>
    <xdr:pic>
      <xdr:nvPicPr>
        <xdr:cNvPr id="5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7549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74</xdr:row>
      <xdr:rowOff>0</xdr:rowOff>
    </xdr:from>
    <xdr:to>
      <xdr:col>17</xdr:col>
      <xdr:colOff>2124075</xdr:colOff>
      <xdr:row>78</xdr:row>
      <xdr:rowOff>19050</xdr:rowOff>
    </xdr:to>
    <xdr:pic>
      <xdr:nvPicPr>
        <xdr:cNvPr id="6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2074545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9525</xdr:rowOff>
    </xdr:from>
    <xdr:to>
      <xdr:col>2</xdr:col>
      <xdr:colOff>1038225</xdr:colOff>
      <xdr:row>123</xdr:row>
      <xdr:rowOff>57150</xdr:rowOff>
    </xdr:to>
    <xdr:pic>
      <xdr:nvPicPr>
        <xdr:cNvPr id="7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14991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120</xdr:row>
      <xdr:rowOff>0</xdr:rowOff>
    </xdr:from>
    <xdr:to>
      <xdr:col>17</xdr:col>
      <xdr:colOff>2124075</xdr:colOff>
      <xdr:row>124</xdr:row>
      <xdr:rowOff>19050</xdr:rowOff>
    </xdr:to>
    <xdr:pic>
      <xdr:nvPicPr>
        <xdr:cNvPr id="8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3148965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1038225</xdr:colOff>
      <xdr:row>4</xdr:row>
      <xdr:rowOff>219075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19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1209675</xdr:colOff>
      <xdr:row>1</xdr:row>
      <xdr:rowOff>0</xdr:rowOff>
    </xdr:from>
    <xdr:to>
      <xdr:col>17</xdr:col>
      <xdr:colOff>2162175</xdr:colOff>
      <xdr:row>5</xdr:row>
      <xdr:rowOff>95250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1619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1038225</xdr:colOff>
      <xdr:row>44</xdr:row>
      <xdr:rowOff>219075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4585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1285875</xdr:colOff>
      <xdr:row>40</xdr:row>
      <xdr:rowOff>28575</xdr:rowOff>
    </xdr:from>
    <xdr:to>
      <xdr:col>17</xdr:col>
      <xdr:colOff>2238375</xdr:colOff>
      <xdr:row>44</xdr:row>
      <xdr:rowOff>209550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113252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9525</xdr:rowOff>
    </xdr:from>
    <xdr:to>
      <xdr:col>2</xdr:col>
      <xdr:colOff>1038225</xdr:colOff>
      <xdr:row>101</xdr:row>
      <xdr:rowOff>38100</xdr:rowOff>
    </xdr:to>
    <xdr:pic>
      <xdr:nvPicPr>
        <xdr:cNvPr id="5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0124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1562100</xdr:colOff>
      <xdr:row>97</xdr:row>
      <xdr:rowOff>38100</xdr:rowOff>
    </xdr:from>
    <xdr:to>
      <xdr:col>17</xdr:col>
      <xdr:colOff>2514600</xdr:colOff>
      <xdr:row>101</xdr:row>
      <xdr:rowOff>28575</xdr:rowOff>
    </xdr:to>
    <xdr:pic>
      <xdr:nvPicPr>
        <xdr:cNvPr id="6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228790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142875</xdr:rowOff>
    </xdr:from>
    <xdr:to>
      <xdr:col>2</xdr:col>
      <xdr:colOff>1028700</xdr:colOff>
      <xdr:row>155</xdr:row>
      <xdr:rowOff>9525</xdr:rowOff>
    </xdr:to>
    <xdr:pic>
      <xdr:nvPicPr>
        <xdr:cNvPr id="7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27088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1504950</xdr:colOff>
      <xdr:row>151</xdr:row>
      <xdr:rowOff>85725</xdr:rowOff>
    </xdr:from>
    <xdr:to>
      <xdr:col>17</xdr:col>
      <xdr:colOff>2466975</xdr:colOff>
      <xdr:row>155</xdr:row>
      <xdr:rowOff>47625</xdr:rowOff>
    </xdr:to>
    <xdr:pic>
      <xdr:nvPicPr>
        <xdr:cNvPr id="8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32651700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1028700</xdr:colOff>
      <xdr:row>234</xdr:row>
      <xdr:rowOff>28575</xdr:rowOff>
    </xdr:to>
    <xdr:pic>
      <xdr:nvPicPr>
        <xdr:cNvPr id="9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6450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1209675</xdr:colOff>
      <xdr:row>230</xdr:row>
      <xdr:rowOff>28575</xdr:rowOff>
    </xdr:from>
    <xdr:to>
      <xdr:col>17</xdr:col>
      <xdr:colOff>2171700</xdr:colOff>
      <xdr:row>234</xdr:row>
      <xdr:rowOff>19050</xdr:rowOff>
    </xdr:to>
    <xdr:pic>
      <xdr:nvPicPr>
        <xdr:cNvPr id="10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5551170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142875</xdr:rowOff>
    </xdr:from>
    <xdr:to>
      <xdr:col>2</xdr:col>
      <xdr:colOff>1028700</xdr:colOff>
      <xdr:row>289</xdr:row>
      <xdr:rowOff>9525</xdr:rowOff>
    </xdr:to>
    <xdr:pic>
      <xdr:nvPicPr>
        <xdr:cNvPr id="11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62082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1504950</xdr:colOff>
      <xdr:row>285</xdr:row>
      <xdr:rowOff>85725</xdr:rowOff>
    </xdr:from>
    <xdr:to>
      <xdr:col>17</xdr:col>
      <xdr:colOff>2466975</xdr:colOff>
      <xdr:row>289</xdr:row>
      <xdr:rowOff>76200</xdr:rowOff>
    </xdr:to>
    <xdr:pic>
      <xdr:nvPicPr>
        <xdr:cNvPr id="12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661511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66675</xdr:rowOff>
    </xdr:from>
    <xdr:to>
      <xdr:col>2</xdr:col>
      <xdr:colOff>1028700</xdr:colOff>
      <xdr:row>334</xdr:row>
      <xdr:rowOff>0</xdr:rowOff>
    </xdr:to>
    <xdr:pic>
      <xdr:nvPicPr>
        <xdr:cNvPr id="13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51617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1285875</xdr:colOff>
      <xdr:row>330</xdr:row>
      <xdr:rowOff>142875</xdr:rowOff>
    </xdr:from>
    <xdr:to>
      <xdr:col>17</xdr:col>
      <xdr:colOff>2247900</xdr:colOff>
      <xdr:row>334</xdr:row>
      <xdr:rowOff>133350</xdr:rowOff>
    </xdr:to>
    <xdr:pic>
      <xdr:nvPicPr>
        <xdr:cNvPr id="14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752379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421</xdr:row>
      <xdr:rowOff>142875</xdr:rowOff>
    </xdr:from>
    <xdr:to>
      <xdr:col>2</xdr:col>
      <xdr:colOff>1028700</xdr:colOff>
      <xdr:row>425</xdr:row>
      <xdr:rowOff>9525</xdr:rowOff>
    </xdr:to>
    <xdr:pic>
      <xdr:nvPicPr>
        <xdr:cNvPr id="15" name="Picture 1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73359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420</xdr:row>
      <xdr:rowOff>114300</xdr:rowOff>
    </xdr:from>
    <xdr:to>
      <xdr:col>17</xdr:col>
      <xdr:colOff>2124075</xdr:colOff>
      <xdr:row>424</xdr:row>
      <xdr:rowOff>200025</xdr:rowOff>
    </xdr:to>
    <xdr:pic>
      <xdr:nvPicPr>
        <xdr:cNvPr id="16" name="Picture 1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971454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469</xdr:row>
      <xdr:rowOff>123825</xdr:rowOff>
    </xdr:from>
    <xdr:to>
      <xdr:col>2</xdr:col>
      <xdr:colOff>1038225</xdr:colOff>
      <xdr:row>472</xdr:row>
      <xdr:rowOff>247650</xdr:rowOff>
    </xdr:to>
    <xdr:pic>
      <xdr:nvPicPr>
        <xdr:cNvPr id="17" name="Picture 1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75563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468</xdr:row>
      <xdr:rowOff>142875</xdr:rowOff>
    </xdr:from>
    <xdr:to>
      <xdr:col>17</xdr:col>
      <xdr:colOff>1857375</xdr:colOff>
      <xdr:row>473</xdr:row>
      <xdr:rowOff>0</xdr:rowOff>
    </xdr:to>
    <xdr:pic>
      <xdr:nvPicPr>
        <xdr:cNvPr id="18" name="Picture 1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074134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142875</xdr:rowOff>
    </xdr:from>
    <xdr:to>
      <xdr:col>2</xdr:col>
      <xdr:colOff>1028700</xdr:colOff>
      <xdr:row>375</xdr:row>
      <xdr:rowOff>38100</xdr:rowOff>
    </xdr:to>
    <xdr:pic>
      <xdr:nvPicPr>
        <xdr:cNvPr id="19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694420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370</xdr:row>
      <xdr:rowOff>38100</xdr:rowOff>
    </xdr:from>
    <xdr:to>
      <xdr:col>17</xdr:col>
      <xdr:colOff>1790700</xdr:colOff>
      <xdr:row>375</xdr:row>
      <xdr:rowOff>57150</xdr:rowOff>
    </xdr:to>
    <xdr:pic>
      <xdr:nvPicPr>
        <xdr:cNvPr id="20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868394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152400</xdr:rowOff>
    </xdr:from>
    <xdr:to>
      <xdr:col>2</xdr:col>
      <xdr:colOff>1028700</xdr:colOff>
      <xdr:row>191</xdr:row>
      <xdr:rowOff>38100</xdr:rowOff>
    </xdr:to>
    <xdr:pic>
      <xdr:nvPicPr>
        <xdr:cNvPr id="21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355782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1466850</xdr:colOff>
      <xdr:row>186</xdr:row>
      <xdr:rowOff>76200</xdr:rowOff>
    </xdr:from>
    <xdr:to>
      <xdr:col>17</xdr:col>
      <xdr:colOff>2428875</xdr:colOff>
      <xdr:row>191</xdr:row>
      <xdr:rowOff>76200</xdr:rowOff>
    </xdr:to>
    <xdr:pic>
      <xdr:nvPicPr>
        <xdr:cNvPr id="22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434816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2</xdr:col>
      <xdr:colOff>1028700</xdr:colOff>
      <xdr:row>4</xdr:row>
      <xdr:rowOff>295275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1171575</xdr:colOff>
      <xdr:row>2</xdr:row>
      <xdr:rowOff>0</xdr:rowOff>
    </xdr:from>
    <xdr:to>
      <xdr:col>17</xdr:col>
      <xdr:colOff>2124075</xdr:colOff>
      <xdr:row>5</xdr:row>
      <xdr:rowOff>95250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323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35</xdr:row>
      <xdr:rowOff>104775</xdr:rowOff>
    </xdr:from>
    <xdr:to>
      <xdr:col>2</xdr:col>
      <xdr:colOff>819150</xdr:colOff>
      <xdr:row>39</xdr:row>
      <xdr:rowOff>66675</xdr:rowOff>
    </xdr:to>
    <xdr:pic>
      <xdr:nvPicPr>
        <xdr:cNvPr id="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0681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1019175</xdr:colOff>
      <xdr:row>35</xdr:row>
      <xdr:rowOff>28575</xdr:rowOff>
    </xdr:from>
    <xdr:to>
      <xdr:col>17</xdr:col>
      <xdr:colOff>1971675</xdr:colOff>
      <xdr:row>39</xdr:row>
      <xdr:rowOff>114300</xdr:rowOff>
    </xdr:to>
    <xdr:pic>
      <xdr:nvPicPr>
        <xdr:cNvPr id="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119919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142875</xdr:rowOff>
    </xdr:from>
    <xdr:to>
      <xdr:col>2</xdr:col>
      <xdr:colOff>1028700</xdr:colOff>
      <xdr:row>154</xdr:row>
      <xdr:rowOff>209550</xdr:rowOff>
    </xdr:to>
    <xdr:pic>
      <xdr:nvPicPr>
        <xdr:cNvPr id="5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36795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847725</xdr:colOff>
      <xdr:row>151</xdr:row>
      <xdr:rowOff>104775</xdr:rowOff>
    </xdr:from>
    <xdr:to>
      <xdr:col>17</xdr:col>
      <xdr:colOff>1800225</xdr:colOff>
      <xdr:row>155</xdr:row>
      <xdr:rowOff>190500</xdr:rowOff>
    </xdr:to>
    <xdr:pic>
      <xdr:nvPicPr>
        <xdr:cNvPr id="6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484917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85725</xdr:rowOff>
    </xdr:from>
    <xdr:to>
      <xdr:col>2</xdr:col>
      <xdr:colOff>1028700</xdr:colOff>
      <xdr:row>196</xdr:row>
      <xdr:rowOff>114300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91883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1362075</xdr:colOff>
      <xdr:row>193</xdr:row>
      <xdr:rowOff>38100</xdr:rowOff>
    </xdr:from>
    <xdr:to>
      <xdr:col>17</xdr:col>
      <xdr:colOff>2314575</xdr:colOff>
      <xdr:row>197</xdr:row>
      <xdr:rowOff>28575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591407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1028700</xdr:colOff>
      <xdr:row>281</xdr:row>
      <xdr:rowOff>28575</xdr:rowOff>
    </xdr:to>
    <xdr:pic>
      <xdr:nvPicPr>
        <xdr:cNvPr id="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286750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278</xdr:row>
      <xdr:rowOff>0</xdr:rowOff>
    </xdr:from>
    <xdr:to>
      <xdr:col>17</xdr:col>
      <xdr:colOff>2114550</xdr:colOff>
      <xdr:row>281</xdr:row>
      <xdr:rowOff>152400</xdr:rowOff>
    </xdr:to>
    <xdr:pic>
      <xdr:nvPicPr>
        <xdr:cNvPr id="1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828675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386</xdr:row>
      <xdr:rowOff>28575</xdr:rowOff>
    </xdr:from>
    <xdr:to>
      <xdr:col>2</xdr:col>
      <xdr:colOff>1028700</xdr:colOff>
      <xdr:row>390</xdr:row>
      <xdr:rowOff>85725</xdr:rowOff>
    </xdr:to>
    <xdr:pic>
      <xdr:nvPicPr>
        <xdr:cNvPr id="11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68133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1143000</xdr:colOff>
      <xdr:row>385</xdr:row>
      <xdr:rowOff>123825</xdr:rowOff>
    </xdr:from>
    <xdr:to>
      <xdr:col>17</xdr:col>
      <xdr:colOff>2095500</xdr:colOff>
      <xdr:row>390</xdr:row>
      <xdr:rowOff>142875</xdr:rowOff>
    </xdr:to>
    <xdr:pic>
      <xdr:nvPicPr>
        <xdr:cNvPr id="12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067466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1038225</xdr:colOff>
      <xdr:row>238</xdr:row>
      <xdr:rowOff>28575</xdr:rowOff>
    </xdr:to>
    <xdr:pic>
      <xdr:nvPicPr>
        <xdr:cNvPr id="13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11612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1162050</xdr:colOff>
      <xdr:row>235</xdr:row>
      <xdr:rowOff>0</xdr:rowOff>
    </xdr:from>
    <xdr:to>
      <xdr:col>17</xdr:col>
      <xdr:colOff>2124075</xdr:colOff>
      <xdr:row>238</xdr:row>
      <xdr:rowOff>152400</xdr:rowOff>
    </xdr:to>
    <xdr:pic>
      <xdr:nvPicPr>
        <xdr:cNvPr id="14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711612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2533650</xdr:colOff>
      <xdr:row>628</xdr:row>
      <xdr:rowOff>114300</xdr:rowOff>
    </xdr:from>
    <xdr:to>
      <xdr:col>21</xdr:col>
      <xdr:colOff>561975</xdr:colOff>
      <xdr:row>628</xdr:row>
      <xdr:rowOff>114300</xdr:rowOff>
    </xdr:to>
    <xdr:sp>
      <xdr:nvSpPr>
        <xdr:cNvPr id="15" name="Line 1977"/>
        <xdr:cNvSpPr>
          <a:spLocks/>
        </xdr:cNvSpPr>
      </xdr:nvSpPr>
      <xdr:spPr>
        <a:xfrm>
          <a:off x="12353925" y="1497711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75</xdr:row>
      <xdr:rowOff>95250</xdr:rowOff>
    </xdr:from>
    <xdr:to>
      <xdr:col>2</xdr:col>
      <xdr:colOff>1390650</xdr:colOff>
      <xdr:row>78</xdr:row>
      <xdr:rowOff>219075</xdr:rowOff>
    </xdr:to>
    <xdr:pic>
      <xdr:nvPicPr>
        <xdr:cNvPr id="16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3155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75</xdr:row>
      <xdr:rowOff>0</xdr:rowOff>
    </xdr:from>
    <xdr:to>
      <xdr:col>17</xdr:col>
      <xdr:colOff>1943100</xdr:colOff>
      <xdr:row>78</xdr:row>
      <xdr:rowOff>238125</xdr:rowOff>
    </xdr:to>
    <xdr:pic>
      <xdr:nvPicPr>
        <xdr:cNvPr id="17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37363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95250</xdr:rowOff>
    </xdr:from>
    <xdr:to>
      <xdr:col>2</xdr:col>
      <xdr:colOff>1390650</xdr:colOff>
      <xdr:row>113</xdr:row>
      <xdr:rowOff>209550</xdr:rowOff>
    </xdr:to>
    <xdr:pic>
      <xdr:nvPicPr>
        <xdr:cNvPr id="18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823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110</xdr:row>
      <xdr:rowOff>0</xdr:rowOff>
    </xdr:from>
    <xdr:to>
      <xdr:col>17</xdr:col>
      <xdr:colOff>1943100</xdr:colOff>
      <xdr:row>114</xdr:row>
      <xdr:rowOff>0</xdr:rowOff>
    </xdr:to>
    <xdr:pic>
      <xdr:nvPicPr>
        <xdr:cNvPr id="19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35728275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28575</xdr:rowOff>
    </xdr:from>
    <xdr:to>
      <xdr:col>2</xdr:col>
      <xdr:colOff>1028700</xdr:colOff>
      <xdr:row>328</xdr:row>
      <xdr:rowOff>85725</xdr:rowOff>
    </xdr:to>
    <xdr:pic>
      <xdr:nvPicPr>
        <xdr:cNvPr id="20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49928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1143000</xdr:colOff>
      <xdr:row>323</xdr:row>
      <xdr:rowOff>123825</xdr:rowOff>
    </xdr:from>
    <xdr:to>
      <xdr:col>17</xdr:col>
      <xdr:colOff>2095500</xdr:colOff>
      <xdr:row>328</xdr:row>
      <xdr:rowOff>142875</xdr:rowOff>
    </xdr:to>
    <xdr:pic>
      <xdr:nvPicPr>
        <xdr:cNvPr id="21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949261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1</xdr:col>
      <xdr:colOff>1038225</xdr:colOff>
      <xdr:row>8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1915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733425</xdr:colOff>
      <xdr:row>2</xdr:row>
      <xdr:rowOff>66675</xdr:rowOff>
    </xdr:from>
    <xdr:to>
      <xdr:col>16</xdr:col>
      <xdr:colOff>1695450</xdr:colOff>
      <xdr:row>6</xdr:row>
      <xdr:rowOff>238125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390525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85725</xdr:rowOff>
    </xdr:from>
    <xdr:to>
      <xdr:col>1</xdr:col>
      <xdr:colOff>1038225</xdr:colOff>
      <xdr:row>139</xdr:row>
      <xdr:rowOff>142875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3269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134</xdr:row>
      <xdr:rowOff>133350</xdr:rowOff>
    </xdr:from>
    <xdr:to>
      <xdr:col>16</xdr:col>
      <xdr:colOff>1181100</xdr:colOff>
      <xdr:row>139</xdr:row>
      <xdr:rowOff>152400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252126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9525</xdr:rowOff>
    </xdr:from>
    <xdr:to>
      <xdr:col>1</xdr:col>
      <xdr:colOff>1038225</xdr:colOff>
      <xdr:row>195</xdr:row>
      <xdr:rowOff>38100</xdr:rowOff>
    </xdr:to>
    <xdr:pic>
      <xdr:nvPicPr>
        <xdr:cNvPr id="5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8044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962025</xdr:colOff>
      <xdr:row>190</xdr:row>
      <xdr:rowOff>142875</xdr:rowOff>
    </xdr:from>
    <xdr:to>
      <xdr:col>16</xdr:col>
      <xdr:colOff>1924050</xdr:colOff>
      <xdr:row>194</xdr:row>
      <xdr:rowOff>228600</xdr:rowOff>
    </xdr:to>
    <xdr:pic>
      <xdr:nvPicPr>
        <xdr:cNvPr id="6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356139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19050</xdr:rowOff>
    </xdr:from>
    <xdr:to>
      <xdr:col>1</xdr:col>
      <xdr:colOff>1038225</xdr:colOff>
      <xdr:row>66</xdr:row>
      <xdr:rowOff>228600</xdr:rowOff>
    </xdr:to>
    <xdr:pic>
      <xdr:nvPicPr>
        <xdr:cNvPr id="7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268200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666750</xdr:colOff>
      <xdr:row>62</xdr:row>
      <xdr:rowOff>104775</xdr:rowOff>
    </xdr:from>
    <xdr:to>
      <xdr:col>16</xdr:col>
      <xdr:colOff>1638300</xdr:colOff>
      <xdr:row>67</xdr:row>
      <xdr:rowOff>19050</xdr:rowOff>
    </xdr:to>
    <xdr:pic>
      <xdr:nvPicPr>
        <xdr:cNvPr id="8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121920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9525</xdr:rowOff>
    </xdr:from>
    <xdr:to>
      <xdr:col>2</xdr:col>
      <xdr:colOff>1028700</xdr:colOff>
      <xdr:row>12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668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876300</xdr:colOff>
      <xdr:row>8</xdr:row>
      <xdr:rowOff>66675</xdr:rowOff>
    </xdr:from>
    <xdr:to>
      <xdr:col>17</xdr:col>
      <xdr:colOff>1924050</xdr:colOff>
      <xdr:row>12</xdr:row>
      <xdr:rowOff>57150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3620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9525</xdr:rowOff>
    </xdr:from>
    <xdr:to>
      <xdr:col>2</xdr:col>
      <xdr:colOff>1038225</xdr:colOff>
      <xdr:row>75</xdr:row>
      <xdr:rowOff>19050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72540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71</xdr:row>
      <xdr:rowOff>66675</xdr:rowOff>
    </xdr:from>
    <xdr:to>
      <xdr:col>17</xdr:col>
      <xdr:colOff>1866900</xdr:colOff>
      <xdr:row>75</xdr:row>
      <xdr:rowOff>38100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126206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9525</xdr:rowOff>
    </xdr:from>
    <xdr:to>
      <xdr:col>2</xdr:col>
      <xdr:colOff>1028700</xdr:colOff>
      <xdr:row>12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668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876300</xdr:colOff>
      <xdr:row>8</xdr:row>
      <xdr:rowOff>66675</xdr:rowOff>
    </xdr:from>
    <xdr:to>
      <xdr:col>17</xdr:col>
      <xdr:colOff>1924050</xdr:colOff>
      <xdr:row>12</xdr:row>
      <xdr:rowOff>57150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3620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2</xdr:col>
      <xdr:colOff>1304925</xdr:colOff>
      <xdr:row>5</xdr:row>
      <xdr:rowOff>123825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714375</xdr:colOff>
      <xdr:row>1</xdr:row>
      <xdr:rowOff>142875</xdr:rowOff>
    </xdr:from>
    <xdr:to>
      <xdr:col>17</xdr:col>
      <xdr:colOff>1666875</xdr:colOff>
      <xdr:row>5</xdr:row>
      <xdr:rowOff>133350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048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9525</xdr:rowOff>
    </xdr:from>
    <xdr:to>
      <xdr:col>2</xdr:col>
      <xdr:colOff>1304925</xdr:colOff>
      <xdr:row>44</xdr:row>
      <xdr:rowOff>123825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74432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714375</xdr:colOff>
      <xdr:row>41</xdr:row>
      <xdr:rowOff>0</xdr:rowOff>
    </xdr:from>
    <xdr:to>
      <xdr:col>17</xdr:col>
      <xdr:colOff>1666875</xdr:colOff>
      <xdr:row>45</xdr:row>
      <xdr:rowOff>0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7348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104775</xdr:rowOff>
    </xdr:from>
    <xdr:to>
      <xdr:col>2</xdr:col>
      <xdr:colOff>1304925</xdr:colOff>
      <xdr:row>81</xdr:row>
      <xdr:rowOff>133350</xdr:rowOff>
    </xdr:to>
    <xdr:pic>
      <xdr:nvPicPr>
        <xdr:cNvPr id="5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242185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77</xdr:row>
      <xdr:rowOff>85725</xdr:rowOff>
    </xdr:from>
    <xdr:to>
      <xdr:col>17</xdr:col>
      <xdr:colOff>1781175</xdr:colOff>
      <xdr:row>82</xdr:row>
      <xdr:rowOff>0</xdr:rowOff>
    </xdr:to>
    <xdr:pic>
      <xdr:nvPicPr>
        <xdr:cNvPr id="6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2240280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9525</xdr:rowOff>
    </xdr:from>
    <xdr:to>
      <xdr:col>2</xdr:col>
      <xdr:colOff>1028700</xdr:colOff>
      <xdr:row>14</xdr:row>
      <xdr:rowOff>38100</xdr:rowOff>
    </xdr:to>
    <xdr:pic>
      <xdr:nvPicPr>
        <xdr:cNvPr id="1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8002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10</xdr:row>
      <xdr:rowOff>142875</xdr:rowOff>
    </xdr:from>
    <xdr:to>
      <xdr:col>17</xdr:col>
      <xdr:colOff>1819275</xdr:colOff>
      <xdr:row>14</xdr:row>
      <xdr:rowOff>123825</xdr:rowOff>
    </xdr:to>
    <xdr:pic>
      <xdr:nvPicPr>
        <xdr:cNvPr id="2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17621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9525</xdr:rowOff>
    </xdr:from>
    <xdr:to>
      <xdr:col>2</xdr:col>
      <xdr:colOff>1028700</xdr:colOff>
      <xdr:row>74</xdr:row>
      <xdr:rowOff>38100</xdr:rowOff>
    </xdr:to>
    <xdr:pic>
      <xdr:nvPicPr>
        <xdr:cNvPr id="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5634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70</xdr:row>
      <xdr:rowOff>123825</xdr:rowOff>
    </xdr:from>
    <xdr:to>
      <xdr:col>17</xdr:col>
      <xdr:colOff>1743075</xdr:colOff>
      <xdr:row>74</xdr:row>
      <xdr:rowOff>114300</xdr:rowOff>
    </xdr:to>
    <xdr:pic>
      <xdr:nvPicPr>
        <xdr:cNvPr id="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2515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57150</xdr:rowOff>
    </xdr:from>
    <xdr:to>
      <xdr:col>2</xdr:col>
      <xdr:colOff>1038225</xdr:colOff>
      <xdr:row>203</xdr:row>
      <xdr:rowOff>142875</xdr:rowOff>
    </xdr:to>
    <xdr:pic>
      <xdr:nvPicPr>
        <xdr:cNvPr id="5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3957875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200</xdr:row>
      <xdr:rowOff>19050</xdr:rowOff>
    </xdr:from>
    <xdr:to>
      <xdr:col>17</xdr:col>
      <xdr:colOff>1724025</xdr:colOff>
      <xdr:row>204</xdr:row>
      <xdr:rowOff>28575</xdr:rowOff>
    </xdr:to>
    <xdr:pic>
      <xdr:nvPicPr>
        <xdr:cNvPr id="6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439197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104775</xdr:rowOff>
    </xdr:from>
    <xdr:to>
      <xdr:col>2</xdr:col>
      <xdr:colOff>1152525</xdr:colOff>
      <xdr:row>251</xdr:row>
      <xdr:rowOff>38100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32638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247</xdr:row>
      <xdr:rowOff>38100</xdr:rowOff>
    </xdr:from>
    <xdr:to>
      <xdr:col>17</xdr:col>
      <xdr:colOff>1628775</xdr:colOff>
      <xdr:row>250</xdr:row>
      <xdr:rowOff>180975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53197125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9525</xdr:rowOff>
    </xdr:from>
    <xdr:to>
      <xdr:col>2</xdr:col>
      <xdr:colOff>1028700</xdr:colOff>
      <xdr:row>376</xdr:row>
      <xdr:rowOff>95250</xdr:rowOff>
    </xdr:to>
    <xdr:pic>
      <xdr:nvPicPr>
        <xdr:cNvPr id="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9250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372</xdr:row>
      <xdr:rowOff>104775</xdr:rowOff>
    </xdr:from>
    <xdr:to>
      <xdr:col>17</xdr:col>
      <xdr:colOff>1819275</xdr:colOff>
      <xdr:row>376</xdr:row>
      <xdr:rowOff>152400</xdr:rowOff>
    </xdr:to>
    <xdr:pic>
      <xdr:nvPicPr>
        <xdr:cNvPr id="1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858583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429</xdr:row>
      <xdr:rowOff>9525</xdr:rowOff>
    </xdr:from>
    <xdr:to>
      <xdr:col>2</xdr:col>
      <xdr:colOff>1028700</xdr:colOff>
      <xdr:row>432</xdr:row>
      <xdr:rowOff>38100</xdr:rowOff>
    </xdr:to>
    <xdr:pic>
      <xdr:nvPicPr>
        <xdr:cNvPr id="11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67644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962025</xdr:colOff>
      <xdr:row>428</xdr:row>
      <xdr:rowOff>85725</xdr:rowOff>
    </xdr:from>
    <xdr:to>
      <xdr:col>17</xdr:col>
      <xdr:colOff>1914525</xdr:colOff>
      <xdr:row>432</xdr:row>
      <xdr:rowOff>76200</xdr:rowOff>
    </xdr:to>
    <xdr:pic>
      <xdr:nvPicPr>
        <xdr:cNvPr id="12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966787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9525</xdr:rowOff>
    </xdr:from>
    <xdr:to>
      <xdr:col>2</xdr:col>
      <xdr:colOff>1133475</xdr:colOff>
      <xdr:row>121</xdr:row>
      <xdr:rowOff>114300</xdr:rowOff>
    </xdr:to>
    <xdr:pic>
      <xdr:nvPicPr>
        <xdr:cNvPr id="1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2364700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117</xdr:row>
      <xdr:rowOff>123825</xdr:rowOff>
    </xdr:from>
    <xdr:to>
      <xdr:col>17</xdr:col>
      <xdr:colOff>1743075</xdr:colOff>
      <xdr:row>121</xdr:row>
      <xdr:rowOff>114300</xdr:rowOff>
    </xdr:to>
    <xdr:pic>
      <xdr:nvPicPr>
        <xdr:cNvPr id="1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22317075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1276350</xdr:colOff>
      <xdr:row>284</xdr:row>
      <xdr:rowOff>123825</xdr:rowOff>
    </xdr:to>
    <xdr:pic>
      <xdr:nvPicPr>
        <xdr:cNvPr id="15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3903225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279</xdr:row>
      <xdr:rowOff>0</xdr:rowOff>
    </xdr:from>
    <xdr:to>
      <xdr:col>17</xdr:col>
      <xdr:colOff>1876425</xdr:colOff>
      <xdr:row>284</xdr:row>
      <xdr:rowOff>142875</xdr:rowOff>
    </xdr:to>
    <xdr:pic>
      <xdr:nvPicPr>
        <xdr:cNvPr id="16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63903225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9525</xdr:rowOff>
    </xdr:from>
    <xdr:to>
      <xdr:col>2</xdr:col>
      <xdr:colOff>1038225</xdr:colOff>
      <xdr:row>162</xdr:row>
      <xdr:rowOff>38100</xdr:rowOff>
    </xdr:to>
    <xdr:pic>
      <xdr:nvPicPr>
        <xdr:cNvPr id="17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6802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733425</xdr:colOff>
      <xdr:row>158</xdr:row>
      <xdr:rowOff>152400</xdr:rowOff>
    </xdr:from>
    <xdr:to>
      <xdr:col>17</xdr:col>
      <xdr:colOff>1685925</xdr:colOff>
      <xdr:row>162</xdr:row>
      <xdr:rowOff>104775</xdr:rowOff>
    </xdr:to>
    <xdr:pic>
      <xdr:nvPicPr>
        <xdr:cNvPr id="18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326231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9525</xdr:rowOff>
    </xdr:from>
    <xdr:to>
      <xdr:col>2</xdr:col>
      <xdr:colOff>1028700</xdr:colOff>
      <xdr:row>313</xdr:row>
      <xdr:rowOff>95250</xdr:rowOff>
    </xdr:to>
    <xdr:pic>
      <xdr:nvPicPr>
        <xdr:cNvPr id="1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471410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309</xdr:row>
      <xdr:rowOff>104775</xdr:rowOff>
    </xdr:from>
    <xdr:to>
      <xdr:col>17</xdr:col>
      <xdr:colOff>1819275</xdr:colOff>
      <xdr:row>313</xdr:row>
      <xdr:rowOff>152400</xdr:rowOff>
    </xdr:to>
    <xdr:pic>
      <xdr:nvPicPr>
        <xdr:cNvPr id="2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746474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9525</xdr:rowOff>
    </xdr:from>
    <xdr:to>
      <xdr:col>2</xdr:col>
      <xdr:colOff>1028700</xdr:colOff>
      <xdr:row>9</xdr:row>
      <xdr:rowOff>38100</xdr:rowOff>
    </xdr:to>
    <xdr:pic>
      <xdr:nvPicPr>
        <xdr:cNvPr id="1" name="Picture 1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810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942975</xdr:colOff>
      <xdr:row>5</xdr:row>
      <xdr:rowOff>114300</xdr:rowOff>
    </xdr:from>
    <xdr:to>
      <xdr:col>17</xdr:col>
      <xdr:colOff>1895475</xdr:colOff>
      <xdr:row>9</xdr:row>
      <xdr:rowOff>104775</xdr:rowOff>
    </xdr:to>
    <xdr:pic>
      <xdr:nvPicPr>
        <xdr:cNvPr id="2" name="Picture 1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9239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_SUELDOS_2008_VER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soreria%20PC2\Mis%20documentos\2009\NOMINA-2da.%20SEPTIEMBRE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244.77</v>
          </cell>
          <cell r="C6">
            <v>0</v>
          </cell>
          <cell r="D6">
            <v>0.0192</v>
          </cell>
        </row>
        <row r="7">
          <cell r="A7">
            <v>244.78</v>
          </cell>
          <cell r="B7">
            <v>2077.5</v>
          </cell>
          <cell r="C7">
            <v>4.7</v>
          </cell>
          <cell r="D7">
            <v>0.064</v>
          </cell>
        </row>
        <row r="8">
          <cell r="A8">
            <v>2077.51</v>
          </cell>
          <cell r="B8">
            <v>3651.03</v>
          </cell>
          <cell r="C8">
            <v>121.99</v>
          </cell>
          <cell r="D8">
            <v>0.1088</v>
          </cell>
        </row>
        <row r="9">
          <cell r="A9">
            <v>3651.04</v>
          </cell>
          <cell r="B9">
            <v>4244.16</v>
          </cell>
          <cell r="C9">
            <v>293.21</v>
          </cell>
          <cell r="D9">
            <v>0.16</v>
          </cell>
        </row>
        <row r="10">
          <cell r="A10">
            <v>4244.17</v>
          </cell>
          <cell r="B10">
            <v>5081.42</v>
          </cell>
          <cell r="C10">
            <v>388.1</v>
          </cell>
          <cell r="D10">
            <v>0.1792</v>
          </cell>
        </row>
        <row r="11">
          <cell r="A11">
            <v>5081.43</v>
          </cell>
          <cell r="B11">
            <v>10248.5</v>
          </cell>
          <cell r="C11">
            <v>538.13</v>
          </cell>
          <cell r="D11">
            <v>0.1994</v>
          </cell>
        </row>
        <row r="12">
          <cell r="A12">
            <v>10248.51</v>
          </cell>
          <cell r="B12">
            <v>16153.04</v>
          </cell>
          <cell r="C12">
            <v>1568.24</v>
          </cell>
          <cell r="D12">
            <v>0.2195</v>
          </cell>
        </row>
        <row r="13">
          <cell r="A13">
            <v>16153.050000000001</v>
          </cell>
          <cell r="B13">
            <v>100000000000</v>
          </cell>
          <cell r="C13">
            <v>2864.41</v>
          </cell>
          <cell r="D13">
            <v>0.28</v>
          </cell>
        </row>
        <row r="22">
          <cell r="B22">
            <v>0.01</v>
          </cell>
          <cell r="C22">
            <v>872.84</v>
          </cell>
          <cell r="D22">
            <v>200.83</v>
          </cell>
        </row>
        <row r="23">
          <cell r="B23">
            <v>872.85</v>
          </cell>
          <cell r="C23">
            <v>1309.23</v>
          </cell>
          <cell r="D23">
            <v>200.74</v>
          </cell>
        </row>
        <row r="24">
          <cell r="B24">
            <v>1309.24</v>
          </cell>
          <cell r="C24">
            <v>1713.57</v>
          </cell>
          <cell r="D24">
            <v>200.63</v>
          </cell>
        </row>
        <row r="25">
          <cell r="B25">
            <v>1713.58</v>
          </cell>
          <cell r="C25">
            <v>1745.66</v>
          </cell>
          <cell r="D25">
            <v>193.8</v>
          </cell>
        </row>
        <row r="26">
          <cell r="B26">
            <v>1745.67</v>
          </cell>
          <cell r="C26">
            <v>2193.82</v>
          </cell>
          <cell r="D26">
            <v>188.71</v>
          </cell>
        </row>
        <row r="27">
          <cell r="B27">
            <v>2193.8300000000004</v>
          </cell>
          <cell r="C27">
            <v>2327.55</v>
          </cell>
          <cell r="D27">
            <v>174.78</v>
          </cell>
        </row>
        <row r="28">
          <cell r="B28">
            <v>2327.5600000000004</v>
          </cell>
          <cell r="C28">
            <v>2632.61</v>
          </cell>
          <cell r="D28">
            <v>160.3</v>
          </cell>
        </row>
        <row r="29">
          <cell r="B29">
            <v>2632.6200000000003</v>
          </cell>
          <cell r="C29">
            <v>3071.38</v>
          </cell>
          <cell r="D29">
            <v>145.38</v>
          </cell>
        </row>
        <row r="30">
          <cell r="B30">
            <v>3071.3900000000003</v>
          </cell>
          <cell r="C30">
            <v>3510.15</v>
          </cell>
          <cell r="D30">
            <v>125.1</v>
          </cell>
        </row>
        <row r="31">
          <cell r="B31">
            <v>3510.1600000000003</v>
          </cell>
          <cell r="C31">
            <v>3642.6</v>
          </cell>
          <cell r="D31">
            <v>107.37</v>
          </cell>
        </row>
        <row r="32">
          <cell r="B32">
            <v>3642.61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W38"/>
  <sheetViews>
    <sheetView tabSelected="1" zoomScale="64" zoomScaleNormal="64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6.7109375" style="0" customWidth="1"/>
    <col min="3" max="3" width="15.8515625" style="0" customWidth="1"/>
    <col min="4" max="4" width="11.57421875" style="0" bestFit="1" customWidth="1"/>
    <col min="5" max="5" width="11.7109375" style="0" bestFit="1" customWidth="1"/>
    <col min="6" max="6" width="14.00390625" style="0" bestFit="1" customWidth="1"/>
    <col min="7" max="9" width="0" style="0" hidden="1" customWidth="1"/>
    <col min="11" max="11" width="11.7109375" style="0" bestFit="1" customWidth="1"/>
    <col min="12" max="12" width="14.00390625" style="0" bestFit="1" customWidth="1"/>
    <col min="13" max="14" width="0" style="0" hidden="1" customWidth="1"/>
    <col min="15" max="15" width="12.8515625" style="0" bestFit="1" customWidth="1"/>
    <col min="16" max="16" width="13.140625" style="0" customWidth="1"/>
    <col min="17" max="17" width="11.57421875" style="0" bestFit="1" customWidth="1"/>
    <col min="18" max="19" width="0" style="0" hidden="1" customWidth="1"/>
    <col min="20" max="20" width="13.57421875" style="0" bestFit="1" customWidth="1"/>
    <col min="21" max="21" width="42.140625" style="0" customWidth="1"/>
  </cols>
  <sheetData>
    <row r="2" spans="2:16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20.25">
      <c r="B4" s="9"/>
      <c r="C4" s="394" t="s">
        <v>165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2:16" ht="20.25">
      <c r="B5" s="9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</row>
    <row r="6" spans="2:16" ht="12.75" customHeight="1">
      <c r="B6" s="7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</row>
    <row r="7" spans="2:20" ht="13.5" customHeight="1" thickBot="1">
      <c r="B7" s="10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T7" s="10">
        <v>113.01</v>
      </c>
    </row>
    <row r="8" spans="2:16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8"/>
    </row>
    <row r="9" spans="2:21" ht="25.5" customHeight="1">
      <c r="B9" s="409" t="s">
        <v>10</v>
      </c>
      <c r="C9" s="412" t="s">
        <v>7</v>
      </c>
      <c r="D9" s="412" t="s">
        <v>8</v>
      </c>
      <c r="E9" s="412" t="s">
        <v>0</v>
      </c>
      <c r="F9" s="403" t="s">
        <v>1</v>
      </c>
      <c r="G9" s="404"/>
      <c r="H9" s="404"/>
      <c r="I9" s="404"/>
      <c r="J9" s="404"/>
      <c r="K9" s="404"/>
      <c r="L9" s="404"/>
      <c r="M9" s="405"/>
      <c r="N9" s="403" t="s">
        <v>11</v>
      </c>
      <c r="O9" s="404"/>
      <c r="P9" s="404"/>
      <c r="Q9" s="404"/>
      <c r="R9" s="404"/>
      <c r="S9" s="405"/>
      <c r="T9" s="400" t="s">
        <v>2</v>
      </c>
      <c r="U9" s="400" t="s">
        <v>248</v>
      </c>
    </row>
    <row r="10" spans="2:21" ht="12.75">
      <c r="B10" s="410"/>
      <c r="C10" s="413"/>
      <c r="D10" s="413"/>
      <c r="E10" s="413"/>
      <c r="F10" s="406"/>
      <c r="G10" s="407"/>
      <c r="H10" s="407"/>
      <c r="I10" s="407"/>
      <c r="J10" s="407"/>
      <c r="K10" s="407"/>
      <c r="L10" s="407"/>
      <c r="M10" s="408"/>
      <c r="N10" s="406"/>
      <c r="O10" s="407"/>
      <c r="P10" s="407"/>
      <c r="Q10" s="407"/>
      <c r="R10" s="407"/>
      <c r="S10" s="408"/>
      <c r="T10" s="401"/>
      <c r="U10" s="401"/>
    </row>
    <row r="11" spans="2:21" ht="23.25">
      <c r="B11" s="411"/>
      <c r="C11" s="414"/>
      <c r="D11" s="414"/>
      <c r="E11" s="414"/>
      <c r="F11" s="278" t="s">
        <v>4</v>
      </c>
      <c r="G11" s="279" t="s">
        <v>116</v>
      </c>
      <c r="H11" s="280" t="s">
        <v>18</v>
      </c>
      <c r="I11" s="280" t="s">
        <v>19</v>
      </c>
      <c r="J11" s="281" t="s">
        <v>117</v>
      </c>
      <c r="K11" s="282" t="s">
        <v>20</v>
      </c>
      <c r="L11" s="282" t="s">
        <v>5</v>
      </c>
      <c r="M11" s="282" t="s">
        <v>21</v>
      </c>
      <c r="N11" s="283"/>
      <c r="O11" s="284" t="s">
        <v>9</v>
      </c>
      <c r="P11" s="284" t="s">
        <v>245</v>
      </c>
      <c r="Q11" s="284" t="s">
        <v>109</v>
      </c>
      <c r="R11" s="110"/>
      <c r="S11" s="110"/>
      <c r="T11" s="402"/>
      <c r="U11" s="402"/>
    </row>
    <row r="12" spans="2:23" ht="69.75" customHeight="1">
      <c r="B12" s="360">
        <v>1</v>
      </c>
      <c r="C12" s="378" t="s">
        <v>126</v>
      </c>
      <c r="D12" s="20">
        <v>15</v>
      </c>
      <c r="E12" s="21">
        <v>568.1</v>
      </c>
      <c r="F12" s="22">
        <f>E12*D12</f>
        <v>8521.5</v>
      </c>
      <c r="G12" s="23"/>
      <c r="H12" s="23"/>
      <c r="I12" s="23">
        <f>H12*0.25</f>
        <v>0</v>
      </c>
      <c r="J12" s="23"/>
      <c r="K12" s="24">
        <f>IF((VLOOKUP(F12,'[3]TABLAS 15'!$B$22:$D$32,3)-M12)&lt;0,0,VLOOKUP(F12,'[3]TABLAS 15'!$B$22:$D$32,3)-M12)</f>
        <v>0</v>
      </c>
      <c r="L12" s="24">
        <f>SUM(F12+H12+K12+I12+G12)</f>
        <v>8521.5</v>
      </c>
      <c r="M12" s="25">
        <f>((F12-VLOOKUP(F12,'[3]TABLAS 15'!$A$6:$D$13,1))*VLOOKUP(F12,'[3]TABLAS 15'!$A$6:$D$13,4)+VLOOKUP(F12,'[3]TABLAS 15'!$A$6:$D$13,3))</f>
        <v>1217.748614</v>
      </c>
      <c r="N12" s="26"/>
      <c r="O12" s="24">
        <v>1099.31</v>
      </c>
      <c r="P12" s="174"/>
      <c r="Q12" s="23">
        <v>186.06</v>
      </c>
      <c r="R12" s="24">
        <f aca="true" t="shared" si="0" ref="R12:R21">L12-P12-Q12-O12</f>
        <v>7236.130000000001</v>
      </c>
      <c r="S12" s="28"/>
      <c r="T12" s="131">
        <f>F12+J12+K12-O12-P12-Q12</f>
        <v>7236.13</v>
      </c>
      <c r="U12" s="475">
        <v>1</v>
      </c>
      <c r="W12" s="241"/>
    </row>
    <row r="13" spans="2:23" ht="69.75" customHeight="1">
      <c r="B13" s="361">
        <v>2</v>
      </c>
      <c r="C13" s="378" t="s">
        <v>127</v>
      </c>
      <c r="D13" s="20">
        <v>15</v>
      </c>
      <c r="E13" s="21">
        <v>568.1</v>
      </c>
      <c r="F13" s="22">
        <f aca="true" t="shared" si="1" ref="F13:F20">E13*D13</f>
        <v>8521.5</v>
      </c>
      <c r="G13" s="23"/>
      <c r="H13" s="23"/>
      <c r="I13" s="23">
        <f aca="true" t="shared" si="2" ref="I13:I20">H13*0.25</f>
        <v>0</v>
      </c>
      <c r="J13" s="23"/>
      <c r="K13" s="24">
        <f>IF((VLOOKUP(F13,'[3]TABLAS 15'!$B$22:$D$32,3)-M13)&lt;0,0,VLOOKUP(F13,'[3]TABLAS 15'!$B$22:$D$32,3)-M13)</f>
        <v>0</v>
      </c>
      <c r="L13" s="24">
        <f aca="true" t="shared" si="3" ref="L13:L20">SUM(F13+H13+K13+I13+G13)</f>
        <v>8521.5</v>
      </c>
      <c r="M13" s="25">
        <f>((F13-VLOOKUP(F13,'[3]TABLAS 15'!$A$6:$D$13,1))*VLOOKUP(F13,'[3]TABLAS 15'!$A$6:$D$13,4)+VLOOKUP(F13,'[3]TABLAS 15'!$A$6:$D$13,3))</f>
        <v>1217.748614</v>
      </c>
      <c r="N13" s="26"/>
      <c r="O13" s="24">
        <v>1099.31</v>
      </c>
      <c r="P13" s="174"/>
      <c r="Q13" s="23">
        <v>186.06</v>
      </c>
      <c r="R13" s="24">
        <f t="shared" si="0"/>
        <v>7236.130000000001</v>
      </c>
      <c r="S13" s="28"/>
      <c r="T13" s="131">
        <f aca="true" t="shared" si="4" ref="T13:T19">F13+J13+K13-O13-P13-Q13</f>
        <v>7236.13</v>
      </c>
      <c r="U13" s="475">
        <v>1</v>
      </c>
      <c r="W13" s="241"/>
    </row>
    <row r="14" spans="2:23" ht="69.75" customHeight="1">
      <c r="B14" s="360">
        <v>3</v>
      </c>
      <c r="C14" s="378" t="s">
        <v>126</v>
      </c>
      <c r="D14" s="20">
        <v>15</v>
      </c>
      <c r="E14" s="21">
        <v>568.1</v>
      </c>
      <c r="F14" s="22">
        <f t="shared" si="1"/>
        <v>8521.5</v>
      </c>
      <c r="G14" s="23"/>
      <c r="H14" s="23"/>
      <c r="I14" s="23">
        <f t="shared" si="2"/>
        <v>0</v>
      </c>
      <c r="J14" s="23"/>
      <c r="K14" s="24">
        <f>IF((VLOOKUP(F14,'[3]TABLAS 15'!$B$22:$D$32,3)-M14)&lt;0,0,VLOOKUP(F14,'[3]TABLAS 15'!$B$22:$D$32,3)-M14)</f>
        <v>0</v>
      </c>
      <c r="L14" s="24">
        <f t="shared" si="3"/>
        <v>8521.5</v>
      </c>
      <c r="M14" s="25">
        <f>((F14-VLOOKUP(F14,'[3]TABLAS 15'!$A$6:$D$13,1))*VLOOKUP(F14,'[3]TABLAS 15'!$A$6:$D$13,4)+VLOOKUP(F14,'[3]TABLAS 15'!$A$6:$D$13,3))</f>
        <v>1217.748614</v>
      </c>
      <c r="N14" s="26"/>
      <c r="O14" s="24">
        <v>1099.31</v>
      </c>
      <c r="P14" s="174"/>
      <c r="Q14" s="23">
        <v>186.06</v>
      </c>
      <c r="R14" s="24">
        <f t="shared" si="0"/>
        <v>7236.130000000001</v>
      </c>
      <c r="S14" s="2"/>
      <c r="T14" s="131">
        <f t="shared" si="4"/>
        <v>7236.13</v>
      </c>
      <c r="U14" s="475">
        <v>1</v>
      </c>
      <c r="W14" s="241"/>
    </row>
    <row r="15" spans="2:23" ht="69.75" customHeight="1">
      <c r="B15" s="361">
        <v>4</v>
      </c>
      <c r="C15" s="378" t="s">
        <v>126</v>
      </c>
      <c r="D15" s="20">
        <v>15</v>
      </c>
      <c r="E15" s="21">
        <v>568.1</v>
      </c>
      <c r="F15" s="22">
        <f t="shared" si="1"/>
        <v>8521.5</v>
      </c>
      <c r="G15" s="23"/>
      <c r="H15" s="23"/>
      <c r="I15" s="23">
        <f t="shared" si="2"/>
        <v>0</v>
      </c>
      <c r="J15" s="23"/>
      <c r="K15" s="24">
        <f>IF((VLOOKUP(F15,'[3]TABLAS 15'!$B$22:$D$32,3)-M15)&lt;0,0,VLOOKUP(F15,'[3]TABLAS 15'!$B$22:$D$32,3)-M15)</f>
        <v>0</v>
      </c>
      <c r="L15" s="24">
        <f t="shared" si="3"/>
        <v>8521.5</v>
      </c>
      <c r="M15" s="25">
        <f>((F15-VLOOKUP(F15,'[3]TABLAS 15'!$A$6:$D$13,1))*VLOOKUP(F15,'[3]TABLAS 15'!$A$6:$D$13,4)+VLOOKUP(F15,'[3]TABLAS 15'!$A$6:$D$13,3))</f>
        <v>1217.748614</v>
      </c>
      <c r="N15" s="26"/>
      <c r="O15" s="24">
        <v>1099.31</v>
      </c>
      <c r="P15" s="174"/>
      <c r="Q15" s="23">
        <v>186.06</v>
      </c>
      <c r="R15" s="24">
        <f t="shared" si="0"/>
        <v>7236.130000000001</v>
      </c>
      <c r="S15" s="2"/>
      <c r="T15" s="131">
        <f t="shared" si="4"/>
        <v>7236.13</v>
      </c>
      <c r="U15" s="475">
        <v>1</v>
      </c>
      <c r="W15" s="241"/>
    </row>
    <row r="16" spans="2:23" ht="69.75" customHeight="1">
      <c r="B16" s="360">
        <v>5</v>
      </c>
      <c r="C16" s="378" t="s">
        <v>127</v>
      </c>
      <c r="D16" s="20">
        <v>15</v>
      </c>
      <c r="E16" s="21">
        <v>568.1</v>
      </c>
      <c r="F16" s="22">
        <f t="shared" si="1"/>
        <v>8521.5</v>
      </c>
      <c r="G16" s="23"/>
      <c r="H16" s="23"/>
      <c r="I16" s="23">
        <f t="shared" si="2"/>
        <v>0</v>
      </c>
      <c r="J16" s="23"/>
      <c r="K16" s="24">
        <f>IF((VLOOKUP(F16,'[3]TABLAS 15'!$B$22:$D$32,3)-M16)&lt;0,0,VLOOKUP(F16,'[3]TABLAS 15'!$B$22:$D$32,3)-M16)</f>
        <v>0</v>
      </c>
      <c r="L16" s="24">
        <f t="shared" si="3"/>
        <v>8521.5</v>
      </c>
      <c r="M16" s="25">
        <f>((F16-VLOOKUP(F16,'[3]TABLAS 15'!$A$6:$D$13,1))*VLOOKUP(F16,'[3]TABLAS 15'!$A$6:$D$13,4)+VLOOKUP(F16,'[3]TABLAS 15'!$A$6:$D$13,3))</f>
        <v>1217.748614</v>
      </c>
      <c r="N16" s="26"/>
      <c r="O16" s="24">
        <v>1099.31</v>
      </c>
      <c r="P16" s="174"/>
      <c r="Q16" s="23">
        <v>186.06</v>
      </c>
      <c r="R16" s="24">
        <f t="shared" si="0"/>
        <v>7236.130000000001</v>
      </c>
      <c r="S16" s="2"/>
      <c r="T16" s="131">
        <f t="shared" si="4"/>
        <v>7236.13</v>
      </c>
      <c r="U16" s="475">
        <v>1</v>
      </c>
      <c r="W16" s="241"/>
    </row>
    <row r="17" spans="2:23" ht="69.75" customHeight="1">
      <c r="B17" s="361">
        <v>6</v>
      </c>
      <c r="C17" s="378" t="s">
        <v>126</v>
      </c>
      <c r="D17" s="20">
        <v>15</v>
      </c>
      <c r="E17" s="21">
        <v>568.1</v>
      </c>
      <c r="F17" s="22">
        <f t="shared" si="1"/>
        <v>8521.5</v>
      </c>
      <c r="G17" s="23"/>
      <c r="H17" s="23"/>
      <c r="I17" s="23">
        <f t="shared" si="2"/>
        <v>0</v>
      </c>
      <c r="J17" s="23"/>
      <c r="K17" s="24">
        <f>IF((VLOOKUP(F17,'[3]TABLAS 15'!$B$22:$D$32,3)-M17)&lt;0,0,VLOOKUP(F17,'[3]TABLAS 15'!$B$22:$D$32,3)-M17)</f>
        <v>0</v>
      </c>
      <c r="L17" s="24">
        <f t="shared" si="3"/>
        <v>8521.5</v>
      </c>
      <c r="M17" s="25">
        <f>((F17-VLOOKUP(F17,'[3]TABLAS 15'!$A$6:$D$13,1))*VLOOKUP(F17,'[3]TABLAS 15'!$A$6:$D$13,4)+VLOOKUP(F17,'[3]TABLAS 15'!$A$6:$D$13,3))</f>
        <v>1217.748614</v>
      </c>
      <c r="N17" s="26"/>
      <c r="O17" s="24">
        <v>1099.31</v>
      </c>
      <c r="P17" s="174"/>
      <c r="Q17" s="23"/>
      <c r="R17" s="24">
        <f t="shared" si="0"/>
        <v>7422.1900000000005</v>
      </c>
      <c r="S17" s="2"/>
      <c r="T17" s="131">
        <f t="shared" si="4"/>
        <v>7422.1900000000005</v>
      </c>
      <c r="U17" s="475">
        <v>1</v>
      </c>
      <c r="W17" s="241"/>
    </row>
    <row r="18" spans="2:23" ht="69.75" customHeight="1">
      <c r="B18" s="360">
        <v>7</v>
      </c>
      <c r="C18" s="378" t="s">
        <v>127</v>
      </c>
      <c r="D18" s="20">
        <v>15</v>
      </c>
      <c r="E18" s="21">
        <v>568.1</v>
      </c>
      <c r="F18" s="22">
        <f t="shared" si="1"/>
        <v>8521.5</v>
      </c>
      <c r="G18" s="23"/>
      <c r="H18" s="23"/>
      <c r="I18" s="23">
        <f t="shared" si="2"/>
        <v>0</v>
      </c>
      <c r="J18" s="23"/>
      <c r="K18" s="24">
        <f>IF((VLOOKUP(F18,'[3]TABLAS 15'!$B$22:$D$32,3)-M18)&lt;0,0,VLOOKUP(F18,'[3]TABLAS 15'!$B$22:$D$32,3)-M18)</f>
        <v>0</v>
      </c>
      <c r="L18" s="24">
        <f t="shared" si="3"/>
        <v>8521.5</v>
      </c>
      <c r="M18" s="25">
        <f>((F18-VLOOKUP(F18,'[3]TABLAS 15'!$A$6:$D$13,1))*VLOOKUP(F18,'[3]TABLAS 15'!$A$6:$D$13,4)+VLOOKUP(F18,'[3]TABLAS 15'!$A$6:$D$13,3))</f>
        <v>1217.748614</v>
      </c>
      <c r="N18" s="26"/>
      <c r="O18" s="24">
        <v>1099.31</v>
      </c>
      <c r="P18" s="174"/>
      <c r="Q18" s="23"/>
      <c r="R18" s="24">
        <f t="shared" si="0"/>
        <v>7422.1900000000005</v>
      </c>
      <c r="S18" s="2"/>
      <c r="T18" s="131">
        <f t="shared" si="4"/>
        <v>7422.1900000000005</v>
      </c>
      <c r="U18" s="475">
        <v>1</v>
      </c>
      <c r="W18" s="241"/>
    </row>
    <row r="19" spans="2:23" ht="69.75" customHeight="1">
      <c r="B19" s="361">
        <v>8</v>
      </c>
      <c r="C19" s="378" t="s">
        <v>126</v>
      </c>
      <c r="D19" s="20">
        <v>15</v>
      </c>
      <c r="E19" s="21">
        <v>568.1</v>
      </c>
      <c r="F19" s="22">
        <f t="shared" si="1"/>
        <v>8521.5</v>
      </c>
      <c r="G19" s="23"/>
      <c r="H19" s="23"/>
      <c r="I19" s="23">
        <f t="shared" si="2"/>
        <v>0</v>
      </c>
      <c r="J19" s="23"/>
      <c r="K19" s="24">
        <f>IF((VLOOKUP(F19,'[3]TABLAS 15'!$B$22:$D$32,3)-M19)&lt;0,0,VLOOKUP(F19,'[3]TABLAS 15'!$B$22:$D$32,3)-M19)</f>
        <v>0</v>
      </c>
      <c r="L19" s="24">
        <f t="shared" si="3"/>
        <v>8521.5</v>
      </c>
      <c r="M19" s="25">
        <f>((F19-VLOOKUP(F19,'[3]TABLAS 15'!$A$6:$D$13,1))*VLOOKUP(F19,'[3]TABLAS 15'!$A$6:$D$13,4)+VLOOKUP(F19,'[3]TABLAS 15'!$A$6:$D$13,3))</f>
        <v>1217.748614</v>
      </c>
      <c r="N19" s="26"/>
      <c r="O19" s="24">
        <v>1099.31</v>
      </c>
      <c r="P19" s="174"/>
      <c r="Q19" s="23"/>
      <c r="R19" s="24">
        <f t="shared" si="0"/>
        <v>7422.1900000000005</v>
      </c>
      <c r="S19" s="145"/>
      <c r="T19" s="131">
        <f t="shared" si="4"/>
        <v>7422.1900000000005</v>
      </c>
      <c r="U19" s="475">
        <v>1</v>
      </c>
      <c r="W19" s="241"/>
    </row>
    <row r="20" spans="2:23" ht="69.75" customHeight="1">
      <c r="B20" s="360">
        <v>9</v>
      </c>
      <c r="C20" s="378" t="s">
        <v>126</v>
      </c>
      <c r="D20" s="20">
        <v>15</v>
      </c>
      <c r="E20" s="21">
        <v>568.1</v>
      </c>
      <c r="F20" s="22">
        <f t="shared" si="1"/>
        <v>8521.5</v>
      </c>
      <c r="G20" s="23"/>
      <c r="H20" s="23"/>
      <c r="I20" s="23">
        <f t="shared" si="2"/>
        <v>0</v>
      </c>
      <c r="J20" s="23"/>
      <c r="K20" s="24">
        <f>IF((VLOOKUP(F20,'[3]TABLAS 15'!$B$22:$D$32,3)-M20)&lt;0,0,VLOOKUP(F20,'[3]TABLAS 15'!$B$22:$D$32,3)-M20)</f>
        <v>0</v>
      </c>
      <c r="L20" s="24">
        <f t="shared" si="3"/>
        <v>8521.5</v>
      </c>
      <c r="M20" s="25">
        <f>((F20-VLOOKUP(F20,'[3]TABLAS 15'!$A$6:$D$13,1))*VLOOKUP(F20,'[3]TABLAS 15'!$A$6:$D$13,4)+VLOOKUP(F20,'[3]TABLAS 15'!$A$6:$D$13,3))</f>
        <v>1217.748614</v>
      </c>
      <c r="N20" s="26"/>
      <c r="O20" s="24">
        <v>1099.31</v>
      </c>
      <c r="P20" s="174"/>
      <c r="Q20" s="23"/>
      <c r="R20" s="24">
        <f t="shared" si="0"/>
        <v>7422.1900000000005</v>
      </c>
      <c r="S20" s="2"/>
      <c r="T20" s="24">
        <f>F20+J20+K20-O20-P20-Q20</f>
        <v>7422.1900000000005</v>
      </c>
      <c r="U20" s="475">
        <v>1</v>
      </c>
      <c r="W20" s="241"/>
    </row>
    <row r="21" spans="3:21" ht="12.75">
      <c r="C21" s="8"/>
      <c r="D21" s="12"/>
      <c r="E21" s="13"/>
      <c r="F21" s="24">
        <f>SUM(F12:F20)</f>
        <v>76693.5</v>
      </c>
      <c r="G21" s="23"/>
      <c r="H21" s="23"/>
      <c r="I21" s="23">
        <f>SUM(I12:I20)</f>
        <v>0</v>
      </c>
      <c r="J21" s="23"/>
      <c r="K21" s="24">
        <f>SUM(K12:K20)</f>
        <v>0</v>
      </c>
      <c r="L21" s="24">
        <f>SUM(L12:L20)</f>
        <v>76693.5</v>
      </c>
      <c r="M21" s="25">
        <f>SUM(M12:M20)</f>
        <v>10959.737526</v>
      </c>
      <c r="N21" s="389"/>
      <c r="O21" s="24">
        <f>SUM(O12:O20)</f>
        <v>9893.789999999997</v>
      </c>
      <c r="P21" s="27"/>
      <c r="Q21" s="23">
        <f>SUM(Q12:Q20)</f>
        <v>930.3</v>
      </c>
      <c r="R21" s="24">
        <f t="shared" si="0"/>
        <v>65869.41</v>
      </c>
      <c r="S21" s="2"/>
      <c r="T21" s="140"/>
      <c r="U21" s="8"/>
    </row>
    <row r="22" spans="3:19" ht="12.75">
      <c r="C22" s="8"/>
      <c r="D22" s="12"/>
      <c r="E22" s="13"/>
      <c r="F22" s="15"/>
      <c r="G22" s="14"/>
      <c r="H22" s="14"/>
      <c r="I22" s="14"/>
      <c r="J22" s="14"/>
      <c r="K22" s="15"/>
      <c r="L22" s="15"/>
      <c r="M22" s="111"/>
      <c r="N22" s="16"/>
      <c r="O22" s="15"/>
      <c r="P22" s="36"/>
      <c r="Q22" s="14"/>
      <c r="R22" s="15"/>
      <c r="S22" s="17"/>
    </row>
    <row r="23" spans="3:19" ht="13.5" thickBot="1">
      <c r="C23" s="8"/>
      <c r="D23" s="12"/>
      <c r="E23" s="13"/>
      <c r="F23" s="15"/>
      <c r="G23" s="14"/>
      <c r="H23" s="14"/>
      <c r="I23" s="14"/>
      <c r="J23" s="14"/>
      <c r="K23" s="15"/>
      <c r="L23" s="15"/>
      <c r="M23" s="111"/>
      <c r="N23" s="16"/>
      <c r="O23" s="15"/>
      <c r="P23" s="36"/>
      <c r="Q23" s="14"/>
      <c r="R23" s="15"/>
      <c r="S23" s="17"/>
    </row>
    <row r="24" spans="3:20" ht="13.5" thickBot="1">
      <c r="C24" s="8"/>
      <c r="D24" s="12"/>
      <c r="E24" s="13"/>
      <c r="M24" s="111"/>
      <c r="N24" s="16"/>
      <c r="O24" s="15"/>
      <c r="P24" s="178" t="s">
        <v>2</v>
      </c>
      <c r="Q24" s="14"/>
      <c r="R24" s="15"/>
      <c r="S24" s="17"/>
      <c r="T24" s="390">
        <f>SUM(T12:T23)</f>
        <v>65869.41</v>
      </c>
    </row>
    <row r="25" spans="3:20" ht="12.75">
      <c r="C25" s="8"/>
      <c r="D25" s="12"/>
      <c r="E25" s="13"/>
      <c r="M25" s="111"/>
      <c r="N25" s="16"/>
      <c r="O25" s="15"/>
      <c r="P25" s="178"/>
      <c r="Q25" s="14"/>
      <c r="R25" s="15"/>
      <c r="S25" s="17"/>
      <c r="T25" s="213"/>
    </row>
    <row r="26" spans="3:20" ht="12.75">
      <c r="C26" s="8"/>
      <c r="D26" s="12"/>
      <c r="E26" s="13"/>
      <c r="M26" s="111"/>
      <c r="N26" s="16"/>
      <c r="O26" s="15"/>
      <c r="P26" s="178"/>
      <c r="Q26" s="14"/>
      <c r="R26" s="15"/>
      <c r="S26" s="17"/>
      <c r="T26" s="213"/>
    </row>
    <row r="27" spans="2:15" ht="12.75">
      <c r="B27" s="1"/>
      <c r="C27" s="112"/>
      <c r="D27" s="113"/>
      <c r="E27" s="12"/>
      <c r="F27" s="13"/>
      <c r="G27" s="15"/>
      <c r="H27" s="14"/>
      <c r="I27" s="14"/>
      <c r="J27" s="14"/>
      <c r="K27" s="15"/>
      <c r="L27" s="15"/>
      <c r="M27" s="111"/>
      <c r="N27" s="16"/>
      <c r="O27" s="15"/>
    </row>
    <row r="28" spans="2:19" ht="15">
      <c r="B28" s="1"/>
      <c r="I28" s="399"/>
      <c r="J28" s="399"/>
      <c r="K28" s="399"/>
      <c r="L28" s="399"/>
      <c r="M28" s="399"/>
      <c r="N28" s="399"/>
      <c r="O28" s="399"/>
      <c r="P28" s="399"/>
      <c r="Q28" s="14"/>
      <c r="R28" s="15"/>
      <c r="S28" s="17"/>
    </row>
    <row r="29" spans="2:19" ht="12.75">
      <c r="B29" s="1"/>
      <c r="I29" s="120"/>
      <c r="J29" s="120"/>
      <c r="K29" s="120"/>
      <c r="L29" s="120"/>
      <c r="M29" s="120"/>
      <c r="N29" s="120"/>
      <c r="O29" s="120"/>
      <c r="P29" s="36"/>
      <c r="Q29" s="14"/>
      <c r="R29" s="15"/>
      <c r="S29" s="17"/>
    </row>
    <row r="30" spans="2:19" ht="12.75">
      <c r="B30" s="1"/>
      <c r="I30" s="120"/>
      <c r="J30" s="120"/>
      <c r="K30" s="120"/>
      <c r="L30" s="120"/>
      <c r="M30" s="120"/>
      <c r="N30" s="120"/>
      <c r="O30" s="120"/>
      <c r="P30" s="36"/>
      <c r="Q30" s="14"/>
      <c r="R30" s="15"/>
      <c r="S30" s="17"/>
    </row>
    <row r="31" spans="2:19" ht="12.75">
      <c r="B31" s="1"/>
      <c r="I31" s="120"/>
      <c r="J31" s="120"/>
      <c r="K31" s="120"/>
      <c r="L31" s="120"/>
      <c r="M31" s="120"/>
      <c r="N31" s="120"/>
      <c r="O31" s="120"/>
      <c r="P31" s="36"/>
      <c r="Q31" s="14"/>
      <c r="R31" s="15"/>
      <c r="S31" s="17"/>
    </row>
    <row r="32" spans="2:19" ht="12.75">
      <c r="B32" s="1"/>
      <c r="I32" s="120"/>
      <c r="J32" s="120"/>
      <c r="K32" s="120"/>
      <c r="L32" s="120"/>
      <c r="M32" s="120"/>
      <c r="N32" s="120"/>
      <c r="O32" s="120"/>
      <c r="P32" s="36"/>
      <c r="Q32" s="14"/>
      <c r="R32" s="15"/>
      <c r="S32" s="17"/>
    </row>
    <row r="33" spans="2:19" ht="12.75">
      <c r="B33" s="1"/>
      <c r="I33" s="29"/>
      <c r="J33" s="29"/>
      <c r="K33" s="29"/>
      <c r="L33" s="15"/>
      <c r="M33" s="111"/>
      <c r="N33" s="16"/>
      <c r="O33" s="15"/>
      <c r="P33" s="36"/>
      <c r="Q33" s="14"/>
      <c r="R33" s="15"/>
      <c r="S33" s="17"/>
    </row>
    <row r="34" spans="2:19" ht="12.75">
      <c r="B34" s="1"/>
      <c r="F34" s="30"/>
      <c r="L34" s="15"/>
      <c r="M34" s="111"/>
      <c r="N34" s="16"/>
      <c r="O34" s="15"/>
      <c r="P34" s="36"/>
      <c r="Q34" s="14"/>
      <c r="R34" s="15"/>
      <c r="S34" s="17"/>
    </row>
    <row r="35" spans="2:19" ht="12.75">
      <c r="B35" s="1"/>
      <c r="J35" s="397"/>
      <c r="K35" s="397"/>
      <c r="L35" s="397"/>
      <c r="M35" s="397"/>
      <c r="N35" s="397"/>
      <c r="O35" s="397"/>
      <c r="P35" s="397"/>
      <c r="Q35" s="14"/>
      <c r="R35" s="15"/>
      <c r="S35" s="17"/>
    </row>
    <row r="36" spans="2:19" ht="18">
      <c r="B36" s="1"/>
      <c r="I36" s="396"/>
      <c r="J36" s="396"/>
      <c r="K36" s="396"/>
      <c r="L36" s="396"/>
      <c r="M36" s="396"/>
      <c r="N36" s="396"/>
      <c r="O36" s="396"/>
      <c r="P36" s="396"/>
      <c r="Q36" s="14"/>
      <c r="R36" s="15"/>
      <c r="S36" s="17"/>
    </row>
    <row r="37" spans="3:19" ht="12.75">
      <c r="C37" s="8"/>
      <c r="D37" s="12"/>
      <c r="E37" s="13"/>
      <c r="F37" s="15"/>
      <c r="G37" s="14"/>
      <c r="H37" s="14"/>
      <c r="I37" s="14"/>
      <c r="J37" s="14"/>
      <c r="K37" s="15"/>
      <c r="L37" s="15"/>
      <c r="M37" s="111"/>
      <c r="N37" s="16"/>
      <c r="O37" s="15"/>
      <c r="P37" s="36"/>
      <c r="Q37" s="14"/>
      <c r="R37" s="15"/>
      <c r="S37" s="17"/>
    </row>
    <row r="38" spans="3:19" ht="12.75">
      <c r="C38" s="8"/>
      <c r="D38" s="12"/>
      <c r="E38" s="13"/>
      <c r="F38" s="15"/>
      <c r="G38" s="14"/>
      <c r="H38" s="14"/>
      <c r="I38" s="14"/>
      <c r="J38" s="14"/>
      <c r="K38" s="15"/>
      <c r="L38" s="15"/>
      <c r="M38" s="111"/>
      <c r="N38" s="16"/>
      <c r="O38" s="15"/>
      <c r="P38" s="36"/>
      <c r="Q38" s="14"/>
      <c r="R38" s="15"/>
      <c r="S38" s="17"/>
    </row>
  </sheetData>
  <sheetProtection/>
  <mergeCells count="14">
    <mergeCell ref="T9:T11"/>
    <mergeCell ref="U9:U11"/>
    <mergeCell ref="N9:S10"/>
    <mergeCell ref="B9:B11"/>
    <mergeCell ref="C9:C11"/>
    <mergeCell ref="D9:D11"/>
    <mergeCell ref="E9:E11"/>
    <mergeCell ref="F9:M10"/>
    <mergeCell ref="C4:P5"/>
    <mergeCell ref="C6:P6"/>
    <mergeCell ref="I36:P36"/>
    <mergeCell ref="J35:P35"/>
    <mergeCell ref="C7:P7"/>
    <mergeCell ref="I28:P28"/>
  </mergeCells>
  <printOptions/>
  <pageMargins left="0.3937007874015748" right="0.3937007874015748" top="0.3937007874015748" bottom="0.3937007874015748" header="0" footer="0"/>
  <pageSetup horizontalDpi="600" verticalDpi="600" orientation="landscape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7:R226"/>
  <sheetViews>
    <sheetView zoomScale="75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7.28125" style="0" customWidth="1"/>
    <col min="2" max="2" width="6.57421875" style="0" customWidth="1"/>
    <col min="3" max="3" width="20.00390625" style="0" customWidth="1"/>
    <col min="4" max="4" width="5.57421875" style="0" bestFit="1" customWidth="1"/>
    <col min="5" max="5" width="11.57421875" style="0" bestFit="1" customWidth="1"/>
    <col min="6" max="6" width="12.7109375" style="0" customWidth="1"/>
    <col min="8" max="9" width="11.421875" style="0" hidden="1" customWidth="1"/>
    <col min="10" max="10" width="11.7109375" style="0" bestFit="1" customWidth="1"/>
    <col min="11" max="11" width="12.57421875" style="0" bestFit="1" customWidth="1"/>
    <col min="12" max="13" width="11.421875" style="0" hidden="1" customWidth="1"/>
    <col min="14" max="14" width="12.28125" style="0" bestFit="1" customWidth="1"/>
    <col min="17" max="17" width="12.421875" style="0" customWidth="1"/>
    <col min="18" max="18" width="39.140625" style="0" customWidth="1"/>
  </cols>
  <sheetData>
    <row r="7" spans="2:17" ht="12.75">
      <c r="B7" s="1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20.25">
      <c r="B8" s="1"/>
      <c r="C8" s="9"/>
      <c r="D8" s="415" t="s">
        <v>165</v>
      </c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2:17" ht="20.25">
      <c r="B9" s="1"/>
      <c r="C9" s="9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2:18" ht="12.75" customHeight="1">
      <c r="B10" s="1"/>
      <c r="C10" s="7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166"/>
    </row>
    <row r="11" spans="2:18" ht="26.25" customHeight="1">
      <c r="B11" s="1"/>
      <c r="C11" s="10"/>
      <c r="D11" s="1"/>
      <c r="E11" s="416" t="s">
        <v>101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1"/>
      <c r="Q11" s="83"/>
      <c r="R11" s="81"/>
    </row>
    <row r="16" spans="2:18" ht="12.75">
      <c r="B16" s="54"/>
      <c r="C16" s="1"/>
      <c r="D16" s="55"/>
      <c r="E16" s="55"/>
      <c r="F16" s="56"/>
      <c r="G16" s="56"/>
      <c r="H16" s="56"/>
      <c r="I16" s="56"/>
      <c r="J16" s="57"/>
      <c r="K16" s="1"/>
      <c r="L16" s="1"/>
      <c r="M16" s="1"/>
      <c r="N16" s="1"/>
      <c r="O16" s="1"/>
      <c r="P16" s="1"/>
      <c r="Q16" s="1"/>
      <c r="R16" s="1"/>
    </row>
    <row r="17" spans="2:18" ht="12.75">
      <c r="B17" s="54"/>
      <c r="C17" s="1"/>
      <c r="D17" s="55"/>
      <c r="E17" s="5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8"/>
      <c r="R17" s="59"/>
    </row>
    <row r="18" spans="2:18" ht="15.75">
      <c r="B18" s="433"/>
      <c r="C18" s="422" t="s">
        <v>7</v>
      </c>
      <c r="D18" s="422" t="s">
        <v>17</v>
      </c>
      <c r="E18" s="422" t="s">
        <v>0</v>
      </c>
      <c r="F18" s="425" t="s">
        <v>1</v>
      </c>
      <c r="G18" s="426"/>
      <c r="H18" s="426"/>
      <c r="I18" s="426"/>
      <c r="J18" s="426"/>
      <c r="K18" s="427"/>
      <c r="L18" s="292"/>
      <c r="M18" s="293"/>
      <c r="N18" s="425" t="s">
        <v>11</v>
      </c>
      <c r="O18" s="426"/>
      <c r="P18" s="426"/>
      <c r="Q18" s="428" t="s">
        <v>2</v>
      </c>
      <c r="R18" s="428" t="s">
        <v>248</v>
      </c>
    </row>
    <row r="19" spans="2:18" ht="15" customHeight="1">
      <c r="B19" s="434"/>
      <c r="C19" s="423"/>
      <c r="D19" s="423"/>
      <c r="E19" s="423"/>
      <c r="F19" s="251" t="s">
        <v>4</v>
      </c>
      <c r="G19" s="252" t="s">
        <v>12</v>
      </c>
      <c r="H19" s="253" t="s">
        <v>18</v>
      </c>
      <c r="I19" s="253" t="s">
        <v>19</v>
      </c>
      <c r="J19" s="254" t="s">
        <v>20</v>
      </c>
      <c r="K19" s="254" t="s">
        <v>5</v>
      </c>
      <c r="L19" s="255" t="s">
        <v>21</v>
      </c>
      <c r="M19" s="256"/>
      <c r="N19" s="260" t="s">
        <v>9</v>
      </c>
      <c r="O19" s="260" t="s">
        <v>245</v>
      </c>
      <c r="P19" s="260" t="s">
        <v>109</v>
      </c>
      <c r="Q19" s="429"/>
      <c r="R19" s="429"/>
    </row>
    <row r="20" spans="2:18" ht="49.5" customHeight="1">
      <c r="B20" s="19">
        <v>206</v>
      </c>
      <c r="C20" s="90" t="s">
        <v>33</v>
      </c>
      <c r="D20" s="20">
        <v>15</v>
      </c>
      <c r="E20" s="21">
        <v>590</v>
      </c>
      <c r="F20" s="22">
        <f>D20*E20</f>
        <v>8850</v>
      </c>
      <c r="G20" s="23"/>
      <c r="H20" s="23"/>
      <c r="I20" s="23">
        <f>H20*0.25</f>
        <v>0</v>
      </c>
      <c r="J20" s="24">
        <f>IF((VLOOKUP(F20,'[2]TABLAS 15'!$B$22:$D$32,3)-L20)&lt;0,0,VLOOKUP(F20,'[2]TABLAS 15'!$B$22:$D$32,3)-L20)</f>
        <v>0</v>
      </c>
      <c r="K20" s="24">
        <f>SUM(F20+H20+J20+I20+G20)</f>
        <v>8850</v>
      </c>
      <c r="L20" s="25">
        <f>((F20-VLOOKUP(F20,'[2]TABLAS 15'!$A$6:$D$13,1))*VLOOKUP(F20,'[2]TABLAS 15'!$A$6:$D$13,4)+VLOOKUP(F20,'[2]TABLAS 15'!$A$6:$D$13,3))</f>
        <v>1283.251514</v>
      </c>
      <c r="M20" s="26"/>
      <c r="N20" s="24">
        <f>IF((VLOOKUP(F20,'[2]TABLAS 15'!$B$22:$D$32,3)-L20)&lt;0,-(VLOOKUP(F20,'[2]TABLAS 15'!$B$22:$D$32,3)-L20),0)</f>
        <v>1283.251514</v>
      </c>
      <c r="O20" s="27"/>
      <c r="P20" s="23">
        <v>189.17</v>
      </c>
      <c r="Q20" s="24">
        <f>K20-O20-P20-N20</f>
        <v>7377.578486</v>
      </c>
      <c r="R20" s="475">
        <v>1</v>
      </c>
    </row>
    <row r="21" spans="2:18" ht="49.5" customHeight="1">
      <c r="B21" s="19">
        <v>207</v>
      </c>
      <c r="C21" s="90" t="s">
        <v>132</v>
      </c>
      <c r="D21" s="20">
        <v>15</v>
      </c>
      <c r="E21" s="21">
        <v>380</v>
      </c>
      <c r="F21" s="22">
        <f>D21*E21</f>
        <v>5700</v>
      </c>
      <c r="G21" s="23"/>
      <c r="H21" s="23"/>
      <c r="I21" s="23">
        <f>H21*0.25</f>
        <v>0</v>
      </c>
      <c r="J21" s="24">
        <f>IF((VLOOKUP(F21,'[2]TABLAS 15'!$B$22:$D$32,3)-L21)&lt;0,0,VLOOKUP(F21,'[2]TABLAS 15'!$B$22:$D$32,3)-L21)</f>
        <v>0</v>
      </c>
      <c r="K21" s="24">
        <f>SUM(F21+H21+J21+I21+G21)</f>
        <v>5700</v>
      </c>
      <c r="L21" s="25">
        <f>((F21-VLOOKUP(F21,'[2]TABLAS 15'!$A$6:$D$13,1))*VLOOKUP(F21,'[2]TABLAS 15'!$A$6:$D$13,4)+VLOOKUP(F21,'[2]TABLAS 15'!$A$6:$D$13,3))</f>
        <v>655.141514</v>
      </c>
      <c r="M21" s="26"/>
      <c r="N21" s="24">
        <f>IF((VLOOKUP(F21,'[2]TABLAS 15'!$B$22:$D$32,3)-L21)&lt;0,-(VLOOKUP(F21,'[2]TABLAS 15'!$B$22:$D$32,3)-L21),0)</f>
        <v>655.141514</v>
      </c>
      <c r="O21" s="27"/>
      <c r="P21" s="23">
        <v>126.12</v>
      </c>
      <c r="Q21" s="24">
        <f>K21-O21-P21-N21</f>
        <v>4918.738486</v>
      </c>
      <c r="R21" s="475">
        <v>1</v>
      </c>
    </row>
    <row r="22" spans="2:18" ht="12.75">
      <c r="B22" s="2"/>
      <c r="C22" s="75"/>
      <c r="D22" s="20"/>
      <c r="E22" s="21"/>
      <c r="F22" s="24"/>
      <c r="G22" s="23"/>
      <c r="H22" s="23"/>
      <c r="I22" s="23"/>
      <c r="J22" s="24"/>
      <c r="K22" s="24"/>
      <c r="L22" s="25"/>
      <c r="M22" s="26"/>
      <c r="N22" s="24"/>
      <c r="O22" s="27"/>
      <c r="P22" s="23"/>
      <c r="Q22" s="24"/>
      <c r="R22" s="17"/>
    </row>
    <row r="23" spans="2:18" ht="15">
      <c r="B23" s="65"/>
      <c r="C23" s="108"/>
      <c r="D23" s="20"/>
      <c r="E23" s="21"/>
      <c r="F23" s="24">
        <f>SUM(F20:F22)</f>
        <v>14550</v>
      </c>
      <c r="G23" s="23"/>
      <c r="H23" s="23"/>
      <c r="I23" s="23">
        <f>SUM(I20:I22)</f>
        <v>0</v>
      </c>
      <c r="J23" s="24">
        <f>SUM(J20:J22)</f>
        <v>0</v>
      </c>
      <c r="K23" s="24">
        <f>SUM(K20:K22)</f>
        <v>14550</v>
      </c>
      <c r="L23" s="25">
        <f>SUM(L20:L22)</f>
        <v>1938.393028</v>
      </c>
      <c r="M23" s="26"/>
      <c r="N23" s="24">
        <f>SUM(N20:N22)</f>
        <v>1938.393028</v>
      </c>
      <c r="O23" s="74"/>
      <c r="P23" s="27">
        <f>SUM(P20:P22)</f>
        <v>315.28999999999996</v>
      </c>
      <c r="Q23" s="24"/>
      <c r="R23" s="17"/>
    </row>
    <row r="24" spans="2:18" ht="12.75">
      <c r="B24" s="4"/>
      <c r="C24" s="6"/>
      <c r="D24" s="12"/>
      <c r="E24" s="13"/>
      <c r="F24" s="15"/>
      <c r="G24" s="14"/>
      <c r="H24" s="14"/>
      <c r="I24" s="14"/>
      <c r="J24" s="15"/>
      <c r="K24" s="15"/>
      <c r="L24" s="111"/>
      <c r="M24" s="16"/>
      <c r="N24" s="15"/>
      <c r="O24" s="36"/>
      <c r="P24" s="14"/>
      <c r="Q24" s="15"/>
      <c r="R24" s="17"/>
    </row>
    <row r="25" spans="4:18" ht="12.75">
      <c r="D25" s="12"/>
      <c r="E25" s="13"/>
      <c r="F25" s="15"/>
      <c r="G25" s="14"/>
      <c r="H25" s="14"/>
      <c r="I25" s="14"/>
      <c r="J25" s="15"/>
      <c r="K25" s="15"/>
      <c r="L25" s="111"/>
      <c r="M25" s="16"/>
      <c r="N25" s="15"/>
      <c r="O25" s="36"/>
      <c r="P25" s="14"/>
      <c r="Q25" s="15"/>
      <c r="R25" s="17"/>
    </row>
    <row r="26" spans="4:18" ht="12.75"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 t="s">
        <v>2</v>
      </c>
      <c r="Q26" s="24">
        <f>SUM(Q20:Q25)</f>
        <v>12296.316972</v>
      </c>
      <c r="R26" s="17"/>
    </row>
    <row r="27" spans="4:18" ht="12.75"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4"/>
      <c r="Q27" s="15"/>
      <c r="R27" s="17"/>
    </row>
    <row r="28" spans="4:18" ht="12.75"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4"/>
      <c r="Q28" s="15"/>
      <c r="R28" s="17"/>
    </row>
    <row r="29" spans="4:18" ht="12.75"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4"/>
      <c r="Q29" s="15"/>
      <c r="R29" s="17"/>
    </row>
    <row r="30" spans="4:18" ht="12.75"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4"/>
      <c r="Q30" s="15"/>
      <c r="R30" s="17"/>
    </row>
    <row r="31" spans="4:18" ht="12.75"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</row>
    <row r="32" spans="4:18" ht="12.75">
      <c r="D32" s="12"/>
      <c r="E32" s="13"/>
      <c r="F32" s="15"/>
      <c r="G32" s="14"/>
      <c r="H32" s="14"/>
      <c r="I32" s="14"/>
      <c r="J32" s="15"/>
      <c r="K32" s="15"/>
      <c r="L32" s="111"/>
      <c r="M32" s="16"/>
      <c r="N32" s="15"/>
      <c r="O32" s="36"/>
      <c r="P32" s="14"/>
      <c r="Q32" s="15"/>
      <c r="R32" s="17"/>
    </row>
    <row r="33" spans="4:18" ht="12.75">
      <c r="D33" s="12"/>
      <c r="E33" s="13"/>
      <c r="F33" s="15"/>
      <c r="G33" s="14"/>
      <c r="H33" s="14"/>
      <c r="I33" s="14"/>
      <c r="J33" s="15"/>
      <c r="K33" s="15"/>
      <c r="L33" s="111"/>
      <c r="M33" s="16"/>
      <c r="N33" s="15"/>
      <c r="O33" s="36"/>
      <c r="P33" s="14"/>
      <c r="Q33" s="15"/>
      <c r="R33" s="17"/>
    </row>
    <row r="34" spans="4:18" ht="12.75">
      <c r="D34" s="12"/>
      <c r="E34" s="13"/>
      <c r="F34" s="15"/>
      <c r="G34" s="14"/>
      <c r="H34" s="14"/>
      <c r="I34" s="14"/>
      <c r="J34" s="15"/>
      <c r="K34" s="15"/>
      <c r="L34" s="111"/>
      <c r="M34" s="16"/>
      <c r="N34" s="15"/>
      <c r="O34" s="36"/>
      <c r="P34" s="14"/>
      <c r="Q34" s="15"/>
      <c r="R34" s="17"/>
    </row>
    <row r="35" spans="4:18" ht="12.75">
      <c r="D35" s="12"/>
      <c r="E35" s="13"/>
      <c r="F35" s="15"/>
      <c r="G35" s="14"/>
      <c r="H35" s="14"/>
      <c r="I35" s="14"/>
      <c r="J35" s="15"/>
      <c r="K35" s="15"/>
      <c r="L35" s="111"/>
      <c r="M35" s="16"/>
      <c r="N35" s="15"/>
      <c r="O35" s="36"/>
      <c r="P35" s="14"/>
      <c r="Q35" s="15"/>
      <c r="R35" s="17"/>
    </row>
    <row r="36" spans="4:18" ht="12.75">
      <c r="D36" s="12"/>
      <c r="E36" s="13"/>
      <c r="F36" s="15"/>
      <c r="G36" s="14"/>
      <c r="H36" s="14"/>
      <c r="I36" s="14"/>
      <c r="J36" s="15"/>
      <c r="K36" s="15"/>
      <c r="L36" s="111"/>
      <c r="M36" s="16"/>
      <c r="N36" s="15"/>
      <c r="O36" s="36"/>
      <c r="P36" s="14"/>
      <c r="Q36" s="15"/>
      <c r="R36" s="17"/>
    </row>
    <row r="37" spans="4:18" ht="12.75">
      <c r="D37" s="12"/>
      <c r="E37" s="13"/>
      <c r="F37" s="15"/>
      <c r="G37" s="14"/>
      <c r="H37" s="14"/>
      <c r="I37" s="14"/>
      <c r="J37" s="15"/>
      <c r="K37" s="15"/>
      <c r="L37" s="111"/>
      <c r="M37" s="16"/>
      <c r="N37" s="15"/>
      <c r="O37" s="36"/>
      <c r="P37" s="14"/>
      <c r="Q37" s="15"/>
      <c r="R37" s="17"/>
    </row>
    <row r="38" spans="4:18" ht="12.75">
      <c r="D38" s="12"/>
      <c r="E38" s="13"/>
      <c r="F38" s="15"/>
      <c r="G38" s="14"/>
      <c r="H38" s="14"/>
      <c r="I38" s="14"/>
      <c r="J38" s="15"/>
      <c r="K38" s="15"/>
      <c r="L38" s="111"/>
      <c r="M38" s="16"/>
      <c r="N38" s="15"/>
      <c r="O38" s="36"/>
      <c r="P38" s="14"/>
      <c r="Q38" s="15"/>
      <c r="R38" s="17"/>
    </row>
    <row r="39" spans="9:18" ht="12.75">
      <c r="I39" s="424"/>
      <c r="J39" s="424"/>
      <c r="K39" s="424"/>
      <c r="L39" s="424"/>
      <c r="M39" s="424"/>
      <c r="N39" s="424"/>
      <c r="O39" s="424"/>
      <c r="P39" s="14"/>
      <c r="Q39" s="15"/>
      <c r="R39" s="17"/>
    </row>
    <row r="40" spans="9:18" ht="12.75">
      <c r="I40" s="120"/>
      <c r="J40" s="120"/>
      <c r="K40" s="120"/>
      <c r="L40" s="120"/>
      <c r="M40" s="120"/>
      <c r="N40" s="120"/>
      <c r="O40" s="120"/>
      <c r="P40" s="14"/>
      <c r="Q40" s="15"/>
      <c r="R40" s="17"/>
    </row>
    <row r="41" spans="9:18" ht="12.75">
      <c r="I41" s="120"/>
      <c r="J41" s="120"/>
      <c r="K41" s="120"/>
      <c r="L41" s="120"/>
      <c r="M41" s="120"/>
      <c r="N41" s="120"/>
      <c r="O41" s="120"/>
      <c r="P41" s="14"/>
      <c r="Q41" s="15"/>
      <c r="R41" s="17"/>
    </row>
    <row r="42" spans="9:18" ht="12.75">
      <c r="I42" s="120"/>
      <c r="J42" s="120"/>
      <c r="K42" s="120"/>
      <c r="L42" s="120"/>
      <c r="M42" s="120"/>
      <c r="N42" s="120"/>
      <c r="O42" s="120"/>
      <c r="P42" s="14"/>
      <c r="Q42" s="15"/>
      <c r="R42" s="17"/>
    </row>
    <row r="43" spans="13:18" ht="12.75">
      <c r="M43" s="29"/>
      <c r="N43" s="29"/>
      <c r="O43" s="29"/>
      <c r="P43" s="14"/>
      <c r="Q43" s="15"/>
      <c r="R43" s="17"/>
    </row>
    <row r="44" spans="10:18" ht="12.75">
      <c r="J44" s="30"/>
      <c r="P44" s="14"/>
      <c r="Q44" s="15"/>
      <c r="R44" s="17"/>
    </row>
    <row r="45" spans="9:18" ht="12.75">
      <c r="I45" s="71"/>
      <c r="J45" s="430"/>
      <c r="K45" s="430"/>
      <c r="L45" s="430"/>
      <c r="M45" s="430"/>
      <c r="N45" s="430"/>
      <c r="O45" s="430"/>
      <c r="P45" s="14"/>
      <c r="Q45" s="15"/>
      <c r="R45" s="17"/>
    </row>
    <row r="46" spans="9:18" ht="15">
      <c r="I46" s="458"/>
      <c r="J46" s="458"/>
      <c r="K46" s="458"/>
      <c r="L46" s="458"/>
      <c r="M46" s="458"/>
      <c r="N46" s="458"/>
      <c r="O46" s="458"/>
      <c r="P46" s="458"/>
      <c r="Q46" s="15"/>
      <c r="R46" s="17"/>
    </row>
    <row r="47" spans="9:18" ht="15.75">
      <c r="I47" s="179"/>
      <c r="J47" s="179"/>
      <c r="K47" s="179"/>
      <c r="L47" s="179"/>
      <c r="M47" s="179"/>
      <c r="N47" s="179"/>
      <c r="O47" s="179"/>
      <c r="P47" s="14"/>
      <c r="Q47" s="15"/>
      <c r="R47" s="17"/>
    </row>
    <row r="48" spans="9:18" ht="15.75">
      <c r="I48" s="179"/>
      <c r="J48" s="179"/>
      <c r="K48" s="179"/>
      <c r="L48" s="179"/>
      <c r="M48" s="179"/>
      <c r="N48" s="179"/>
      <c r="O48" s="179"/>
      <c r="P48" s="14"/>
      <c r="Q48" s="15"/>
      <c r="R48" s="17"/>
    </row>
    <row r="49" spans="9:18" ht="15.75">
      <c r="I49" s="179"/>
      <c r="J49" s="179"/>
      <c r="K49" s="179"/>
      <c r="L49" s="179"/>
      <c r="M49" s="179"/>
      <c r="N49" s="179"/>
      <c r="O49" s="179"/>
      <c r="P49" s="14"/>
      <c r="Q49" s="15"/>
      <c r="R49" s="17"/>
    </row>
    <row r="50" spans="9:18" ht="15.75">
      <c r="I50" s="179"/>
      <c r="J50" s="179"/>
      <c r="K50" s="179"/>
      <c r="L50" s="179"/>
      <c r="M50" s="179"/>
      <c r="N50" s="179"/>
      <c r="O50" s="179"/>
      <c r="P50" s="14"/>
      <c r="Q50" s="15"/>
      <c r="R50" s="17"/>
    </row>
    <row r="51" spans="9:18" ht="15.75">
      <c r="I51" s="179"/>
      <c r="J51" s="179"/>
      <c r="K51" s="179"/>
      <c r="L51" s="179"/>
      <c r="M51" s="179"/>
      <c r="N51" s="179"/>
      <c r="O51" s="179"/>
      <c r="P51" s="14"/>
      <c r="Q51" s="15"/>
      <c r="R51" s="17"/>
    </row>
    <row r="52" spans="9:18" ht="15.75">
      <c r="I52" s="179"/>
      <c r="J52" s="179"/>
      <c r="K52" s="179"/>
      <c r="L52" s="179"/>
      <c r="M52" s="179"/>
      <c r="N52" s="179"/>
      <c r="O52" s="179"/>
      <c r="P52" s="14"/>
      <c r="Q52" s="15"/>
      <c r="R52" s="17"/>
    </row>
    <row r="53" spans="9:18" ht="15.75">
      <c r="I53" s="179"/>
      <c r="J53" s="179"/>
      <c r="K53" s="179"/>
      <c r="L53" s="179"/>
      <c r="M53" s="179"/>
      <c r="N53" s="179"/>
      <c r="O53" s="179"/>
      <c r="P53" s="14"/>
      <c r="Q53" s="15"/>
      <c r="R53" s="17"/>
    </row>
    <row r="54" spans="9:18" ht="15.75">
      <c r="I54" s="179"/>
      <c r="J54" s="179"/>
      <c r="K54" s="179"/>
      <c r="L54" s="179"/>
      <c r="M54" s="179"/>
      <c r="N54" s="179"/>
      <c r="O54" s="179"/>
      <c r="P54" s="14"/>
      <c r="Q54" s="15"/>
      <c r="R54" s="17"/>
    </row>
    <row r="55" spans="9:18" ht="15.75">
      <c r="I55" s="179"/>
      <c r="J55" s="179"/>
      <c r="K55" s="179"/>
      <c r="L55" s="179"/>
      <c r="M55" s="179"/>
      <c r="N55" s="179"/>
      <c r="O55" s="179"/>
      <c r="P55" s="14"/>
      <c r="Q55" s="15"/>
      <c r="R55" s="17"/>
    </row>
    <row r="56" spans="9:18" ht="15.75">
      <c r="I56" s="179"/>
      <c r="J56" s="179"/>
      <c r="K56" s="179"/>
      <c r="L56" s="179"/>
      <c r="M56" s="179"/>
      <c r="N56" s="179"/>
      <c r="O56" s="179"/>
      <c r="P56" s="14"/>
      <c r="Q56" s="15"/>
      <c r="R56" s="17"/>
    </row>
    <row r="57" spans="4:18" ht="12.75">
      <c r="D57" s="12"/>
      <c r="E57" s="13"/>
      <c r="F57" s="15"/>
      <c r="G57" s="14"/>
      <c r="H57" s="14"/>
      <c r="I57" s="14"/>
      <c r="J57" s="15"/>
      <c r="K57" s="15"/>
      <c r="L57" s="111"/>
      <c r="M57" s="16"/>
      <c r="N57" s="15"/>
      <c r="O57" s="36"/>
      <c r="P57" s="14"/>
      <c r="Q57" s="15"/>
      <c r="R57" s="17"/>
    </row>
    <row r="59" spans="2:17" ht="12.75">
      <c r="B59" s="1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ht="20.25">
      <c r="B60" s="1"/>
      <c r="C60" s="9"/>
      <c r="D60" s="415" t="s">
        <v>165</v>
      </c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</row>
    <row r="61" spans="2:17" ht="20.25">
      <c r="B61" s="1"/>
      <c r="C61" s="9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</row>
    <row r="62" spans="2:18" ht="12.75" customHeight="1">
      <c r="B62" s="1"/>
      <c r="C62" s="7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166"/>
    </row>
    <row r="63" spans="2:18" ht="25.5" customHeight="1">
      <c r="B63" s="1"/>
      <c r="C63" s="10"/>
      <c r="D63" s="1"/>
      <c r="E63" s="416" t="s">
        <v>102</v>
      </c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1"/>
      <c r="Q63" s="83"/>
      <c r="R63" s="81"/>
    </row>
    <row r="64" spans="2:18" ht="12.75">
      <c r="B64" s="1"/>
      <c r="C64" s="10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"/>
      <c r="Q64" s="83"/>
      <c r="R64" s="81"/>
    </row>
    <row r="65" spans="2:18" ht="12.75">
      <c r="B65" s="1"/>
      <c r="C65" s="10"/>
      <c r="D65" s="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"/>
      <c r="Q65" s="83"/>
      <c r="R65" s="81"/>
    </row>
    <row r="66" spans="2:18" ht="12.75">
      <c r="B66" s="1"/>
      <c r="C66" s="10"/>
      <c r="D66" s="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"/>
      <c r="Q66" s="83"/>
      <c r="R66" s="81"/>
    </row>
    <row r="67" spans="2:18" ht="12.75">
      <c r="B67" s="54"/>
      <c r="C67" s="1"/>
      <c r="D67" s="55"/>
      <c r="E67" s="5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8"/>
      <c r="R67" s="59"/>
    </row>
    <row r="68" spans="2:18" ht="15.75">
      <c r="B68" s="433"/>
      <c r="C68" s="422" t="s">
        <v>7</v>
      </c>
      <c r="D68" s="422" t="s">
        <v>17</v>
      </c>
      <c r="E68" s="422" t="s">
        <v>0</v>
      </c>
      <c r="F68" s="425" t="s">
        <v>1</v>
      </c>
      <c r="G68" s="426"/>
      <c r="H68" s="426"/>
      <c r="I68" s="426"/>
      <c r="J68" s="426"/>
      <c r="K68" s="427"/>
      <c r="L68" s="292"/>
      <c r="M68" s="293"/>
      <c r="N68" s="425" t="s">
        <v>11</v>
      </c>
      <c r="O68" s="426"/>
      <c r="P68" s="426"/>
      <c r="Q68" s="428" t="s">
        <v>2</v>
      </c>
      <c r="R68" s="428" t="s">
        <v>248</v>
      </c>
    </row>
    <row r="69" spans="2:18" ht="15" customHeight="1">
      <c r="B69" s="434"/>
      <c r="C69" s="423"/>
      <c r="D69" s="423"/>
      <c r="E69" s="423"/>
      <c r="F69" s="251" t="s">
        <v>4</v>
      </c>
      <c r="G69" s="252" t="s">
        <v>12</v>
      </c>
      <c r="H69" s="253" t="s">
        <v>18</v>
      </c>
      <c r="I69" s="253" t="s">
        <v>19</v>
      </c>
      <c r="J69" s="254" t="s">
        <v>20</v>
      </c>
      <c r="K69" s="254" t="s">
        <v>5</v>
      </c>
      <c r="L69" s="255" t="s">
        <v>21</v>
      </c>
      <c r="M69" s="256"/>
      <c r="N69" s="260" t="s">
        <v>9</v>
      </c>
      <c r="O69" s="260" t="s">
        <v>245</v>
      </c>
      <c r="P69" s="260" t="s">
        <v>109</v>
      </c>
      <c r="Q69" s="429"/>
      <c r="R69" s="429"/>
    </row>
    <row r="70" spans="2:18" ht="49.5" customHeight="1">
      <c r="B70" s="19">
        <v>210</v>
      </c>
      <c r="C70" s="89" t="s">
        <v>103</v>
      </c>
      <c r="D70" s="20">
        <v>15</v>
      </c>
      <c r="E70" s="21">
        <v>195.5</v>
      </c>
      <c r="F70" s="22">
        <f aca="true" t="shared" si="0" ref="F70:F76">D70*E70</f>
        <v>2932.5</v>
      </c>
      <c r="G70" s="23"/>
      <c r="H70" s="23"/>
      <c r="I70" s="23"/>
      <c r="J70" s="24">
        <f>IF((VLOOKUP(F70,'[2]TABLAS 15'!$B$22:$D$32,3)-L70)&lt;0,0,VLOOKUP(F70,'[2]TABLAS 15'!$B$22:$D$32,3)-L70)</f>
        <v>0</v>
      </c>
      <c r="K70" s="24">
        <f aca="true" t="shared" si="1" ref="K70:K76">SUM(F70+H70+J70+I70+G70)</f>
        <v>2932.5</v>
      </c>
      <c r="L70" s="25">
        <f>((F70-VLOOKUP(F70,'[2]TABLAS 15'!$A$6:$D$13,1))*VLOOKUP(F70,'[2]TABLAS 15'!$A$6:$D$13,4)+VLOOKUP(F70,'[2]TABLAS 15'!$A$6:$D$13,3))</f>
        <v>213.62806400000002</v>
      </c>
      <c r="M70" s="26"/>
      <c r="N70" s="24">
        <f>IF((VLOOKUP(F70,'[2]TABLAS 15'!$B$22:$D$32,3)-L70)&lt;0,-(VLOOKUP(F70,'[2]TABLAS 15'!$B$22:$D$32,3)-L70),0)</f>
        <v>66.30806400000003</v>
      </c>
      <c r="O70" s="27"/>
      <c r="P70" s="23">
        <v>71.65</v>
      </c>
      <c r="Q70" s="24">
        <f aca="true" t="shared" si="2" ref="Q70:Q76">K70-O70-P70-N70</f>
        <v>2794.541936</v>
      </c>
      <c r="R70" s="475">
        <v>1</v>
      </c>
    </row>
    <row r="71" spans="2:18" ht="49.5" customHeight="1">
      <c r="B71" s="19">
        <v>211</v>
      </c>
      <c r="C71" s="89" t="s">
        <v>103</v>
      </c>
      <c r="D71" s="20">
        <v>15</v>
      </c>
      <c r="E71" s="21">
        <v>195.5</v>
      </c>
      <c r="F71" s="22">
        <f t="shared" si="0"/>
        <v>2932.5</v>
      </c>
      <c r="G71" s="23">
        <v>586.5</v>
      </c>
      <c r="H71" s="23"/>
      <c r="I71" s="23"/>
      <c r="J71" s="24">
        <f>IF((VLOOKUP(F71,'[2]TABLAS 15'!$B$22:$D$32,3)-L71)&lt;0,0,VLOOKUP(F71,'[2]TABLAS 15'!$B$22:$D$32,3)-L71)</f>
        <v>0</v>
      </c>
      <c r="K71" s="24">
        <f t="shared" si="1"/>
        <v>3519</v>
      </c>
      <c r="L71" s="25">
        <f>((F71-VLOOKUP(F71,'[2]TABLAS 15'!$A$6:$D$13,1))*VLOOKUP(F71,'[2]TABLAS 15'!$A$6:$D$13,4)+VLOOKUP(F71,'[2]TABLAS 15'!$A$6:$D$13,3))</f>
        <v>213.62806400000002</v>
      </c>
      <c r="M71" s="26"/>
      <c r="N71" s="24">
        <f>IF((VLOOKUP(F71,'[2]TABLAS 15'!$B$22:$D$32,3)-L71)&lt;0,-(VLOOKUP(F71,'[2]TABLAS 15'!$B$22:$D$32,3)-L71),0)</f>
        <v>66.30806400000003</v>
      </c>
      <c r="O71" s="27"/>
      <c r="P71" s="23">
        <v>71.65</v>
      </c>
      <c r="Q71" s="24">
        <f t="shared" si="2"/>
        <v>3381.041936</v>
      </c>
      <c r="R71" s="475">
        <v>1</v>
      </c>
    </row>
    <row r="72" spans="2:18" ht="49.5" customHeight="1">
      <c r="B72" s="19">
        <v>212</v>
      </c>
      <c r="C72" s="89" t="s">
        <v>104</v>
      </c>
      <c r="D72" s="20">
        <v>15</v>
      </c>
      <c r="E72" s="21">
        <v>206</v>
      </c>
      <c r="F72" s="22">
        <f t="shared" si="0"/>
        <v>3090</v>
      </c>
      <c r="G72" s="23"/>
      <c r="H72" s="23"/>
      <c r="I72" s="23"/>
      <c r="J72" s="24">
        <f>IF((VLOOKUP(F72,'[2]TABLAS 15'!$B$22:$D$32,3)-L72)&lt;0,0,VLOOKUP(F72,'[2]TABLAS 15'!$B$22:$D$32,3)-L72)</f>
        <v>0</v>
      </c>
      <c r="K72" s="24">
        <f t="shared" si="1"/>
        <v>3090</v>
      </c>
      <c r="L72" s="25">
        <f>((F72-VLOOKUP(F72,'[2]TABLAS 15'!$A$6:$D$13,1))*VLOOKUP(F72,'[2]TABLAS 15'!$A$6:$D$13,4)+VLOOKUP(F72,'[2]TABLAS 15'!$A$6:$D$13,3))</f>
        <v>230.76406400000002</v>
      </c>
      <c r="M72" s="26"/>
      <c r="N72" s="24">
        <f>IF((VLOOKUP(F72,'[2]TABLAS 15'!$B$22:$D$32,3)-L72)&lt;0,-(VLOOKUP(F72,'[2]TABLAS 15'!$B$22:$D$32,3)-L72),0)</f>
        <v>83.44406400000003</v>
      </c>
      <c r="O72" s="27"/>
      <c r="P72" s="23">
        <v>75.16</v>
      </c>
      <c r="Q72" s="24">
        <f t="shared" si="2"/>
        <v>2931.395936</v>
      </c>
      <c r="R72" s="475">
        <v>1</v>
      </c>
    </row>
    <row r="73" spans="2:18" ht="49.5" customHeight="1">
      <c r="B73" s="19">
        <v>213</v>
      </c>
      <c r="C73" s="89" t="s">
        <v>195</v>
      </c>
      <c r="D73" s="20">
        <v>15</v>
      </c>
      <c r="E73" s="21">
        <v>206</v>
      </c>
      <c r="F73" s="22">
        <f t="shared" si="0"/>
        <v>3090</v>
      </c>
      <c r="G73" s="23">
        <v>412</v>
      </c>
      <c r="H73" s="23"/>
      <c r="I73" s="23"/>
      <c r="J73" s="24">
        <f>IF((VLOOKUP(F73,'[2]TABLAS 15'!$B$22:$D$32,3)-L73)&lt;0,0,VLOOKUP(F73,'[2]TABLAS 15'!$B$22:$D$32,3)-L73)</f>
        <v>0</v>
      </c>
      <c r="K73" s="24">
        <f t="shared" si="1"/>
        <v>3502</v>
      </c>
      <c r="L73" s="25">
        <f>((F73-VLOOKUP(F73,'[2]TABLAS 15'!$A$6:$D$13,1))*VLOOKUP(F73,'[2]TABLAS 15'!$A$6:$D$13,4)+VLOOKUP(F73,'[2]TABLAS 15'!$A$6:$D$13,3))</f>
        <v>230.76406400000002</v>
      </c>
      <c r="M73" s="26"/>
      <c r="N73" s="24">
        <f>IF((VLOOKUP(F73,'[2]TABLAS 15'!$B$22:$D$32,3)-L73)&lt;0,-(VLOOKUP(F73,'[2]TABLAS 15'!$B$22:$D$32,3)-L73),0)</f>
        <v>83.44406400000003</v>
      </c>
      <c r="O73" s="27"/>
      <c r="P73" s="23">
        <v>75.16</v>
      </c>
      <c r="Q73" s="24">
        <f t="shared" si="2"/>
        <v>3343.395936</v>
      </c>
      <c r="R73" s="475">
        <v>1</v>
      </c>
    </row>
    <row r="74" spans="2:18" ht="49.5" customHeight="1">
      <c r="B74" s="19">
        <v>214</v>
      </c>
      <c r="C74" s="89" t="s">
        <v>103</v>
      </c>
      <c r="D74" s="20">
        <v>15</v>
      </c>
      <c r="E74" s="21">
        <v>195.5</v>
      </c>
      <c r="F74" s="22">
        <f t="shared" si="0"/>
        <v>2932.5</v>
      </c>
      <c r="G74" s="23">
        <v>195.5</v>
      </c>
      <c r="H74" s="23"/>
      <c r="I74" s="23"/>
      <c r="J74" s="24">
        <f>IF((VLOOKUP(F74,'[2]TABLAS 15'!$B$22:$D$32,3)-L74)&lt;0,0,VLOOKUP(F74,'[2]TABLAS 15'!$B$22:$D$32,3)-L74)</f>
        <v>0</v>
      </c>
      <c r="K74" s="24">
        <f t="shared" si="1"/>
        <v>3128</v>
      </c>
      <c r="L74" s="25">
        <f>((F74-VLOOKUP(F74,'[2]TABLAS 15'!$A$6:$D$13,1))*VLOOKUP(F74,'[2]TABLAS 15'!$A$6:$D$13,4)+VLOOKUP(F74,'[2]TABLAS 15'!$A$6:$D$13,3))</f>
        <v>213.62806400000002</v>
      </c>
      <c r="M74" s="26"/>
      <c r="N74" s="24">
        <f>IF((VLOOKUP(F74,'[2]TABLAS 15'!$B$22:$D$32,3)-L74)&lt;0,-(VLOOKUP(F74,'[2]TABLAS 15'!$B$22:$D$32,3)-L74),0)</f>
        <v>66.30806400000003</v>
      </c>
      <c r="O74" s="27"/>
      <c r="P74" s="23">
        <v>71.65</v>
      </c>
      <c r="Q74" s="24">
        <f t="shared" si="2"/>
        <v>2990.041936</v>
      </c>
      <c r="R74" s="475">
        <v>1</v>
      </c>
    </row>
    <row r="75" spans="2:18" ht="49.5" customHeight="1">
      <c r="B75" s="19"/>
      <c r="C75" s="377" t="s">
        <v>104</v>
      </c>
      <c r="D75" s="20">
        <v>15</v>
      </c>
      <c r="E75" s="21">
        <v>206</v>
      </c>
      <c r="F75" s="24">
        <f>D75*E75</f>
        <v>3090</v>
      </c>
      <c r="G75" s="23"/>
      <c r="H75" s="23"/>
      <c r="I75" s="23"/>
      <c r="J75" s="24">
        <f>IF((VLOOKUP(F75,'[2]TABLAS 15'!$B$22:$D$32,3)-L75)&lt;0,0,VLOOKUP(F75,'[2]TABLAS 15'!$B$22:$D$32,3)-L75)</f>
        <v>0</v>
      </c>
      <c r="K75" s="24">
        <f>SUM(F75+H75+J75+I75+G75)</f>
        <v>3090</v>
      </c>
      <c r="L75" s="25">
        <f>((F75-VLOOKUP(F75,'[2]TABLAS 15'!$A$6:$D$13,1))*VLOOKUP(F75,'[2]TABLAS 15'!$A$6:$D$13,4)+VLOOKUP(F75,'[2]TABLAS 15'!$A$6:$D$13,3))</f>
        <v>230.76406400000002</v>
      </c>
      <c r="M75" s="26"/>
      <c r="N75" s="24">
        <f>IF((VLOOKUP(F75,'[2]TABLAS 15'!$B$22:$D$32,3)-L75)&lt;0,-(VLOOKUP(F75,'[2]TABLAS 15'!$B$22:$D$32,3)-L75),0)</f>
        <v>83.44406400000003</v>
      </c>
      <c r="O75" s="27"/>
      <c r="P75" s="23">
        <v>75.16</v>
      </c>
      <c r="Q75" s="24">
        <f>K75-O75-P75-N75</f>
        <v>2931.395936</v>
      </c>
      <c r="R75" s="475">
        <v>1</v>
      </c>
    </row>
    <row r="76" spans="2:18" ht="49.5" customHeight="1">
      <c r="B76" s="19">
        <v>215</v>
      </c>
      <c r="C76" s="89" t="s">
        <v>103</v>
      </c>
      <c r="D76" s="20">
        <v>15</v>
      </c>
      <c r="E76" s="21">
        <v>195.5</v>
      </c>
      <c r="F76" s="22">
        <f t="shared" si="0"/>
        <v>2932.5</v>
      </c>
      <c r="G76" s="23"/>
      <c r="H76" s="23"/>
      <c r="I76" s="23"/>
      <c r="J76" s="24">
        <f>IF((VLOOKUP(F76,'[2]TABLAS 15'!$B$22:$D$32,3)-L76)&lt;0,0,VLOOKUP(F76,'[2]TABLAS 15'!$B$22:$D$32,3)-L76)</f>
        <v>0</v>
      </c>
      <c r="K76" s="24">
        <f t="shared" si="1"/>
        <v>2932.5</v>
      </c>
      <c r="L76" s="25">
        <f>((F76-VLOOKUP(F76,'[2]TABLAS 15'!$A$6:$D$13,1))*VLOOKUP(F76,'[2]TABLAS 15'!$A$6:$D$13,4)+VLOOKUP(F76,'[2]TABLAS 15'!$A$6:$D$13,3))</f>
        <v>213.62806400000002</v>
      </c>
      <c r="M76" s="26"/>
      <c r="N76" s="24">
        <f>IF((VLOOKUP(F76,'[2]TABLAS 15'!$B$22:$D$32,3)-L76)&lt;0,-(VLOOKUP(F76,'[2]TABLAS 15'!$B$22:$D$32,3)-L76),0)</f>
        <v>66.30806400000003</v>
      </c>
      <c r="O76" s="27"/>
      <c r="P76" s="23">
        <v>71.65</v>
      </c>
      <c r="Q76" s="24">
        <f t="shared" si="2"/>
        <v>2794.541936</v>
      </c>
      <c r="R76" s="475">
        <v>1</v>
      </c>
    </row>
    <row r="77" spans="2:18" ht="12.75">
      <c r="B77" s="2"/>
      <c r="C77" s="75"/>
      <c r="D77" s="20"/>
      <c r="E77" s="21"/>
      <c r="F77" s="24">
        <f>SUM(F70:F76)</f>
        <v>21000</v>
      </c>
      <c r="G77" s="23">
        <f>SUM(G70:G76)</f>
        <v>1194</v>
      </c>
      <c r="H77" s="23"/>
      <c r="I77" s="23"/>
      <c r="J77" s="24">
        <f>SUM(J70:J76)</f>
        <v>0</v>
      </c>
      <c r="K77" s="24">
        <f>SUM(K70:K76)</f>
        <v>22194</v>
      </c>
      <c r="L77" s="25">
        <f>SUM(L70:L76)</f>
        <v>1546.804448</v>
      </c>
      <c r="M77" s="26"/>
      <c r="N77" s="24">
        <f>SUM(N70:N76)</f>
        <v>515.5644480000002</v>
      </c>
      <c r="O77" s="27"/>
      <c r="P77" s="23">
        <f>SUM(P70:P76)</f>
        <v>512.0799999999999</v>
      </c>
      <c r="Q77" s="24"/>
      <c r="R77" s="2"/>
    </row>
    <row r="78" spans="2:18" ht="12.75">
      <c r="B78" s="17"/>
      <c r="C78" s="125"/>
      <c r="D78" s="12"/>
      <c r="E78" s="13"/>
      <c r="F78" s="15"/>
      <c r="G78" s="14"/>
      <c r="H78" s="14"/>
      <c r="I78" s="14"/>
      <c r="J78" s="15"/>
      <c r="K78" s="15"/>
      <c r="L78" s="111"/>
      <c r="M78" s="16"/>
      <c r="N78" s="15"/>
      <c r="O78" s="36"/>
      <c r="P78" s="14"/>
      <c r="Q78" s="15"/>
      <c r="R78" s="17"/>
    </row>
    <row r="79" spans="2:18" ht="12.75">
      <c r="B79" s="17"/>
      <c r="C79" s="125"/>
      <c r="D79" s="12"/>
      <c r="E79" s="13"/>
      <c r="F79" s="15"/>
      <c r="G79" s="14"/>
      <c r="H79" s="14"/>
      <c r="I79" s="14"/>
      <c r="J79" s="15"/>
      <c r="K79" s="15"/>
      <c r="L79" s="111"/>
      <c r="M79" s="16"/>
      <c r="N79" s="15"/>
      <c r="O79" s="36"/>
      <c r="P79" s="14" t="s">
        <v>2</v>
      </c>
      <c r="Q79" s="24">
        <f>SUM(Q70:Q78)</f>
        <v>21166.355552</v>
      </c>
      <c r="R79" s="17"/>
    </row>
    <row r="80" spans="2:18" ht="12.75">
      <c r="B80" s="17"/>
      <c r="C80" s="125"/>
      <c r="D80" s="12"/>
      <c r="E80" s="13"/>
      <c r="F80" s="15"/>
      <c r="G80" s="14"/>
      <c r="H80" s="14"/>
      <c r="I80" s="14"/>
      <c r="J80" s="15"/>
      <c r="K80" s="15"/>
      <c r="L80" s="111"/>
      <c r="M80" s="16"/>
      <c r="N80" s="15"/>
      <c r="O80" s="36"/>
      <c r="P80" s="14"/>
      <c r="Q80" s="15"/>
      <c r="R80" s="17"/>
    </row>
    <row r="81" spans="2:18" ht="12.75">
      <c r="B81" s="17"/>
      <c r="C81" s="125"/>
      <c r="D81" s="12"/>
      <c r="E81" s="13"/>
      <c r="F81" s="15"/>
      <c r="G81" s="14"/>
      <c r="H81" s="14"/>
      <c r="I81" s="14"/>
      <c r="J81" s="15"/>
      <c r="K81" s="15"/>
      <c r="L81" s="111"/>
      <c r="M81" s="16"/>
      <c r="N81" s="15"/>
      <c r="O81" s="36"/>
      <c r="P81" s="14"/>
      <c r="Q81" s="15"/>
      <c r="R81" s="17"/>
    </row>
    <row r="82" spans="2:18" ht="12.75">
      <c r="B82" s="17"/>
      <c r="C82" s="125"/>
      <c r="D82" s="12"/>
      <c r="E82" s="13"/>
      <c r="F82" s="15"/>
      <c r="G82" s="14"/>
      <c r="H82" s="14"/>
      <c r="I82" s="14"/>
      <c r="J82" s="15"/>
      <c r="K82" s="15"/>
      <c r="L82" s="111"/>
      <c r="M82" s="16"/>
      <c r="N82" s="15"/>
      <c r="O82" s="36"/>
      <c r="P82" s="14"/>
      <c r="Q82" s="15"/>
      <c r="R82" s="17"/>
    </row>
    <row r="83" spans="2:18" ht="12.75">
      <c r="B83" s="17"/>
      <c r="C83" s="125"/>
      <c r="D83" s="12"/>
      <c r="E83" s="13"/>
      <c r="F83" s="15"/>
      <c r="G83" s="14"/>
      <c r="H83" s="14"/>
      <c r="I83" s="14"/>
      <c r="J83" s="15"/>
      <c r="K83" s="15"/>
      <c r="L83" s="111"/>
      <c r="M83" s="16"/>
      <c r="N83" s="15"/>
      <c r="O83" s="36"/>
      <c r="P83" s="14"/>
      <c r="Q83" s="15"/>
      <c r="R83" s="17"/>
    </row>
    <row r="84" spans="2:18" ht="12.75">
      <c r="B84" s="17"/>
      <c r="C84" s="125"/>
      <c r="D84" s="12"/>
      <c r="E84" s="13"/>
      <c r="F84" s="15"/>
      <c r="G84" s="14"/>
      <c r="H84" s="14"/>
      <c r="I84" s="14"/>
      <c r="J84" s="15"/>
      <c r="K84" s="15"/>
      <c r="L84" s="111"/>
      <c r="M84" s="16"/>
      <c r="N84" s="15"/>
      <c r="O84" s="36"/>
      <c r="P84" s="14"/>
      <c r="Q84" s="15"/>
      <c r="R84" s="17"/>
    </row>
    <row r="85" spans="2:18" ht="12.75">
      <c r="B85" s="17"/>
      <c r="P85" s="17"/>
      <c r="R85" s="17"/>
    </row>
    <row r="86" spans="2:18" ht="12.75">
      <c r="B86" s="17"/>
      <c r="C86" s="29"/>
      <c r="G86" s="424"/>
      <c r="H86" s="424"/>
      <c r="I86" s="424"/>
      <c r="J86" s="424"/>
      <c r="K86" s="424"/>
      <c r="L86" s="424"/>
      <c r="M86" s="424"/>
      <c r="N86" s="424"/>
      <c r="O86" s="424"/>
      <c r="P86" s="17"/>
      <c r="Q86" s="15"/>
      <c r="R86" s="17"/>
    </row>
    <row r="87" spans="2:18" ht="15">
      <c r="B87" s="17"/>
      <c r="C87" s="18"/>
      <c r="D87" s="8"/>
      <c r="E87" s="8"/>
      <c r="F87" s="8"/>
      <c r="G87" s="8"/>
      <c r="H87" s="8"/>
      <c r="I87" s="8"/>
      <c r="J87" s="8"/>
      <c r="K87" s="15"/>
      <c r="L87" s="111"/>
      <c r="M87" s="16"/>
      <c r="N87" s="15"/>
      <c r="O87" s="36"/>
      <c r="P87" s="17"/>
      <c r="Q87" s="15"/>
      <c r="R87" s="17"/>
    </row>
    <row r="88" spans="2:18" ht="15">
      <c r="B88" s="17"/>
      <c r="C88" s="18"/>
      <c r="D88" s="8"/>
      <c r="E88" s="8"/>
      <c r="F88" s="8"/>
      <c r="G88" s="8"/>
      <c r="H88" s="8"/>
      <c r="I88" s="8"/>
      <c r="J88" s="8"/>
      <c r="K88" s="15"/>
      <c r="L88" s="111"/>
      <c r="M88" s="16"/>
      <c r="N88" s="15"/>
      <c r="O88" s="36"/>
      <c r="P88" s="17"/>
      <c r="Q88" s="15"/>
      <c r="R88" s="17"/>
    </row>
    <row r="89" spans="2:18" ht="15">
      <c r="B89" s="17"/>
      <c r="C89" s="18"/>
      <c r="D89" s="8"/>
      <c r="E89" s="8"/>
      <c r="F89" s="8"/>
      <c r="G89" s="8"/>
      <c r="H89" s="8"/>
      <c r="I89" s="8"/>
      <c r="J89" s="8"/>
      <c r="K89" s="15"/>
      <c r="L89" s="111"/>
      <c r="M89" s="16"/>
      <c r="N89" s="15"/>
      <c r="O89" s="36"/>
      <c r="P89" s="17"/>
      <c r="Q89" s="15"/>
      <c r="R89" s="17"/>
    </row>
    <row r="90" spans="2:18" ht="12.75">
      <c r="B90" s="17"/>
      <c r="C90" s="7"/>
      <c r="D90" s="8"/>
      <c r="E90" s="8"/>
      <c r="F90" s="8"/>
      <c r="G90" s="479"/>
      <c r="H90" s="479"/>
      <c r="I90" s="479"/>
      <c r="J90" s="479"/>
      <c r="K90" s="479"/>
      <c r="L90" s="479"/>
      <c r="M90" s="479"/>
      <c r="N90" s="479"/>
      <c r="O90" s="479"/>
      <c r="P90" s="17"/>
      <c r="Q90" s="15"/>
      <c r="R90" s="17"/>
    </row>
    <row r="91" spans="2:18" ht="15.75">
      <c r="B91" s="17"/>
      <c r="C91" s="485"/>
      <c r="D91" s="8"/>
      <c r="E91" s="8"/>
      <c r="F91" s="8"/>
      <c r="G91" s="482"/>
      <c r="H91" s="482"/>
      <c r="I91" s="482"/>
      <c r="J91" s="482"/>
      <c r="K91" s="482"/>
      <c r="L91" s="482"/>
      <c r="M91" s="482"/>
      <c r="N91" s="482"/>
      <c r="O91" s="482"/>
      <c r="P91" s="17"/>
      <c r="Q91" s="15"/>
      <c r="R91" s="17"/>
    </row>
    <row r="92" spans="2:18" ht="15">
      <c r="B92" s="17"/>
      <c r="C92" s="18"/>
      <c r="D92" s="8"/>
      <c r="E92" s="8"/>
      <c r="F92" s="8"/>
      <c r="G92" s="8"/>
      <c r="H92" s="8"/>
      <c r="I92" s="8"/>
      <c r="J92" s="8"/>
      <c r="K92" s="15"/>
      <c r="L92" s="111"/>
      <c r="M92" s="16"/>
      <c r="N92" s="15"/>
      <c r="O92" s="36"/>
      <c r="P92" s="17"/>
      <c r="Q92" s="15"/>
      <c r="R92" s="17"/>
    </row>
    <row r="93" spans="2:18" ht="15">
      <c r="B93" s="17"/>
      <c r="C93" s="18"/>
      <c r="D93" s="8"/>
      <c r="E93" s="8"/>
      <c r="F93" s="8"/>
      <c r="G93" s="8"/>
      <c r="H93" s="8"/>
      <c r="I93" s="8"/>
      <c r="J93" s="8"/>
      <c r="K93" s="15"/>
      <c r="L93" s="111"/>
      <c r="M93" s="16"/>
      <c r="N93" s="15"/>
      <c r="O93" s="36"/>
      <c r="P93" s="17"/>
      <c r="Q93" s="15"/>
      <c r="R93" s="17"/>
    </row>
    <row r="94" spans="2:18" ht="15">
      <c r="B94" s="17"/>
      <c r="C94" s="18"/>
      <c r="D94" s="8"/>
      <c r="E94" s="8"/>
      <c r="F94" s="8"/>
      <c r="G94" s="8"/>
      <c r="H94" s="8"/>
      <c r="I94" s="8"/>
      <c r="J94" s="8"/>
      <c r="K94" s="15"/>
      <c r="L94" s="111"/>
      <c r="M94" s="16"/>
      <c r="N94" s="15"/>
      <c r="O94" s="36"/>
      <c r="P94" s="17"/>
      <c r="Q94" s="15"/>
      <c r="R94" s="17"/>
    </row>
    <row r="95" spans="2:18" ht="15">
      <c r="B95" s="17"/>
      <c r="C95" s="18"/>
      <c r="D95" s="8"/>
      <c r="E95" s="8"/>
      <c r="F95" s="8"/>
      <c r="G95" s="8"/>
      <c r="H95" s="8"/>
      <c r="I95" s="8"/>
      <c r="J95" s="8"/>
      <c r="K95" s="15"/>
      <c r="L95" s="111"/>
      <c r="M95" s="16"/>
      <c r="N95" s="15"/>
      <c r="O95" s="36"/>
      <c r="P95" s="17"/>
      <c r="Q95" s="15"/>
      <c r="R95" s="17"/>
    </row>
    <row r="96" spans="2:18" ht="15">
      <c r="B96" s="17"/>
      <c r="C96" s="18"/>
      <c r="K96" s="15"/>
      <c r="L96" s="111"/>
      <c r="M96" s="16"/>
      <c r="N96" s="15"/>
      <c r="O96" s="36"/>
      <c r="P96" s="17"/>
      <c r="Q96" s="15"/>
      <c r="R96" s="17"/>
    </row>
    <row r="97" spans="2:18" ht="15">
      <c r="B97" s="17"/>
      <c r="C97" s="18"/>
      <c r="K97" s="15"/>
      <c r="L97" s="111"/>
      <c r="M97" s="16"/>
      <c r="N97" s="15"/>
      <c r="O97" s="36"/>
      <c r="P97" s="17"/>
      <c r="Q97" s="15"/>
      <c r="R97" s="17"/>
    </row>
    <row r="98" spans="2:18" ht="15">
      <c r="B98" s="17"/>
      <c r="C98" s="18"/>
      <c r="K98" s="15"/>
      <c r="L98" s="111"/>
      <c r="M98" s="16"/>
      <c r="N98" s="15"/>
      <c r="O98" s="36"/>
      <c r="P98" s="17"/>
      <c r="Q98" s="15"/>
      <c r="R98" s="17"/>
    </row>
    <row r="99" spans="2:18" ht="15">
      <c r="B99" s="17"/>
      <c r="C99" s="18"/>
      <c r="K99" s="15"/>
      <c r="L99" s="111"/>
      <c r="M99" s="16"/>
      <c r="N99" s="15"/>
      <c r="O99" s="36"/>
      <c r="P99" s="17"/>
      <c r="Q99" s="15"/>
      <c r="R99" s="17"/>
    </row>
    <row r="100" spans="4:18" ht="15.75">
      <c r="D100" s="12"/>
      <c r="E100" s="415" t="s">
        <v>165</v>
      </c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3"/>
      <c r="R100" s="43"/>
    </row>
    <row r="101" spans="4:18" ht="15.75">
      <c r="D101" s="12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3"/>
      <c r="R101" s="43"/>
    </row>
    <row r="102" spans="4:18" ht="15.75">
      <c r="D102" s="12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3"/>
      <c r="R102" s="43"/>
    </row>
    <row r="103" spans="4:18" ht="12.75">
      <c r="D103" s="12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15"/>
      <c r="R103" s="17"/>
    </row>
    <row r="104" spans="2:18" ht="12.75">
      <c r="B104" s="1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2:18" ht="20.25">
      <c r="B105" s="1"/>
      <c r="C105" s="9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8"/>
    </row>
    <row r="106" spans="2:18" ht="20.25">
      <c r="B106" s="1"/>
      <c r="C106" s="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8"/>
    </row>
    <row r="107" spans="2:18" ht="12.75" customHeight="1">
      <c r="B107" s="1"/>
      <c r="C107" s="7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166"/>
    </row>
    <row r="108" spans="2:18" ht="26.25" customHeight="1">
      <c r="B108" s="1"/>
      <c r="C108" s="10"/>
      <c r="D108" s="1"/>
      <c r="E108" s="416" t="s">
        <v>102</v>
      </c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1"/>
      <c r="Q108" s="83"/>
      <c r="R108" s="81"/>
    </row>
    <row r="109" spans="2:18" ht="12.75">
      <c r="B109" s="1"/>
      <c r="C109" s="10"/>
      <c r="D109" s="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"/>
      <c r="Q109" s="83"/>
      <c r="R109" s="81"/>
    </row>
    <row r="110" spans="2:18" ht="15.75">
      <c r="B110" s="433"/>
      <c r="C110" s="422" t="s">
        <v>7</v>
      </c>
      <c r="D110" s="422" t="s">
        <v>17</v>
      </c>
      <c r="E110" s="422" t="s">
        <v>0</v>
      </c>
      <c r="F110" s="425" t="s">
        <v>1</v>
      </c>
      <c r="G110" s="426"/>
      <c r="H110" s="426"/>
      <c r="I110" s="426"/>
      <c r="J110" s="426"/>
      <c r="K110" s="427"/>
      <c r="L110" s="292"/>
      <c r="M110" s="293"/>
      <c r="N110" s="425" t="s">
        <v>11</v>
      </c>
      <c r="O110" s="426"/>
      <c r="P110" s="426"/>
      <c r="Q110" s="428" t="s">
        <v>2</v>
      </c>
      <c r="R110" s="428" t="s">
        <v>248</v>
      </c>
    </row>
    <row r="111" spans="2:18" ht="15" customHeight="1">
      <c r="B111" s="434"/>
      <c r="C111" s="423"/>
      <c r="D111" s="423"/>
      <c r="E111" s="423"/>
      <c r="F111" s="251" t="s">
        <v>4</v>
      </c>
      <c r="G111" s="252" t="s">
        <v>12</v>
      </c>
      <c r="H111" s="253" t="s">
        <v>18</v>
      </c>
      <c r="I111" s="253" t="s">
        <v>19</v>
      </c>
      <c r="J111" s="254" t="s">
        <v>20</v>
      </c>
      <c r="K111" s="254" t="s">
        <v>5</v>
      </c>
      <c r="L111" s="255" t="s">
        <v>21</v>
      </c>
      <c r="M111" s="256"/>
      <c r="N111" s="260" t="s">
        <v>9</v>
      </c>
      <c r="O111" s="260" t="s">
        <v>246</v>
      </c>
      <c r="P111" s="260" t="s">
        <v>109</v>
      </c>
      <c r="Q111" s="429"/>
      <c r="R111" s="429"/>
    </row>
    <row r="112" spans="2:18" ht="60" customHeight="1">
      <c r="B112" s="19">
        <v>216</v>
      </c>
      <c r="C112" s="89" t="s">
        <v>106</v>
      </c>
      <c r="D112" s="20">
        <v>15</v>
      </c>
      <c r="E112" s="21">
        <v>195.8</v>
      </c>
      <c r="F112" s="22">
        <f aca="true" t="shared" si="3" ref="F112:F118">D112*E112</f>
        <v>2937</v>
      </c>
      <c r="G112" s="23"/>
      <c r="H112" s="23"/>
      <c r="I112" s="23">
        <f aca="true" t="shared" si="4" ref="I112:I118">H112*0.25</f>
        <v>0</v>
      </c>
      <c r="J112" s="24">
        <f>IF((VLOOKUP(F112,'[2]TABLAS 15'!$B$22:$D$32,3)-L112)&lt;0,0,VLOOKUP(F112,'[2]TABLAS 15'!$B$22:$D$32,3)-L112)</f>
        <v>0</v>
      </c>
      <c r="K112" s="24">
        <f aca="true" t="shared" si="5" ref="K112:K118">SUM(F112+H112+J112+I112+G112)</f>
        <v>2937</v>
      </c>
      <c r="L112" s="25">
        <f>((F112-VLOOKUP(F112,'[2]TABLAS 15'!$A$6:$D$13,1))*VLOOKUP(F112,'[2]TABLAS 15'!$A$6:$D$13,4)+VLOOKUP(F112,'[2]TABLAS 15'!$A$6:$D$13,3))</f>
        <v>214.11766400000002</v>
      </c>
      <c r="M112" s="26"/>
      <c r="N112" s="24">
        <f>IF((VLOOKUP(F112,'[2]TABLAS 15'!$B$22:$D$32,3)-L112)&lt;0,-(VLOOKUP(F112,'[2]TABLAS 15'!$B$22:$D$32,3)-L112),0)</f>
        <v>66.79766400000003</v>
      </c>
      <c r="O112" s="27"/>
      <c r="P112" s="23">
        <v>71.76</v>
      </c>
      <c r="Q112" s="24">
        <f aca="true" t="shared" si="6" ref="Q112:Q118">K112-O112-P112-N112</f>
        <v>2798.4423359999996</v>
      </c>
      <c r="R112" s="475">
        <v>1</v>
      </c>
    </row>
    <row r="113" spans="2:18" ht="60" customHeight="1">
      <c r="B113" s="19">
        <v>217</v>
      </c>
      <c r="C113" s="276" t="s">
        <v>191</v>
      </c>
      <c r="D113" s="139">
        <v>15</v>
      </c>
      <c r="E113" s="21">
        <v>234</v>
      </c>
      <c r="F113" s="169">
        <f t="shared" si="3"/>
        <v>3510</v>
      </c>
      <c r="G113" s="27">
        <v>468</v>
      </c>
      <c r="H113" s="27"/>
      <c r="I113" s="27">
        <f t="shared" si="4"/>
        <v>0</v>
      </c>
      <c r="J113" s="140">
        <f>IF((VLOOKUP(F113,'[2]TABLAS 15'!$B$22:$D$32,3)-L113)&lt;0,0,VLOOKUP(F113,'[2]TABLAS 15'!$B$22:$D$32,3)-L113)</f>
        <v>0</v>
      </c>
      <c r="K113" s="24">
        <f t="shared" si="5"/>
        <v>3978</v>
      </c>
      <c r="L113" s="25">
        <f>((F113-VLOOKUP(F113,'[2]TABLAS 15'!$A$6:$D$13,1))*VLOOKUP(F113,'[2]TABLAS 15'!$A$6:$D$13,4)+VLOOKUP(F113,'[2]TABLAS 15'!$A$6:$D$13,3))</f>
        <v>276.460064</v>
      </c>
      <c r="M113" s="26"/>
      <c r="N113" s="24">
        <f>IF((VLOOKUP(F113,'[2]TABLAS 15'!$B$22:$D$32,3)-L113)&lt;0,-(VLOOKUP(F113,'[2]TABLAS 15'!$B$22:$D$32,3)-L113),0)</f>
        <v>149.690064</v>
      </c>
      <c r="O113" s="27"/>
      <c r="P113" s="23">
        <v>84.01</v>
      </c>
      <c r="Q113" s="24">
        <f t="shared" si="6"/>
        <v>3744.299936</v>
      </c>
      <c r="R113" s="475">
        <v>1</v>
      </c>
    </row>
    <row r="114" spans="2:18" ht="60" customHeight="1">
      <c r="B114" s="19">
        <v>218</v>
      </c>
      <c r="C114" s="355" t="s">
        <v>191</v>
      </c>
      <c r="D114" s="20">
        <v>15</v>
      </c>
      <c r="E114" s="21">
        <v>207.1</v>
      </c>
      <c r="F114" s="22">
        <f t="shared" si="3"/>
        <v>3106.5</v>
      </c>
      <c r="G114" s="23"/>
      <c r="H114" s="23"/>
      <c r="I114" s="23">
        <f t="shared" si="4"/>
        <v>0</v>
      </c>
      <c r="J114" s="24">
        <f>IF((VLOOKUP(F114,'[2]TABLAS 15'!$B$22:$D$32,3)-L114)&lt;0,0,VLOOKUP(F114,'[2]TABLAS 15'!$B$22:$D$32,3)-L114)</f>
        <v>0</v>
      </c>
      <c r="K114" s="24">
        <f t="shared" si="5"/>
        <v>3106.5</v>
      </c>
      <c r="L114" s="25">
        <f>((F114-VLOOKUP(F114,'[2]TABLAS 15'!$A$6:$D$13,1))*VLOOKUP(F114,'[2]TABLAS 15'!$A$6:$D$13,4)+VLOOKUP(F114,'[2]TABLAS 15'!$A$6:$D$13,3))</f>
        <v>232.55926400000004</v>
      </c>
      <c r="M114" s="26"/>
      <c r="N114" s="24">
        <f>IF((VLOOKUP(F114,'[2]TABLAS 15'!$B$22:$D$32,3)-L114)&lt;0,-(VLOOKUP(F114,'[2]TABLAS 15'!$B$22:$D$32,3)-L114),0)</f>
        <v>85.23926400000005</v>
      </c>
      <c r="O114" s="27"/>
      <c r="P114" s="23">
        <v>75.53</v>
      </c>
      <c r="Q114" s="24">
        <f t="shared" si="6"/>
        <v>2945.7307359999995</v>
      </c>
      <c r="R114" s="475">
        <v>1</v>
      </c>
    </row>
    <row r="115" spans="2:18" ht="60" customHeight="1">
      <c r="B115" s="19">
        <v>219</v>
      </c>
      <c r="C115" s="231" t="s">
        <v>103</v>
      </c>
      <c r="D115" s="139">
        <v>15</v>
      </c>
      <c r="E115" s="21">
        <v>206</v>
      </c>
      <c r="F115" s="169">
        <f t="shared" si="3"/>
        <v>3090</v>
      </c>
      <c r="G115" s="27"/>
      <c r="H115" s="27"/>
      <c r="I115" s="27">
        <f t="shared" si="4"/>
        <v>0</v>
      </c>
      <c r="J115" s="140">
        <f>IF((VLOOKUP(F115,'[2]TABLAS 15'!$B$22:$D$32,3)-L115)&lt;0,0,VLOOKUP(F115,'[2]TABLAS 15'!$B$22:$D$32,3)-L115)</f>
        <v>0</v>
      </c>
      <c r="K115" s="24">
        <f t="shared" si="5"/>
        <v>3090</v>
      </c>
      <c r="L115" s="25">
        <f>((F115-VLOOKUP(F115,'[2]TABLAS 15'!$A$6:$D$13,1))*VLOOKUP(F115,'[2]TABLAS 15'!$A$6:$D$13,4)+VLOOKUP(F115,'[2]TABLAS 15'!$A$6:$D$13,3))</f>
        <v>230.76406400000002</v>
      </c>
      <c r="M115" s="26"/>
      <c r="N115" s="24">
        <f>IF((VLOOKUP(F115,'[2]TABLAS 15'!$B$22:$D$32,3)-L115)&lt;0,-(VLOOKUP(F115,'[2]TABLAS 15'!$B$22:$D$32,3)-L115),0)</f>
        <v>83.44406400000003</v>
      </c>
      <c r="O115" s="27"/>
      <c r="P115" s="23">
        <v>75.16</v>
      </c>
      <c r="Q115" s="24">
        <f t="shared" si="6"/>
        <v>2931.395936</v>
      </c>
      <c r="R115" s="475">
        <v>1</v>
      </c>
    </row>
    <row r="116" spans="2:18" ht="60" customHeight="1">
      <c r="B116" s="19">
        <v>220</v>
      </c>
      <c r="C116" s="355" t="s">
        <v>105</v>
      </c>
      <c r="D116" s="20">
        <v>15</v>
      </c>
      <c r="E116" s="21">
        <v>207.1</v>
      </c>
      <c r="F116" s="169">
        <f t="shared" si="3"/>
        <v>3106.5</v>
      </c>
      <c r="G116" s="27"/>
      <c r="H116" s="27"/>
      <c r="I116" s="27">
        <f t="shared" si="4"/>
        <v>0</v>
      </c>
      <c r="J116" s="140">
        <f>IF((VLOOKUP(F116,'[2]TABLAS 15'!$B$22:$D$32,3)-L116)&lt;0,0,VLOOKUP(F116,'[2]TABLAS 15'!$B$22:$D$32,3)-L116)</f>
        <v>0</v>
      </c>
      <c r="K116" s="24">
        <f t="shared" si="5"/>
        <v>3106.5</v>
      </c>
      <c r="L116" s="25">
        <f>((F116-VLOOKUP(F116,'[2]TABLAS 15'!$A$6:$D$13,1))*VLOOKUP(F116,'[2]TABLAS 15'!$A$6:$D$13,4)+VLOOKUP(F116,'[2]TABLAS 15'!$A$6:$D$13,3))</f>
        <v>232.55926400000004</v>
      </c>
      <c r="M116" s="26"/>
      <c r="N116" s="24">
        <f>IF((VLOOKUP(F116,'[2]TABLAS 15'!$B$22:$D$32,3)-L116)&lt;0,-(VLOOKUP(F116,'[2]TABLAS 15'!$B$22:$D$32,3)-L116),0)</f>
        <v>85.23926400000005</v>
      </c>
      <c r="O116" s="27"/>
      <c r="P116" s="23">
        <v>75.53</v>
      </c>
      <c r="Q116" s="24">
        <f t="shared" si="6"/>
        <v>2945.7307359999995</v>
      </c>
      <c r="R116" s="475">
        <v>1</v>
      </c>
    </row>
    <row r="117" spans="2:18" ht="60" customHeight="1">
      <c r="B117" s="19">
        <v>221</v>
      </c>
      <c r="C117" s="355" t="s">
        <v>191</v>
      </c>
      <c r="D117" s="139">
        <v>15</v>
      </c>
      <c r="E117" s="21">
        <v>206</v>
      </c>
      <c r="F117" s="169">
        <f t="shared" si="3"/>
        <v>3090</v>
      </c>
      <c r="G117" s="27"/>
      <c r="H117" s="27"/>
      <c r="I117" s="27">
        <f t="shared" si="4"/>
        <v>0</v>
      </c>
      <c r="J117" s="140">
        <f>IF((VLOOKUP(F117,'[2]TABLAS 15'!$B$22:$D$32,3)-L117)&lt;0,0,VLOOKUP(F117,'[2]TABLAS 15'!$B$22:$D$32,3)-L117)</f>
        <v>0</v>
      </c>
      <c r="K117" s="24">
        <f t="shared" si="5"/>
        <v>3090</v>
      </c>
      <c r="L117" s="25">
        <f>((F117-VLOOKUP(F117,'[2]TABLAS 15'!$A$6:$D$13,1))*VLOOKUP(F117,'[2]TABLAS 15'!$A$6:$D$13,4)+VLOOKUP(F117,'[2]TABLAS 15'!$A$6:$D$13,3))</f>
        <v>230.76406400000002</v>
      </c>
      <c r="M117" s="26"/>
      <c r="N117" s="24">
        <f>IF((VLOOKUP(F117,'[2]TABLAS 15'!$B$22:$D$32,3)-L117)&lt;0,-(VLOOKUP(F117,'[2]TABLAS 15'!$B$22:$D$32,3)-L117),0)</f>
        <v>83.44406400000003</v>
      </c>
      <c r="O117" s="27"/>
      <c r="P117" s="23">
        <v>75.16</v>
      </c>
      <c r="Q117" s="24">
        <f t="shared" si="6"/>
        <v>2931.395936</v>
      </c>
      <c r="R117" s="475">
        <v>1</v>
      </c>
    </row>
    <row r="118" spans="2:18" ht="60" customHeight="1">
      <c r="B118" s="19">
        <v>222</v>
      </c>
      <c r="C118" s="276" t="s">
        <v>190</v>
      </c>
      <c r="D118" s="139">
        <v>15</v>
      </c>
      <c r="E118" s="21">
        <v>163</v>
      </c>
      <c r="F118" s="169">
        <f t="shared" si="3"/>
        <v>2445</v>
      </c>
      <c r="G118" s="27"/>
      <c r="H118" s="27"/>
      <c r="I118" s="27">
        <f t="shared" si="4"/>
        <v>0</v>
      </c>
      <c r="J118" s="140">
        <f>IF((VLOOKUP(F118,'[2]TABLAS 15'!$B$22:$D$32,3)-L118)&lt;0,0,VLOOKUP(F118,'[2]TABLAS 15'!$B$22:$D$32,3)-L118)</f>
        <v>1.8519359999999665</v>
      </c>
      <c r="K118" s="24">
        <f t="shared" si="5"/>
        <v>2446.851936</v>
      </c>
      <c r="L118" s="25">
        <f>((F118-VLOOKUP(F118,'[2]TABLAS 15'!$A$6:$D$13,1))*VLOOKUP(F118,'[2]TABLAS 15'!$A$6:$D$13,4)+VLOOKUP(F118,'[2]TABLAS 15'!$A$6:$D$13,3))</f>
        <v>160.58806400000003</v>
      </c>
      <c r="M118" s="26"/>
      <c r="N118" s="24">
        <f>IF((VLOOKUP(F118,'[2]TABLAS 15'!$B$22:$D$32,3)-L118)&lt;0,-(VLOOKUP(F118,'[2]TABLAS 15'!$B$22:$D$32,3)-L118),0)</f>
        <v>0</v>
      </c>
      <c r="O118" s="27"/>
      <c r="P118" s="23">
        <v>61.17</v>
      </c>
      <c r="Q118" s="24">
        <f t="shared" si="6"/>
        <v>2385.681936</v>
      </c>
      <c r="R118" s="475">
        <v>1</v>
      </c>
    </row>
    <row r="119" spans="2:18" ht="12.75">
      <c r="B119" s="2"/>
      <c r="C119" s="371"/>
      <c r="D119" s="20"/>
      <c r="E119" s="21"/>
      <c r="F119" s="24">
        <f>SUM(F112:F118)</f>
        <v>21285</v>
      </c>
      <c r="G119" s="23">
        <f>SUM(G112:G118)</f>
        <v>468</v>
      </c>
      <c r="H119" s="23"/>
      <c r="I119" s="23">
        <f>SUM(I112:I118)</f>
        <v>0</v>
      </c>
      <c r="J119" s="24">
        <f>SUM(J112:J118)</f>
        <v>1.8519359999999665</v>
      </c>
      <c r="K119" s="24">
        <f>SUM(K112:K118)</f>
        <v>21754.851936</v>
      </c>
      <c r="L119" s="25">
        <f>SUM(L112:L118)</f>
        <v>1577.812448</v>
      </c>
      <c r="M119" s="26"/>
      <c r="N119" s="24">
        <f>SUM(N112:N118)</f>
        <v>553.8543840000002</v>
      </c>
      <c r="O119" s="27"/>
      <c r="P119" s="127">
        <f>SUM(P112:P118)</f>
        <v>518.3199999999999</v>
      </c>
      <c r="Q119" s="24"/>
      <c r="R119" s="17"/>
    </row>
    <row r="120" spans="2:18" ht="12.75">
      <c r="B120" s="4"/>
      <c r="C120" s="6"/>
      <c r="D120" s="12"/>
      <c r="E120" s="13"/>
      <c r="F120" s="15"/>
      <c r="G120" s="14"/>
      <c r="H120" s="14"/>
      <c r="I120" s="14"/>
      <c r="J120" s="15"/>
      <c r="K120" s="15"/>
      <c r="L120" s="111"/>
      <c r="M120" s="16"/>
      <c r="N120" s="15"/>
      <c r="O120" s="36"/>
      <c r="P120" s="126"/>
      <c r="Q120" s="24">
        <f>SUM(Q112:Q119)</f>
        <v>20682.677551999997</v>
      </c>
      <c r="R120" s="17"/>
    </row>
    <row r="121" spans="2:18" ht="12.75">
      <c r="B121" s="4"/>
      <c r="C121" s="6"/>
      <c r="D121" s="12"/>
      <c r="E121" s="13"/>
      <c r="F121" s="15"/>
      <c r="G121" s="14"/>
      <c r="H121" s="14"/>
      <c r="I121" s="14"/>
      <c r="J121" s="15"/>
      <c r="K121" s="15"/>
      <c r="L121" s="111"/>
      <c r="M121" s="16"/>
      <c r="N121" s="15"/>
      <c r="O121" s="36"/>
      <c r="P121" s="126"/>
      <c r="Q121" s="15"/>
      <c r="R121" s="17"/>
    </row>
    <row r="122" spans="2:18" ht="12.75">
      <c r="B122" s="4"/>
      <c r="C122" s="6"/>
      <c r="D122" s="12"/>
      <c r="E122" s="13"/>
      <c r="F122" s="15"/>
      <c r="G122" s="14"/>
      <c r="H122" s="14"/>
      <c r="I122" s="14"/>
      <c r="J122" s="15"/>
      <c r="K122" s="15"/>
      <c r="L122" s="111"/>
      <c r="M122" s="16"/>
      <c r="N122" s="15"/>
      <c r="O122" s="36"/>
      <c r="P122" s="126"/>
      <c r="Q122" s="15"/>
      <c r="R122" s="17"/>
    </row>
    <row r="123" spans="2:18" ht="12.75">
      <c r="B123" s="4"/>
      <c r="C123" s="6"/>
      <c r="D123" s="12"/>
      <c r="E123" s="13"/>
      <c r="F123" s="15"/>
      <c r="G123" s="14"/>
      <c r="H123" s="14"/>
      <c r="I123" s="14"/>
      <c r="J123" s="15"/>
      <c r="K123" s="15"/>
      <c r="L123" s="111"/>
      <c r="M123" s="16"/>
      <c r="N123" s="15"/>
      <c r="O123" s="36"/>
      <c r="P123" s="126"/>
      <c r="Q123" s="15"/>
      <c r="R123" s="17"/>
    </row>
    <row r="124" spans="2:18" ht="12.75">
      <c r="B124" s="4"/>
      <c r="C124" s="6"/>
      <c r="D124" s="12"/>
      <c r="E124" s="13"/>
      <c r="F124" s="15"/>
      <c r="G124" s="14"/>
      <c r="H124" s="14"/>
      <c r="I124" s="14"/>
      <c r="J124" s="15"/>
      <c r="K124" s="15"/>
      <c r="L124" s="111"/>
      <c r="M124" s="16"/>
      <c r="N124" s="15"/>
      <c r="O124" s="36"/>
      <c r="P124" s="126"/>
      <c r="Q124" s="15"/>
      <c r="R124" s="17"/>
    </row>
    <row r="125" spans="2:18" ht="12.75">
      <c r="B125" s="4"/>
      <c r="C125" s="6"/>
      <c r="D125" s="12"/>
      <c r="E125" s="13"/>
      <c r="F125" s="15"/>
      <c r="G125" s="14"/>
      <c r="H125" s="14"/>
      <c r="I125" s="14"/>
      <c r="J125" s="15"/>
      <c r="K125" s="15"/>
      <c r="L125" s="111"/>
      <c r="M125" s="16"/>
      <c r="N125" s="15"/>
      <c r="O125" s="36"/>
      <c r="P125" s="126"/>
      <c r="Q125" s="15"/>
      <c r="R125" s="17"/>
    </row>
    <row r="126" spans="2:18" ht="12.75">
      <c r="B126" s="4"/>
      <c r="C126" s="29"/>
      <c r="D126" s="12"/>
      <c r="E126" s="13"/>
      <c r="F126" s="15"/>
      <c r="G126" s="424"/>
      <c r="H126" s="424"/>
      <c r="I126" s="424"/>
      <c r="J126" s="424"/>
      <c r="K126" s="424"/>
      <c r="L126" s="424"/>
      <c r="M126" s="424"/>
      <c r="N126" s="424"/>
      <c r="O126" s="424"/>
      <c r="P126" s="126"/>
      <c r="Q126" s="15"/>
      <c r="R126" s="17"/>
    </row>
    <row r="127" spans="2:18" ht="12.75">
      <c r="B127" s="4"/>
      <c r="C127" s="6"/>
      <c r="D127" s="12"/>
      <c r="E127" s="13"/>
      <c r="F127" s="15"/>
      <c r="G127" s="14"/>
      <c r="H127" s="14"/>
      <c r="I127" s="14"/>
      <c r="J127" s="15"/>
      <c r="K127" s="15"/>
      <c r="L127" s="111"/>
      <c r="M127" s="16"/>
      <c r="N127" s="15"/>
      <c r="O127" s="36"/>
      <c r="P127" s="126"/>
      <c r="Q127" s="15"/>
      <c r="R127" s="17"/>
    </row>
    <row r="128" spans="1:18" ht="12.75">
      <c r="A128" s="8"/>
      <c r="B128" s="17"/>
      <c r="C128" s="8"/>
      <c r="D128" s="12"/>
      <c r="E128" s="13"/>
      <c r="F128" s="15"/>
      <c r="G128" s="8"/>
      <c r="H128" s="8"/>
      <c r="I128" s="8"/>
      <c r="J128" s="8"/>
      <c r="K128" s="8"/>
      <c r="L128" s="8"/>
      <c r="M128" s="8"/>
      <c r="N128" s="8"/>
      <c r="O128" s="8"/>
      <c r="P128" s="126"/>
      <c r="Q128" s="15"/>
      <c r="R128" s="17"/>
    </row>
    <row r="129" spans="1:18" ht="12.75">
      <c r="A129" s="8"/>
      <c r="B129" s="8"/>
      <c r="C129" s="8"/>
      <c r="D129" s="12"/>
      <c r="E129" s="13"/>
      <c r="F129" s="15"/>
      <c r="G129" s="8"/>
      <c r="H129" s="8"/>
      <c r="I129" s="8"/>
      <c r="J129" s="8"/>
      <c r="K129" s="8"/>
      <c r="L129" s="8"/>
      <c r="M129" s="8"/>
      <c r="N129" s="8"/>
      <c r="O129" s="8"/>
      <c r="P129" s="14"/>
      <c r="Q129" s="15"/>
      <c r="R129" s="17"/>
    </row>
    <row r="130" spans="1:18" ht="12.75">
      <c r="A130" s="8"/>
      <c r="B130" s="8"/>
      <c r="C130" s="8"/>
      <c r="D130" s="8"/>
      <c r="E130" s="8"/>
      <c r="F130" s="8"/>
      <c r="G130" s="8"/>
      <c r="H130" s="238"/>
      <c r="I130" s="238"/>
      <c r="J130" s="238"/>
      <c r="K130" s="238"/>
      <c r="L130" s="238"/>
      <c r="M130" s="238"/>
      <c r="N130" s="238"/>
      <c r="O130" s="238"/>
      <c r="Q130" s="15"/>
      <c r="R130" s="17"/>
    </row>
    <row r="131" spans="1:18" ht="12.75">
      <c r="A131" s="8"/>
      <c r="B131" s="8"/>
      <c r="C131" s="7"/>
      <c r="D131" s="8"/>
      <c r="E131" s="8"/>
      <c r="F131" s="8"/>
      <c r="G131" s="441"/>
      <c r="H131" s="441"/>
      <c r="I131" s="441"/>
      <c r="J131" s="441"/>
      <c r="K131" s="441"/>
      <c r="L131" s="441"/>
      <c r="M131" s="441"/>
      <c r="N131" s="441"/>
      <c r="O131" s="441"/>
      <c r="Q131" s="15"/>
      <c r="R131" s="17"/>
    </row>
    <row r="132" spans="1:18" ht="15.75">
      <c r="A132" s="8"/>
      <c r="B132" s="8"/>
      <c r="C132" s="485"/>
      <c r="D132" s="8"/>
      <c r="E132" s="8"/>
      <c r="F132" s="8"/>
      <c r="G132" s="482"/>
      <c r="H132" s="482"/>
      <c r="I132" s="482"/>
      <c r="J132" s="482"/>
      <c r="K132" s="482"/>
      <c r="L132" s="482"/>
      <c r="M132" s="482"/>
      <c r="N132" s="482"/>
      <c r="O132" s="482"/>
      <c r="Q132" s="15"/>
      <c r="R132" s="17"/>
    </row>
    <row r="133" spans="1:18" ht="12.75">
      <c r="A133" s="8"/>
      <c r="B133" s="8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15"/>
      <c r="R133" s="17"/>
    </row>
    <row r="134" spans="1:18" ht="12.75">
      <c r="A134" s="8"/>
      <c r="B134" s="8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Q134" s="15"/>
      <c r="R134" s="17"/>
    </row>
    <row r="135" spans="3:18" ht="12.75">
      <c r="C135" s="29"/>
      <c r="Q135" s="15"/>
      <c r="R135" s="17"/>
    </row>
    <row r="136" spans="3:18" ht="12.75">
      <c r="C136" s="29"/>
      <c r="Q136" s="15"/>
      <c r="R136" s="17"/>
    </row>
    <row r="137" spans="3:18" ht="12.75">
      <c r="C137" s="29"/>
      <c r="Q137" s="15"/>
      <c r="R137" s="17"/>
    </row>
    <row r="138" spans="3:18" ht="12.75">
      <c r="C138" s="29"/>
      <c r="Q138" s="15"/>
      <c r="R138" s="17"/>
    </row>
    <row r="139" spans="3:18" ht="12.75">
      <c r="C139" s="29"/>
      <c r="Q139" s="15"/>
      <c r="R139" s="17"/>
    </row>
    <row r="140" spans="2:18" ht="12.75">
      <c r="B140" s="1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2:18" ht="20.25">
      <c r="B141" s="1"/>
      <c r="C141" s="9"/>
      <c r="D141" s="415" t="s">
        <v>165</v>
      </c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5"/>
      <c r="R141" s="8"/>
    </row>
    <row r="142" spans="2:18" ht="20.25">
      <c r="B142" s="1"/>
      <c r="C142" s="9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8"/>
    </row>
    <row r="143" spans="2:18" ht="12.75" customHeight="1">
      <c r="B143" s="1"/>
      <c r="C143" s="7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166"/>
    </row>
    <row r="144" spans="2:18" ht="26.25" customHeight="1">
      <c r="B144" s="1"/>
      <c r="C144" s="10"/>
      <c r="D144" s="1"/>
      <c r="E144" s="416" t="s">
        <v>102</v>
      </c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1"/>
      <c r="Q144" s="83"/>
      <c r="R144" s="81"/>
    </row>
    <row r="145" spans="2:18" ht="12.75">
      <c r="B145" s="1"/>
      <c r="C145" s="10"/>
      <c r="D145" s="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  <c r="P145" s="1"/>
      <c r="Q145" s="83"/>
      <c r="R145" s="81"/>
    </row>
    <row r="146" spans="2:18" ht="12.75">
      <c r="B146" s="1"/>
      <c r="C146" s="10"/>
      <c r="D146" s="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1"/>
      <c r="P146" s="1"/>
      <c r="Q146" s="83"/>
      <c r="R146" s="81"/>
    </row>
    <row r="147" spans="2:18" ht="15.75">
      <c r="B147" s="373"/>
      <c r="C147" s="422" t="s">
        <v>7</v>
      </c>
      <c r="D147" s="422" t="s">
        <v>17</v>
      </c>
      <c r="E147" s="422" t="s">
        <v>0</v>
      </c>
      <c r="F147" s="425" t="s">
        <v>1</v>
      </c>
      <c r="G147" s="426"/>
      <c r="H147" s="426"/>
      <c r="I147" s="426"/>
      <c r="J147" s="426"/>
      <c r="K147" s="427"/>
      <c r="L147" s="292"/>
      <c r="M147" s="293"/>
      <c r="N147" s="425" t="s">
        <v>11</v>
      </c>
      <c r="O147" s="426"/>
      <c r="P147" s="426"/>
      <c r="Q147" s="428" t="s">
        <v>2</v>
      </c>
      <c r="R147" s="428" t="s">
        <v>248</v>
      </c>
    </row>
    <row r="148" spans="2:18" ht="15" customHeight="1">
      <c r="B148" s="316"/>
      <c r="C148" s="423"/>
      <c r="D148" s="423"/>
      <c r="E148" s="423"/>
      <c r="F148" s="251" t="s">
        <v>4</v>
      </c>
      <c r="G148" s="252" t="s">
        <v>12</v>
      </c>
      <c r="H148" s="253" t="s">
        <v>18</v>
      </c>
      <c r="I148" s="253" t="s">
        <v>19</v>
      </c>
      <c r="J148" s="254" t="s">
        <v>20</v>
      </c>
      <c r="K148" s="254" t="s">
        <v>5</v>
      </c>
      <c r="L148" s="255" t="s">
        <v>21</v>
      </c>
      <c r="M148" s="256"/>
      <c r="N148" s="260" t="s">
        <v>9</v>
      </c>
      <c r="O148" s="260" t="s">
        <v>245</v>
      </c>
      <c r="P148" s="260" t="s">
        <v>109</v>
      </c>
      <c r="Q148" s="429"/>
      <c r="R148" s="429"/>
    </row>
    <row r="149" spans="2:18" ht="60" customHeight="1">
      <c r="B149" s="19">
        <v>223</v>
      </c>
      <c r="C149" s="89" t="s">
        <v>195</v>
      </c>
      <c r="D149" s="139">
        <v>15</v>
      </c>
      <c r="E149" s="21">
        <v>206</v>
      </c>
      <c r="F149" s="169">
        <f aca="true" t="shared" si="7" ref="F149:F154">D149*E149</f>
        <v>3090</v>
      </c>
      <c r="G149" s="27"/>
      <c r="H149" s="27"/>
      <c r="I149" s="27">
        <f aca="true" t="shared" si="8" ref="I149:I154">H149*0.25</f>
        <v>0</v>
      </c>
      <c r="J149" s="140">
        <f>IF((VLOOKUP(F149,'[2]TABLAS 15'!$B$22:$D$32,3)-L149)&lt;0,0,VLOOKUP(F149,'[2]TABLAS 15'!$B$22:$D$32,3)-L149)</f>
        <v>0</v>
      </c>
      <c r="K149" s="140">
        <f aca="true" t="shared" si="9" ref="K149:K154">SUM(F149+H149+J149+I149+G149)</f>
        <v>3090</v>
      </c>
      <c r="L149" s="76">
        <f>((F149-VLOOKUP(F149,'[2]TABLAS 15'!$A$6:$D$13,1))*VLOOKUP(F149,'[2]TABLAS 15'!$A$6:$D$13,4)+VLOOKUP(F149,'[2]TABLAS 15'!$A$6:$D$13,3))</f>
        <v>230.76406400000002</v>
      </c>
      <c r="M149" s="141"/>
      <c r="N149" s="140">
        <f>IF((VLOOKUP(F149,'[2]TABLAS 15'!$B$22:$D$32,3)-L149)&lt;0,-(VLOOKUP(F149,'[2]TABLAS 15'!$B$22:$D$32,3)-L149),0)</f>
        <v>83.44406400000003</v>
      </c>
      <c r="O149" s="27">
        <v>1200</v>
      </c>
      <c r="P149" s="27">
        <v>75.16</v>
      </c>
      <c r="Q149" s="140">
        <f aca="true" t="shared" si="10" ref="Q149:Q154">K149-O149-P149-N149</f>
        <v>1731.395936</v>
      </c>
      <c r="R149" s="475">
        <v>1</v>
      </c>
    </row>
    <row r="150" spans="2:18" ht="60" customHeight="1">
      <c r="B150" s="19">
        <v>224</v>
      </c>
      <c r="C150" s="89" t="s">
        <v>104</v>
      </c>
      <c r="D150" s="139">
        <v>15</v>
      </c>
      <c r="E150" s="21">
        <v>206</v>
      </c>
      <c r="F150" s="169">
        <f t="shared" si="7"/>
        <v>3090</v>
      </c>
      <c r="G150" s="27">
        <v>206</v>
      </c>
      <c r="H150" s="27"/>
      <c r="I150" s="27">
        <f t="shared" si="8"/>
        <v>0</v>
      </c>
      <c r="J150" s="140">
        <f>IF((VLOOKUP(F150,'[2]TABLAS 15'!$B$22:$D$32,3)-L150)&lt;0,0,VLOOKUP(F150,'[2]TABLAS 15'!$B$22:$D$32,3)-L150)</f>
        <v>0</v>
      </c>
      <c r="K150" s="140">
        <f t="shared" si="9"/>
        <v>3296</v>
      </c>
      <c r="L150" s="76">
        <f>((F150-VLOOKUP(F150,'[2]TABLAS 15'!$A$6:$D$13,1))*VLOOKUP(F150,'[2]TABLAS 15'!$A$6:$D$13,4)+VLOOKUP(F150,'[2]TABLAS 15'!$A$6:$D$13,3))</f>
        <v>230.76406400000002</v>
      </c>
      <c r="M150" s="141"/>
      <c r="N150" s="140">
        <f>IF((VLOOKUP(F150,'[2]TABLAS 15'!$B$22:$D$32,3)-L150)&lt;0,-(VLOOKUP(F150,'[2]TABLAS 15'!$B$22:$D$32,3)-L150),0)</f>
        <v>83.44406400000003</v>
      </c>
      <c r="O150" s="27"/>
      <c r="P150" s="27">
        <v>75.16</v>
      </c>
      <c r="Q150" s="140">
        <f t="shared" si="10"/>
        <v>3137.395936</v>
      </c>
      <c r="R150" s="475">
        <v>1</v>
      </c>
    </row>
    <row r="151" spans="2:18" ht="60" customHeight="1">
      <c r="B151" s="19">
        <v>225</v>
      </c>
      <c r="C151" s="89" t="s">
        <v>14</v>
      </c>
      <c r="D151" s="139">
        <v>15</v>
      </c>
      <c r="E151" s="21">
        <v>206</v>
      </c>
      <c r="F151" s="169">
        <f t="shared" si="7"/>
        <v>3090</v>
      </c>
      <c r="G151" s="27">
        <v>412</v>
      </c>
      <c r="H151" s="27"/>
      <c r="I151" s="27">
        <f t="shared" si="8"/>
        <v>0</v>
      </c>
      <c r="J151" s="140">
        <f>IF((VLOOKUP(F151,'[2]TABLAS 15'!$B$22:$D$32,3)-L151)&lt;0,0,VLOOKUP(F151,'[2]TABLAS 15'!$B$22:$D$32,3)-L151)</f>
        <v>0</v>
      </c>
      <c r="K151" s="140">
        <f t="shared" si="9"/>
        <v>3502</v>
      </c>
      <c r="L151" s="76">
        <f>((F151-VLOOKUP(F151,'[2]TABLAS 15'!$A$6:$D$13,1))*VLOOKUP(F151,'[2]TABLAS 15'!$A$6:$D$13,4)+VLOOKUP(F151,'[2]TABLAS 15'!$A$6:$D$13,3))</f>
        <v>230.76406400000002</v>
      </c>
      <c r="M151" s="141"/>
      <c r="N151" s="140">
        <f>IF((VLOOKUP(F151,'[2]TABLAS 15'!$B$22:$D$32,3)-L151)&lt;0,-(VLOOKUP(F151,'[2]TABLAS 15'!$B$22:$D$32,3)-L151),0)</f>
        <v>83.44406400000003</v>
      </c>
      <c r="O151" s="27"/>
      <c r="P151" s="27">
        <v>75.16</v>
      </c>
      <c r="Q151" s="140">
        <f t="shared" si="10"/>
        <v>3343.395936</v>
      </c>
      <c r="R151" s="475">
        <v>1</v>
      </c>
    </row>
    <row r="152" spans="2:18" ht="60" customHeight="1">
      <c r="B152" s="19">
        <v>226</v>
      </c>
      <c r="C152" s="89" t="s">
        <v>103</v>
      </c>
      <c r="D152" s="139">
        <v>15</v>
      </c>
      <c r="E152" s="21">
        <v>195.8</v>
      </c>
      <c r="F152" s="169">
        <f t="shared" si="7"/>
        <v>2937</v>
      </c>
      <c r="G152" s="27"/>
      <c r="H152" s="27"/>
      <c r="I152" s="27">
        <f t="shared" si="8"/>
        <v>0</v>
      </c>
      <c r="J152" s="140">
        <f>IF((VLOOKUP(F152,'[2]TABLAS 15'!$B$22:$D$32,3)-L152)&lt;0,0,VLOOKUP(F152,'[2]TABLAS 15'!$B$22:$D$32,3)-L152)</f>
        <v>0</v>
      </c>
      <c r="K152" s="140">
        <f t="shared" si="9"/>
        <v>2937</v>
      </c>
      <c r="L152" s="76">
        <f>((F152-VLOOKUP(F152,'[2]TABLAS 15'!$A$6:$D$13,1))*VLOOKUP(F152,'[2]TABLAS 15'!$A$6:$D$13,4)+VLOOKUP(F152,'[2]TABLAS 15'!$A$6:$D$13,3))</f>
        <v>214.11766400000002</v>
      </c>
      <c r="M152" s="141"/>
      <c r="N152" s="140">
        <f>IF((VLOOKUP(F152,'[2]TABLAS 15'!$B$22:$D$32,3)-L152)&lt;0,-(VLOOKUP(F152,'[2]TABLAS 15'!$B$22:$D$32,3)-L152),0)</f>
        <v>66.79766400000003</v>
      </c>
      <c r="O152" s="27"/>
      <c r="P152" s="27">
        <v>71.16</v>
      </c>
      <c r="Q152" s="140">
        <f t="shared" si="10"/>
        <v>2799.042336</v>
      </c>
      <c r="R152" s="475">
        <v>1</v>
      </c>
    </row>
    <row r="153" spans="2:18" ht="60" customHeight="1">
      <c r="B153" s="19">
        <v>227</v>
      </c>
      <c r="C153" s="89" t="s">
        <v>14</v>
      </c>
      <c r="D153" s="139">
        <v>15</v>
      </c>
      <c r="E153" s="21">
        <v>206</v>
      </c>
      <c r="F153" s="169">
        <f t="shared" si="7"/>
        <v>3090</v>
      </c>
      <c r="G153" s="27">
        <v>412</v>
      </c>
      <c r="H153" s="27"/>
      <c r="I153" s="27">
        <f t="shared" si="8"/>
        <v>0</v>
      </c>
      <c r="J153" s="140">
        <f>IF((VLOOKUP(F153,'[2]TABLAS 15'!$B$22:$D$32,3)-L153)&lt;0,0,VLOOKUP(F153,'[2]TABLAS 15'!$B$22:$D$32,3)-L153)</f>
        <v>0</v>
      </c>
      <c r="K153" s="140">
        <f t="shared" si="9"/>
        <v>3502</v>
      </c>
      <c r="L153" s="76">
        <f>((F153-VLOOKUP(F153,'[2]TABLAS 15'!$A$6:$D$13,1))*VLOOKUP(F153,'[2]TABLAS 15'!$A$6:$D$13,4)+VLOOKUP(F153,'[2]TABLAS 15'!$A$6:$D$13,3))</f>
        <v>230.76406400000002</v>
      </c>
      <c r="M153" s="141"/>
      <c r="N153" s="140">
        <f>IF((VLOOKUP(F153,'[2]TABLAS 15'!$B$22:$D$32,3)-L153)&lt;0,-(VLOOKUP(F153,'[2]TABLAS 15'!$B$22:$D$32,3)-L153),0)</f>
        <v>83.44406400000003</v>
      </c>
      <c r="O153" s="27"/>
      <c r="P153" s="27">
        <v>75.16</v>
      </c>
      <c r="Q153" s="140">
        <f t="shared" si="10"/>
        <v>3343.395936</v>
      </c>
      <c r="R153" s="475">
        <v>1</v>
      </c>
    </row>
    <row r="154" spans="2:18" ht="60" customHeight="1">
      <c r="B154" s="19">
        <v>228</v>
      </c>
      <c r="C154" s="89" t="s">
        <v>103</v>
      </c>
      <c r="D154" s="139">
        <v>15</v>
      </c>
      <c r="E154" s="21">
        <v>191</v>
      </c>
      <c r="F154" s="169">
        <f t="shared" si="7"/>
        <v>2865</v>
      </c>
      <c r="G154" s="27"/>
      <c r="H154" s="27"/>
      <c r="I154" s="27">
        <f t="shared" si="8"/>
        <v>0</v>
      </c>
      <c r="J154" s="140">
        <f>IF((VLOOKUP(F154,'[2]TABLAS 15'!$B$22:$D$32,3)-L154)&lt;0,0,VLOOKUP(F154,'[2]TABLAS 15'!$B$22:$D$32,3)-L154)</f>
        <v>0</v>
      </c>
      <c r="K154" s="140">
        <f t="shared" si="9"/>
        <v>2865</v>
      </c>
      <c r="L154" s="76">
        <f>((F154-VLOOKUP(F154,'[2]TABLAS 15'!$A$6:$D$13,1))*VLOOKUP(F154,'[2]TABLAS 15'!$A$6:$D$13,4)+VLOOKUP(F154,'[2]TABLAS 15'!$A$6:$D$13,3))</f>
        <v>206.284064</v>
      </c>
      <c r="M154" s="141"/>
      <c r="N154" s="140">
        <f>IF((VLOOKUP(F154,'[2]TABLAS 15'!$B$22:$D$32,3)-L154)&lt;0,-(VLOOKUP(F154,'[2]TABLAS 15'!$B$22:$D$32,3)-L154),0)</f>
        <v>58.96406400000001</v>
      </c>
      <c r="O154" s="27"/>
      <c r="P154" s="27">
        <v>70.15</v>
      </c>
      <c r="Q154" s="140">
        <f t="shared" si="10"/>
        <v>2735.8859359999997</v>
      </c>
      <c r="R154" s="475">
        <v>1</v>
      </c>
    </row>
    <row r="155" spans="2:18" ht="15.75" customHeight="1">
      <c r="B155" s="19"/>
      <c r="C155" s="91"/>
      <c r="D155" s="20"/>
      <c r="E155" s="21"/>
      <c r="F155" s="24">
        <f>SUM(F149:F154)</f>
        <v>18162</v>
      </c>
      <c r="G155" s="23">
        <f>SUM(G149:G154)</f>
        <v>1030</v>
      </c>
      <c r="H155" s="23"/>
      <c r="I155" s="23">
        <f>SUM(I149:I154)</f>
        <v>0</v>
      </c>
      <c r="J155" s="24">
        <f>SUM(J149:J154)</f>
        <v>0</v>
      </c>
      <c r="K155" s="24">
        <f>SUM(K149:K154)</f>
        <v>19192</v>
      </c>
      <c r="L155" s="25">
        <f>SUM(L149:L154)</f>
        <v>1343.4579840000001</v>
      </c>
      <c r="M155" s="26"/>
      <c r="N155" s="24">
        <f>SUM(N149:N154)</f>
        <v>459.53798400000016</v>
      </c>
      <c r="O155" s="27">
        <f>SUM(O149:O154)</f>
        <v>1200</v>
      </c>
      <c r="P155" s="23">
        <f>SUM(P149:P154)</f>
        <v>441.94999999999993</v>
      </c>
      <c r="Q155" s="24"/>
      <c r="R155" s="2"/>
    </row>
    <row r="156" spans="2:18" ht="12.75">
      <c r="B156" s="4"/>
      <c r="C156" s="6"/>
      <c r="D156" s="12"/>
      <c r="E156" s="13"/>
      <c r="F156" s="15"/>
      <c r="G156" s="14"/>
      <c r="H156" s="14"/>
      <c r="I156" s="14"/>
      <c r="J156" s="15"/>
      <c r="K156" s="15"/>
      <c r="L156" s="111"/>
      <c r="M156" s="16"/>
      <c r="N156" s="15"/>
      <c r="O156" s="36"/>
      <c r="P156" s="126" t="s">
        <v>2</v>
      </c>
      <c r="Q156" s="24">
        <f>SUM(Q149:Q155)</f>
        <v>17090.512015999997</v>
      </c>
      <c r="R156" s="17"/>
    </row>
    <row r="157" spans="2:18" ht="12.75">
      <c r="B157" s="4"/>
      <c r="C157" s="6"/>
      <c r="D157" s="12"/>
      <c r="E157" s="13"/>
      <c r="F157" s="15"/>
      <c r="G157" s="14"/>
      <c r="H157" s="14"/>
      <c r="I157" s="14"/>
      <c r="J157" s="15"/>
      <c r="K157" s="15"/>
      <c r="L157" s="111"/>
      <c r="M157" s="16"/>
      <c r="N157" s="15"/>
      <c r="O157" s="36"/>
      <c r="P157" s="126"/>
      <c r="Q157" s="15"/>
      <c r="R157" s="17"/>
    </row>
    <row r="158" spans="2:18" ht="12.75">
      <c r="B158" s="4"/>
      <c r="C158" s="6"/>
      <c r="D158" s="12"/>
      <c r="E158" s="13"/>
      <c r="F158" s="15"/>
      <c r="G158" s="14"/>
      <c r="H158" s="14"/>
      <c r="I158" s="14"/>
      <c r="J158" s="15"/>
      <c r="K158" s="15"/>
      <c r="L158" s="111"/>
      <c r="M158" s="16"/>
      <c r="N158" s="15"/>
      <c r="O158" s="36"/>
      <c r="P158" s="126"/>
      <c r="Q158" s="15"/>
      <c r="R158" s="17"/>
    </row>
    <row r="159" spans="2:18" ht="12.75">
      <c r="B159" s="4"/>
      <c r="C159" s="6"/>
      <c r="D159" s="12"/>
      <c r="E159" s="13"/>
      <c r="F159" s="15"/>
      <c r="G159" s="14"/>
      <c r="H159" s="14"/>
      <c r="I159" s="14"/>
      <c r="J159" s="15"/>
      <c r="K159" s="15"/>
      <c r="L159" s="111"/>
      <c r="M159" s="16"/>
      <c r="N159" s="15"/>
      <c r="O159" s="36"/>
      <c r="P159" s="126"/>
      <c r="Q159" s="15"/>
      <c r="R159" s="17"/>
    </row>
    <row r="160" spans="1:18" ht="12.75">
      <c r="A160" s="8"/>
      <c r="B160" s="17"/>
      <c r="C160" s="5"/>
      <c r="D160" s="12"/>
      <c r="E160" s="13"/>
      <c r="F160" s="15"/>
      <c r="G160" s="14"/>
      <c r="H160" s="14"/>
      <c r="I160" s="14"/>
      <c r="J160" s="15"/>
      <c r="K160" s="15"/>
      <c r="L160" s="111"/>
      <c r="M160" s="16"/>
      <c r="N160" s="15"/>
      <c r="O160" s="36"/>
      <c r="P160" s="126"/>
      <c r="Q160" s="15"/>
      <c r="R160" s="17"/>
    </row>
    <row r="161" spans="1:18" ht="12.75">
      <c r="A161" s="8"/>
      <c r="B161" s="17"/>
      <c r="C161" s="7"/>
      <c r="D161" s="12"/>
      <c r="E161" s="13"/>
      <c r="F161" s="15"/>
      <c r="G161" s="480"/>
      <c r="H161" s="480"/>
      <c r="I161" s="480"/>
      <c r="J161" s="480"/>
      <c r="K161" s="480"/>
      <c r="L161" s="480"/>
      <c r="M161" s="480"/>
      <c r="N161" s="480"/>
      <c r="O161" s="480"/>
      <c r="P161" s="126"/>
      <c r="Q161" s="15"/>
      <c r="R161" s="17"/>
    </row>
    <row r="162" spans="1:18" ht="12.75">
      <c r="A162" s="8"/>
      <c r="B162" s="17"/>
      <c r="C162" s="7"/>
      <c r="D162" s="12"/>
      <c r="E162" s="13"/>
      <c r="F162" s="15"/>
      <c r="G162" s="481"/>
      <c r="H162" s="481"/>
      <c r="I162" s="481"/>
      <c r="J162" s="481"/>
      <c r="K162" s="481"/>
      <c r="L162" s="481"/>
      <c r="M162" s="481"/>
      <c r="N162" s="481"/>
      <c r="O162" s="481"/>
      <c r="P162" s="126"/>
      <c r="Q162" s="15"/>
      <c r="R162" s="17"/>
    </row>
    <row r="163" spans="1:18" ht="12.75">
      <c r="A163" s="8"/>
      <c r="B163" s="17"/>
      <c r="C163" s="7"/>
      <c r="D163" s="12"/>
      <c r="E163" s="13"/>
      <c r="F163" s="15"/>
      <c r="G163" s="481"/>
      <c r="H163" s="481"/>
      <c r="I163" s="481"/>
      <c r="J163" s="481"/>
      <c r="K163" s="481"/>
      <c r="L163" s="481"/>
      <c r="M163" s="481"/>
      <c r="N163" s="481"/>
      <c r="O163" s="481"/>
      <c r="P163" s="126"/>
      <c r="Q163" s="15"/>
      <c r="R163" s="17"/>
    </row>
    <row r="164" spans="1:18" ht="12.75">
      <c r="A164" s="8"/>
      <c r="B164" s="8"/>
      <c r="C164" s="8"/>
      <c r="D164" s="12"/>
      <c r="E164" s="13"/>
      <c r="F164" s="15"/>
      <c r="G164" s="8"/>
      <c r="H164" s="8"/>
      <c r="I164" s="8"/>
      <c r="J164" s="8"/>
      <c r="K164" s="8"/>
      <c r="L164" s="8"/>
      <c r="M164" s="8"/>
      <c r="N164" s="8"/>
      <c r="O164" s="8"/>
      <c r="P164" s="14"/>
      <c r="Q164" s="15"/>
      <c r="R164" s="17"/>
    </row>
    <row r="165" spans="1:18" ht="12.75">
      <c r="A165" s="8"/>
      <c r="B165" s="8"/>
      <c r="C165" s="8"/>
      <c r="D165" s="8"/>
      <c r="E165" s="8"/>
      <c r="F165" s="8"/>
      <c r="G165" s="8"/>
      <c r="H165" s="238"/>
      <c r="I165" s="238"/>
      <c r="J165" s="238"/>
      <c r="K165" s="238"/>
      <c r="L165" s="238"/>
      <c r="M165" s="238"/>
      <c r="N165" s="238"/>
      <c r="O165" s="238"/>
      <c r="P165" s="8"/>
      <c r="Q165" s="15"/>
      <c r="R165" s="17"/>
    </row>
    <row r="166" spans="1:18" ht="12.75">
      <c r="A166" s="8"/>
      <c r="B166" s="8"/>
      <c r="C166" s="7"/>
      <c r="D166" s="8"/>
      <c r="E166" s="8"/>
      <c r="F166" s="8"/>
      <c r="G166" s="441"/>
      <c r="H166" s="441"/>
      <c r="I166" s="441"/>
      <c r="J166" s="441"/>
      <c r="K166" s="441"/>
      <c r="L166" s="441"/>
      <c r="M166" s="441"/>
      <c r="N166" s="441"/>
      <c r="O166" s="441"/>
      <c r="P166" s="8"/>
      <c r="Q166" s="15"/>
      <c r="R166" s="17"/>
    </row>
    <row r="167" spans="1:18" ht="15.75">
      <c r="A167" s="8"/>
      <c r="B167" s="8"/>
      <c r="C167" s="485"/>
      <c r="D167" s="8"/>
      <c r="E167" s="8"/>
      <c r="F167" s="8"/>
      <c r="G167" s="482"/>
      <c r="H167" s="482"/>
      <c r="I167" s="482"/>
      <c r="J167" s="482"/>
      <c r="K167" s="482"/>
      <c r="L167" s="482"/>
      <c r="M167" s="482"/>
      <c r="N167" s="482"/>
      <c r="O167" s="482"/>
      <c r="P167" s="8"/>
      <c r="Q167" s="15"/>
      <c r="R167" s="17"/>
    </row>
    <row r="168" spans="1:18" ht="12.75">
      <c r="A168" s="8"/>
      <c r="B168" s="8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5"/>
      <c r="R168" s="17"/>
    </row>
    <row r="169" spans="1:18" ht="12.75">
      <c r="A169" s="8"/>
      <c r="B169" s="8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5"/>
      <c r="R169" s="17"/>
    </row>
    <row r="170" spans="1:18" ht="12.75">
      <c r="A170" s="8"/>
      <c r="B170" s="8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5"/>
      <c r="R170" s="17"/>
    </row>
    <row r="171" spans="1:18" ht="12.75">
      <c r="A171" s="8"/>
      <c r="B171" s="8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5"/>
      <c r="R171" s="17"/>
    </row>
    <row r="172" spans="1:18" ht="12.75">
      <c r="A172" s="8"/>
      <c r="B172" s="8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5"/>
      <c r="R172" s="17"/>
    </row>
    <row r="173" spans="1:18" ht="12.75">
      <c r="A173" s="8"/>
      <c r="B173" s="8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5"/>
      <c r="R173" s="17"/>
    </row>
    <row r="174" spans="3:18" ht="12.75">
      <c r="C174" s="29"/>
      <c r="Q174" s="15"/>
      <c r="R174" s="17"/>
    </row>
    <row r="175" spans="3:18" ht="12.75">
      <c r="C175" s="29"/>
      <c r="Q175" s="15"/>
      <c r="R175" s="17"/>
    </row>
    <row r="176" spans="3:18" ht="12.75">
      <c r="C176" s="29"/>
      <c r="Q176" s="15"/>
      <c r="R176" s="17"/>
    </row>
    <row r="177" spans="3:18" ht="12.75">
      <c r="C177" s="29"/>
      <c r="Q177" s="15"/>
      <c r="R177" s="17"/>
    </row>
    <row r="178" spans="3:18" ht="12.75">
      <c r="C178" s="29"/>
      <c r="Q178" s="15"/>
      <c r="R178" s="17"/>
    </row>
    <row r="179" spans="3:18" ht="12.75">
      <c r="C179" s="29"/>
      <c r="Q179" s="15"/>
      <c r="R179" s="17"/>
    </row>
    <row r="180" spans="3:18" ht="12.75">
      <c r="C180" s="29"/>
      <c r="Q180" s="15"/>
      <c r="R180" s="17"/>
    </row>
    <row r="181" spans="3:18" ht="12.75">
      <c r="C181" s="29"/>
      <c r="Q181" s="15"/>
      <c r="R181" s="17"/>
    </row>
    <row r="182" spans="2:18" ht="12.75">
      <c r="B182" s="1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18" ht="20.25">
      <c r="B183" s="1"/>
      <c r="C183" s="9"/>
      <c r="D183" s="415" t="s">
        <v>165</v>
      </c>
      <c r="E183" s="415"/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  <c r="P183" s="415"/>
      <c r="Q183" s="415"/>
      <c r="R183" s="8"/>
    </row>
    <row r="184" spans="2:18" ht="20.25">
      <c r="B184" s="1"/>
      <c r="C184" s="9"/>
      <c r="D184" s="415"/>
      <c r="E184" s="415"/>
      <c r="F184" s="415"/>
      <c r="G184" s="415"/>
      <c r="H184" s="415"/>
      <c r="I184" s="415"/>
      <c r="J184" s="415"/>
      <c r="K184" s="415"/>
      <c r="L184" s="415"/>
      <c r="M184" s="415"/>
      <c r="N184" s="415"/>
      <c r="O184" s="415"/>
      <c r="P184" s="415"/>
      <c r="Q184" s="415"/>
      <c r="R184" s="8"/>
    </row>
    <row r="185" spans="2:18" ht="12.75" customHeight="1">
      <c r="B185" s="1"/>
      <c r="C185" s="7"/>
      <c r="D185" s="395"/>
      <c r="E185" s="395"/>
      <c r="F185" s="395"/>
      <c r="G185" s="395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166"/>
    </row>
    <row r="186" spans="2:18" ht="26.25" customHeight="1">
      <c r="B186" s="1"/>
      <c r="C186" s="10"/>
      <c r="D186" s="1"/>
      <c r="E186" s="416" t="s">
        <v>102</v>
      </c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1"/>
      <c r="Q186" s="83"/>
      <c r="R186" s="81"/>
    </row>
    <row r="187" spans="2:18" ht="12.75">
      <c r="B187" s="1"/>
      <c r="C187" s="10"/>
      <c r="D187" s="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1"/>
      <c r="P187" s="1"/>
      <c r="Q187" s="83"/>
      <c r="R187" s="81"/>
    </row>
    <row r="188" spans="2:18" ht="12.75">
      <c r="B188" s="1"/>
      <c r="C188" s="10"/>
      <c r="D188" s="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1"/>
      <c r="P188" s="1"/>
      <c r="Q188" s="83"/>
      <c r="R188" s="81"/>
    </row>
    <row r="189" spans="2:18" ht="15.75">
      <c r="B189" s="433"/>
      <c r="C189" s="422" t="s">
        <v>7</v>
      </c>
      <c r="D189" s="422" t="s">
        <v>17</v>
      </c>
      <c r="E189" s="422" t="s">
        <v>0</v>
      </c>
      <c r="F189" s="425" t="s">
        <v>1</v>
      </c>
      <c r="G189" s="426"/>
      <c r="H189" s="426"/>
      <c r="I189" s="426"/>
      <c r="J189" s="426"/>
      <c r="K189" s="427"/>
      <c r="L189" s="292"/>
      <c r="M189" s="293"/>
      <c r="N189" s="425" t="s">
        <v>11</v>
      </c>
      <c r="O189" s="426"/>
      <c r="P189" s="427"/>
      <c r="Q189" s="372" t="s">
        <v>2</v>
      </c>
      <c r="R189" s="372" t="s">
        <v>248</v>
      </c>
    </row>
    <row r="190" spans="2:18" ht="15">
      <c r="B190" s="434"/>
      <c r="C190" s="423"/>
      <c r="D190" s="423"/>
      <c r="E190" s="423"/>
      <c r="F190" s="251" t="s">
        <v>4</v>
      </c>
      <c r="G190" s="252" t="s">
        <v>12</v>
      </c>
      <c r="H190" s="253" t="s">
        <v>18</v>
      </c>
      <c r="I190" s="253" t="s">
        <v>19</v>
      </c>
      <c r="J190" s="254" t="s">
        <v>20</v>
      </c>
      <c r="K190" s="254" t="s">
        <v>5</v>
      </c>
      <c r="L190" s="255" t="s">
        <v>21</v>
      </c>
      <c r="M190" s="256"/>
      <c r="N190" s="260" t="s">
        <v>9</v>
      </c>
      <c r="O190" s="260" t="s">
        <v>245</v>
      </c>
      <c r="P190" s="260" t="s">
        <v>109</v>
      </c>
      <c r="Q190" s="318"/>
      <c r="R190" s="318"/>
    </row>
    <row r="191" spans="2:18" ht="60" customHeight="1">
      <c r="B191" s="19">
        <v>230</v>
      </c>
      <c r="C191" s="376" t="s">
        <v>147</v>
      </c>
      <c r="D191" s="20">
        <v>15</v>
      </c>
      <c r="E191" s="21">
        <v>228.5</v>
      </c>
      <c r="F191" s="22">
        <f>D191*E191</f>
        <v>3427.5</v>
      </c>
      <c r="G191" s="23"/>
      <c r="H191" s="23"/>
      <c r="I191" s="23">
        <f>H191*0.25</f>
        <v>0</v>
      </c>
      <c r="J191" s="24">
        <f>IF((VLOOKUP(F191,'[2]TABLAS 15'!$B$22:$D$32,3)-L191)&lt;0,0,VLOOKUP(F191,'[2]TABLAS 15'!$B$22:$D$32,3)-L191)</f>
        <v>0</v>
      </c>
      <c r="K191" s="24">
        <f>SUM(F191+H191+J191+I191+G191)</f>
        <v>3427.5</v>
      </c>
      <c r="L191" s="25">
        <f>((F191-VLOOKUP(F191,'[2]TABLAS 15'!$A$6:$D$13,1))*VLOOKUP(F191,'[2]TABLAS 15'!$A$6:$D$13,4)+VLOOKUP(F191,'[2]TABLAS 15'!$A$6:$D$13,3))</f>
        <v>267.484064</v>
      </c>
      <c r="M191" s="26"/>
      <c r="N191" s="24">
        <f>IF((VLOOKUP(F191,'[2]TABLAS 15'!$B$22:$D$32,3)-L191)&lt;0,-(VLOOKUP(F191,'[2]TABLAS 15'!$B$22:$D$32,3)-L191),0)</f>
        <v>140.714064</v>
      </c>
      <c r="O191" s="27"/>
      <c r="P191" s="23">
        <v>82.17</v>
      </c>
      <c r="Q191" s="24">
        <f>K191-O191-P191-N191</f>
        <v>3204.615936</v>
      </c>
      <c r="R191" s="475">
        <v>1</v>
      </c>
    </row>
    <row r="192" spans="2:18" ht="60" customHeight="1">
      <c r="B192" s="19">
        <v>231</v>
      </c>
      <c r="C192" s="89" t="s">
        <v>103</v>
      </c>
      <c r="D192" s="20">
        <v>15</v>
      </c>
      <c r="E192" s="21">
        <v>191</v>
      </c>
      <c r="F192" s="22">
        <f>D192*E192</f>
        <v>2865</v>
      </c>
      <c r="G192" s="23">
        <v>191</v>
      </c>
      <c r="H192" s="23"/>
      <c r="I192" s="23">
        <f>H192*0.25</f>
        <v>0</v>
      </c>
      <c r="J192" s="24">
        <f>IF((VLOOKUP(F192,'[2]TABLAS 15'!$B$22:$D$32,3)-L192)&lt;0,0,VLOOKUP(F192,'[2]TABLAS 15'!$B$22:$D$32,3)-L192)</f>
        <v>0</v>
      </c>
      <c r="K192" s="24">
        <f>SUM(F192+H192+J192+I192+G192)</f>
        <v>3056</v>
      </c>
      <c r="L192" s="25">
        <f>((F192-VLOOKUP(F192,'[2]TABLAS 15'!$A$6:$D$13,1))*VLOOKUP(F192,'[2]TABLAS 15'!$A$6:$D$13,4)+VLOOKUP(F192,'[2]TABLAS 15'!$A$6:$D$13,3))</f>
        <v>206.284064</v>
      </c>
      <c r="M192" s="26"/>
      <c r="N192" s="24">
        <f>IF((VLOOKUP(F192,'[2]TABLAS 15'!$B$22:$D$32,3)-L192)&lt;0,-(VLOOKUP(F192,'[2]TABLAS 15'!$B$22:$D$32,3)-L192),0)</f>
        <v>58.96406400000001</v>
      </c>
      <c r="O192" s="27"/>
      <c r="P192" s="23">
        <v>70.15</v>
      </c>
      <c r="Q192" s="24">
        <f>K192-O192-P192-N192</f>
        <v>2926.8859359999997</v>
      </c>
      <c r="R192" s="475">
        <v>1</v>
      </c>
    </row>
    <row r="193" spans="2:18" ht="60" customHeight="1">
      <c r="B193" s="19">
        <v>232</v>
      </c>
      <c r="C193" s="89" t="s">
        <v>192</v>
      </c>
      <c r="D193" s="20">
        <v>15</v>
      </c>
      <c r="E193" s="21">
        <v>250</v>
      </c>
      <c r="F193" s="22">
        <f>D193*E193</f>
        <v>3750</v>
      </c>
      <c r="G193" s="23"/>
      <c r="H193" s="23"/>
      <c r="I193" s="23">
        <f>H193*0.25</f>
        <v>0</v>
      </c>
      <c r="J193" s="24">
        <f>IF((VLOOKUP(F193,'[2]TABLAS 15'!$B$22:$D$32,3)-L193)&lt;0,0,VLOOKUP(F193,'[2]TABLAS 15'!$B$22:$D$32,3)-L193)</f>
        <v>0</v>
      </c>
      <c r="K193" s="24">
        <f>SUM(F193+H193+J193+I193+G193)</f>
        <v>3750</v>
      </c>
      <c r="L193" s="25">
        <f>((F193-VLOOKUP(F193,'[2]TABLAS 15'!$A$6:$D$13,1))*VLOOKUP(F193,'[2]TABLAS 15'!$A$6:$D$13,4)+VLOOKUP(F193,'[2]TABLAS 15'!$A$6:$D$13,3))</f>
        <v>305.1648</v>
      </c>
      <c r="M193" s="26"/>
      <c r="N193" s="24">
        <f>IF((VLOOKUP(F193,'[2]TABLAS 15'!$B$22:$D$32,3)-L193)&lt;0,-(VLOOKUP(F193,'[2]TABLAS 15'!$B$22:$D$32,3)-L193),0)</f>
        <v>305.1648</v>
      </c>
      <c r="O193" s="27">
        <v>500</v>
      </c>
      <c r="P193" s="23">
        <v>86.12</v>
      </c>
      <c r="Q193" s="24">
        <f>K193-O193-P193-N193</f>
        <v>2858.7152</v>
      </c>
      <c r="R193" s="475">
        <v>1</v>
      </c>
    </row>
    <row r="194" spans="2:18" ht="60" customHeight="1">
      <c r="B194" s="19">
        <v>233</v>
      </c>
      <c r="C194" s="388" t="s">
        <v>103</v>
      </c>
      <c r="D194" s="20">
        <v>15</v>
      </c>
      <c r="E194" s="21">
        <v>190.5</v>
      </c>
      <c r="F194" s="22">
        <f>D194*E194</f>
        <v>2857.5</v>
      </c>
      <c r="G194" s="23">
        <v>190.5</v>
      </c>
      <c r="H194" s="23"/>
      <c r="I194" s="23">
        <f>H194*0.25</f>
        <v>0</v>
      </c>
      <c r="J194" s="24">
        <f>IF((VLOOKUP(F194,'[2]TABLAS 15'!$B$22:$D$32,3)-L194)&lt;0,0,VLOOKUP(F194,'[2]TABLAS 15'!$B$22:$D$32,3)-L194)</f>
        <v>0</v>
      </c>
      <c r="K194" s="24">
        <f>SUM(F194+H194+J194+I194+G194)</f>
        <v>3048</v>
      </c>
      <c r="L194" s="25">
        <f>((F194-VLOOKUP(F194,'[2]TABLAS 15'!$A$6:$D$13,1))*VLOOKUP(F194,'[2]TABLAS 15'!$A$6:$D$13,4)+VLOOKUP(F194,'[2]TABLAS 15'!$A$6:$D$13,3))</f>
        <v>205.46806400000003</v>
      </c>
      <c r="M194" s="26"/>
      <c r="N194" s="24">
        <f>IF((VLOOKUP(F194,'[2]TABLAS 15'!$B$22:$D$32,3)-L194)&lt;0,-(VLOOKUP(F194,'[2]TABLAS 15'!$B$22:$D$32,3)-L194),0)</f>
        <v>58.14806400000003</v>
      </c>
      <c r="O194" s="27"/>
      <c r="P194" s="23">
        <v>69.98</v>
      </c>
      <c r="Q194" s="24">
        <f>K194-O194-P194-N194</f>
        <v>2919.871936</v>
      </c>
      <c r="R194" s="475">
        <v>1</v>
      </c>
    </row>
    <row r="195" spans="2:18" ht="16.5" customHeight="1">
      <c r="B195" s="19"/>
      <c r="C195" s="91"/>
      <c r="D195" s="20"/>
      <c r="E195" s="21"/>
      <c r="F195" s="24">
        <f>SUM(F191:F194)</f>
        <v>12900</v>
      </c>
      <c r="G195" s="23">
        <f>SUM(G191:G194)</f>
        <v>381.5</v>
      </c>
      <c r="H195" s="23"/>
      <c r="I195" s="23">
        <f>SUM(I191:I194)</f>
        <v>0</v>
      </c>
      <c r="J195" s="24">
        <f>SUM(J191:J194)</f>
        <v>0</v>
      </c>
      <c r="K195" s="24">
        <f>SUM(K191:K194)</f>
        <v>13281.5</v>
      </c>
      <c r="L195" s="25">
        <f>SUM(L191:L194)</f>
        <v>984.400992</v>
      </c>
      <c r="M195" s="26"/>
      <c r="N195" s="24">
        <f>SUM(N191:N194)</f>
        <v>562.990992</v>
      </c>
      <c r="O195" s="27">
        <f>SUM(O191:O194)</f>
        <v>500</v>
      </c>
      <c r="P195" s="23">
        <f>SUM(P191:P194)</f>
        <v>308.42</v>
      </c>
      <c r="Q195" s="24"/>
      <c r="R195" s="2"/>
    </row>
    <row r="196" spans="2:18" ht="12.75">
      <c r="B196" s="4"/>
      <c r="C196" s="6"/>
      <c r="D196" s="12"/>
      <c r="E196" s="13"/>
      <c r="F196" s="15"/>
      <c r="G196" s="14"/>
      <c r="H196" s="14"/>
      <c r="I196" s="14"/>
      <c r="J196" s="15"/>
      <c r="K196" s="15"/>
      <c r="L196" s="111"/>
      <c r="M196" s="16"/>
      <c r="N196" s="15"/>
      <c r="O196" s="36"/>
      <c r="P196" s="176"/>
      <c r="R196" s="17"/>
    </row>
    <row r="197" spans="2:18" ht="12.75">
      <c r="B197" s="4"/>
      <c r="C197" s="6"/>
      <c r="D197" s="12"/>
      <c r="E197" s="13"/>
      <c r="F197" s="15"/>
      <c r="G197" s="14"/>
      <c r="H197" s="14"/>
      <c r="I197" s="14"/>
      <c r="J197" s="15"/>
      <c r="K197" s="15"/>
      <c r="L197" s="111"/>
      <c r="M197" s="16"/>
      <c r="N197" s="15"/>
      <c r="O197" s="36"/>
      <c r="P197" s="126" t="s">
        <v>2</v>
      </c>
      <c r="Q197" s="24">
        <f>SUM(Q191:Q196)</f>
        <v>11910.089007999999</v>
      </c>
      <c r="R197" s="17"/>
    </row>
    <row r="198" spans="2:18" ht="12.75">
      <c r="B198" s="4"/>
      <c r="C198" s="6"/>
      <c r="D198" s="12"/>
      <c r="E198" s="13"/>
      <c r="F198" s="15"/>
      <c r="G198" s="14"/>
      <c r="H198" s="14"/>
      <c r="I198" s="14"/>
      <c r="J198" s="15"/>
      <c r="K198" s="15"/>
      <c r="L198" s="111"/>
      <c r="M198" s="16"/>
      <c r="N198" s="15"/>
      <c r="O198" s="36"/>
      <c r="P198" s="126"/>
      <c r="Q198" s="15"/>
      <c r="R198" s="17"/>
    </row>
    <row r="199" spans="2:18" ht="12.75">
      <c r="B199" s="4"/>
      <c r="C199" s="6"/>
      <c r="D199" s="12"/>
      <c r="E199" s="13"/>
      <c r="F199" s="15"/>
      <c r="G199" s="14"/>
      <c r="H199" s="14"/>
      <c r="I199" s="14"/>
      <c r="J199" s="15"/>
      <c r="K199" s="15"/>
      <c r="L199" s="111"/>
      <c r="M199" s="16"/>
      <c r="N199" s="15"/>
      <c r="O199" s="36"/>
      <c r="P199" s="126"/>
      <c r="Q199" s="15"/>
      <c r="R199" s="17"/>
    </row>
    <row r="200" spans="2:18" ht="12.75">
      <c r="B200" s="4"/>
      <c r="C200" s="6"/>
      <c r="D200" s="12"/>
      <c r="E200" s="13"/>
      <c r="F200" s="15"/>
      <c r="G200" s="14"/>
      <c r="H200" s="14"/>
      <c r="I200" s="14"/>
      <c r="J200" s="15"/>
      <c r="K200" s="15"/>
      <c r="L200" s="111"/>
      <c r="M200" s="16"/>
      <c r="N200" s="15"/>
      <c r="O200" s="36"/>
      <c r="P200" s="126"/>
      <c r="Q200" s="15"/>
      <c r="R200" s="17"/>
    </row>
    <row r="201" spans="2:18" ht="12.75">
      <c r="B201" s="4"/>
      <c r="C201" s="6"/>
      <c r="D201" s="12"/>
      <c r="E201" s="13"/>
      <c r="F201" s="15"/>
      <c r="G201" s="14"/>
      <c r="H201" s="14"/>
      <c r="I201" s="14"/>
      <c r="J201" s="15"/>
      <c r="K201" s="15"/>
      <c r="L201" s="111"/>
      <c r="M201" s="16"/>
      <c r="N201" s="15"/>
      <c r="O201" s="36"/>
      <c r="P201" s="126"/>
      <c r="Q201" s="15"/>
      <c r="R201" s="17"/>
    </row>
    <row r="202" spans="2:18" ht="12.75">
      <c r="B202" s="4"/>
      <c r="C202" s="6"/>
      <c r="D202" s="12"/>
      <c r="E202" s="13"/>
      <c r="F202" s="15"/>
      <c r="G202" s="14"/>
      <c r="H202" s="14"/>
      <c r="I202" s="14"/>
      <c r="J202" s="15"/>
      <c r="K202" s="15"/>
      <c r="L202" s="111"/>
      <c r="M202" s="16"/>
      <c r="N202" s="15"/>
      <c r="O202" s="36"/>
      <c r="P202" s="126"/>
      <c r="Q202" s="15"/>
      <c r="R202" s="17"/>
    </row>
    <row r="203" spans="2:18" ht="12.75">
      <c r="B203" s="4"/>
      <c r="C203" s="6"/>
      <c r="D203" s="12"/>
      <c r="E203" s="13"/>
      <c r="F203" s="15"/>
      <c r="G203" s="14"/>
      <c r="H203" s="14"/>
      <c r="I203" s="14"/>
      <c r="J203" s="15"/>
      <c r="K203" s="15"/>
      <c r="L203" s="111"/>
      <c r="M203" s="16"/>
      <c r="N203" s="15"/>
      <c r="O203" s="36"/>
      <c r="P203" s="126"/>
      <c r="Q203" s="15"/>
      <c r="R203" s="17"/>
    </row>
    <row r="204" spans="2:18" ht="12.75">
      <c r="B204" s="4"/>
      <c r="C204" s="29"/>
      <c r="D204" s="12"/>
      <c r="E204" s="13"/>
      <c r="F204" s="15"/>
      <c r="G204" s="424"/>
      <c r="H204" s="424"/>
      <c r="I204" s="424"/>
      <c r="J204" s="424"/>
      <c r="K204" s="424"/>
      <c r="L204" s="424"/>
      <c r="M204" s="424"/>
      <c r="N204" s="424"/>
      <c r="O204" s="424"/>
      <c r="P204" s="126"/>
      <c r="Q204" s="15"/>
      <c r="R204" s="17"/>
    </row>
    <row r="205" spans="2:18" ht="12.75">
      <c r="B205" s="4"/>
      <c r="C205" s="29"/>
      <c r="D205" s="12"/>
      <c r="E205" s="13"/>
      <c r="F205" s="15"/>
      <c r="G205" s="120"/>
      <c r="H205" s="120"/>
      <c r="I205" s="120"/>
      <c r="J205" s="120"/>
      <c r="K205" s="120"/>
      <c r="L205" s="120"/>
      <c r="M205" s="120"/>
      <c r="N205" s="120"/>
      <c r="O205" s="120"/>
      <c r="P205" s="126"/>
      <c r="Q205" s="15"/>
      <c r="R205" s="17"/>
    </row>
    <row r="206" spans="2:18" ht="12.75">
      <c r="B206" s="4"/>
      <c r="C206" s="29"/>
      <c r="D206" s="12"/>
      <c r="E206" s="13"/>
      <c r="F206" s="15"/>
      <c r="G206" s="120"/>
      <c r="H206" s="120"/>
      <c r="I206" s="120"/>
      <c r="J206" s="120"/>
      <c r="K206" s="120"/>
      <c r="L206" s="120"/>
      <c r="M206" s="120"/>
      <c r="N206" s="120"/>
      <c r="O206" s="120"/>
      <c r="P206" s="126"/>
      <c r="Q206" s="15"/>
      <c r="R206" s="17"/>
    </row>
    <row r="207" spans="4:18" ht="12.75">
      <c r="D207" s="12"/>
      <c r="E207" s="13"/>
      <c r="F207" s="15"/>
      <c r="P207" s="14"/>
      <c r="Q207" s="15"/>
      <c r="R207" s="17"/>
    </row>
    <row r="208" spans="8:18" ht="12.75">
      <c r="H208" s="172"/>
      <c r="I208" s="172"/>
      <c r="J208" s="172"/>
      <c r="K208" s="172"/>
      <c r="L208" s="172"/>
      <c r="M208" s="172"/>
      <c r="N208" s="172"/>
      <c r="O208" s="172"/>
      <c r="Q208" s="15"/>
      <c r="R208" s="17"/>
    </row>
    <row r="209" spans="3:4" ht="12.75">
      <c r="C209" s="15"/>
      <c r="D209" s="17"/>
    </row>
    <row r="210" spans="3:4" ht="12.75">
      <c r="C210" s="15"/>
      <c r="D210" s="17"/>
    </row>
    <row r="211" spans="3:18" ht="12.75">
      <c r="C211" s="29"/>
      <c r="Q211" s="15"/>
      <c r="R211" s="17"/>
    </row>
    <row r="219" spans="3:18" ht="12.75">
      <c r="C219" s="29"/>
      <c r="Q219" s="15"/>
      <c r="R219" s="17"/>
    </row>
    <row r="220" spans="3:18" ht="12.75">
      <c r="C220" s="29"/>
      <c r="Q220" s="15"/>
      <c r="R220" s="17"/>
    </row>
    <row r="221" spans="3:18" ht="12.75">
      <c r="C221" s="29"/>
      <c r="Q221" s="15"/>
      <c r="R221" s="17"/>
    </row>
    <row r="222" spans="3:18" ht="12.75">
      <c r="C222" s="29"/>
      <c r="Q222" s="15"/>
      <c r="R222" s="17"/>
    </row>
    <row r="223" spans="3:18" ht="12.75">
      <c r="C223" s="29"/>
      <c r="Q223" s="15"/>
      <c r="R223" s="17"/>
    </row>
    <row r="224" spans="3:18" ht="12.75">
      <c r="C224" s="29"/>
      <c r="Q224" s="15"/>
      <c r="R224" s="17"/>
    </row>
    <row r="225" spans="3:18" ht="12.75">
      <c r="C225" s="29"/>
      <c r="Q225" s="15"/>
      <c r="R225" s="17"/>
    </row>
    <row r="226" spans="3:18" ht="12.75">
      <c r="C226" s="29"/>
      <c r="Q226" s="15"/>
      <c r="R226" s="17"/>
    </row>
  </sheetData>
  <sheetProtection/>
  <mergeCells count="66">
    <mergeCell ref="G166:O166"/>
    <mergeCell ref="N189:P189"/>
    <mergeCell ref="G204:O204"/>
    <mergeCell ref="G167:O167"/>
    <mergeCell ref="D183:Q184"/>
    <mergeCell ref="D185:Q185"/>
    <mergeCell ref="E186:O186"/>
    <mergeCell ref="B189:B190"/>
    <mergeCell ref="C189:C190"/>
    <mergeCell ref="D189:D190"/>
    <mergeCell ref="E189:E190"/>
    <mergeCell ref="F189:K189"/>
    <mergeCell ref="Q147:Q148"/>
    <mergeCell ref="R147:R148"/>
    <mergeCell ref="G161:O161"/>
    <mergeCell ref="G132:O132"/>
    <mergeCell ref="D141:Q142"/>
    <mergeCell ref="D143:Q143"/>
    <mergeCell ref="E144:O144"/>
    <mergeCell ref="C147:C148"/>
    <mergeCell ref="D147:D148"/>
    <mergeCell ref="E147:E148"/>
    <mergeCell ref="F147:K147"/>
    <mergeCell ref="N147:P147"/>
    <mergeCell ref="Q110:Q111"/>
    <mergeCell ref="R110:R111"/>
    <mergeCell ref="G126:O126"/>
    <mergeCell ref="G131:O131"/>
    <mergeCell ref="B110:B111"/>
    <mergeCell ref="C110:C111"/>
    <mergeCell ref="D110:D111"/>
    <mergeCell ref="E110:E111"/>
    <mergeCell ref="F110:K110"/>
    <mergeCell ref="N110:P110"/>
    <mergeCell ref="G91:O91"/>
    <mergeCell ref="E100:P103"/>
    <mergeCell ref="D105:Q105"/>
    <mergeCell ref="D107:Q107"/>
    <mergeCell ref="E108:O108"/>
    <mergeCell ref="Q68:Q69"/>
    <mergeCell ref="R68:R69"/>
    <mergeCell ref="G86:O86"/>
    <mergeCell ref="G90:O90"/>
    <mergeCell ref="E63:O63"/>
    <mergeCell ref="B68:B69"/>
    <mergeCell ref="C68:C69"/>
    <mergeCell ref="D68:D69"/>
    <mergeCell ref="E68:E69"/>
    <mergeCell ref="F68:K68"/>
    <mergeCell ref="N68:P68"/>
    <mergeCell ref="R18:R19"/>
    <mergeCell ref="I39:O39"/>
    <mergeCell ref="J45:O45"/>
    <mergeCell ref="I46:P46"/>
    <mergeCell ref="D60:Q61"/>
    <mergeCell ref="D62:Q62"/>
    <mergeCell ref="D8:Q9"/>
    <mergeCell ref="D10:Q10"/>
    <mergeCell ref="E11:O11"/>
    <mergeCell ref="B18:B19"/>
    <mergeCell ref="C18:C19"/>
    <mergeCell ref="D18:D19"/>
    <mergeCell ref="E18:E19"/>
    <mergeCell ref="F18:K18"/>
    <mergeCell ref="N18:P18"/>
    <mergeCell ref="Q18:Q19"/>
  </mergeCells>
  <printOptions/>
  <pageMargins left="0.1968503937007874" right="0.1968503937007874" top="0.7874015748031497" bottom="0.7874015748031497" header="0" footer="0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4:T150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7.7109375" style="0" customWidth="1"/>
    <col min="2" max="2" width="5.28125" style="0" bestFit="1" customWidth="1"/>
    <col min="3" max="3" width="20.57421875" style="0" bestFit="1" customWidth="1"/>
    <col min="4" max="4" width="5.7109375" style="0" bestFit="1" customWidth="1"/>
    <col min="5" max="5" width="9.57421875" style="0" bestFit="1" customWidth="1"/>
    <col min="6" max="6" width="13.28125" style="0" bestFit="1" customWidth="1"/>
    <col min="7" max="7" width="11.00390625" style="0" bestFit="1" customWidth="1"/>
    <col min="8" max="9" width="0" style="0" hidden="1" customWidth="1"/>
    <col min="10" max="10" width="11.7109375" style="0" bestFit="1" customWidth="1"/>
    <col min="11" max="11" width="13.28125" style="0" bestFit="1" customWidth="1"/>
    <col min="12" max="13" width="0" style="0" hidden="1" customWidth="1"/>
    <col min="14" max="14" width="11.7109375" style="0" bestFit="1" customWidth="1"/>
    <col min="17" max="17" width="13.28125" style="0" bestFit="1" customWidth="1"/>
    <col min="18" max="18" width="34.00390625" style="0" customWidth="1"/>
  </cols>
  <sheetData>
    <row r="4" ht="12.75">
      <c r="T4" s="474"/>
    </row>
    <row r="5" spans="1:18" ht="12.75" customHeight="1">
      <c r="A5" s="31"/>
      <c r="B5" s="1"/>
      <c r="C5" s="7"/>
      <c r="D5" s="12"/>
      <c r="E5" s="13"/>
      <c r="F5" s="15"/>
      <c r="G5" s="14"/>
      <c r="H5" s="14"/>
      <c r="I5" s="14"/>
      <c r="J5" s="15"/>
      <c r="K5" s="15"/>
      <c r="L5" s="3"/>
      <c r="M5" s="16"/>
      <c r="N5" s="15"/>
      <c r="O5" s="17"/>
      <c r="P5" s="17"/>
      <c r="Q5" s="15"/>
      <c r="R5" s="17"/>
    </row>
    <row r="6" spans="1:17" ht="12.75" customHeight="1">
      <c r="A6" s="31"/>
      <c r="B6" s="1"/>
      <c r="C6" s="9"/>
      <c r="D6" s="415" t="s">
        <v>165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</row>
    <row r="7" spans="1:17" ht="12.75" customHeight="1">
      <c r="A7" s="31"/>
      <c r="B7" s="1"/>
      <c r="C7" s="9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18" ht="12.75" customHeight="1">
      <c r="A8" s="31"/>
      <c r="B8" s="1"/>
      <c r="C8" s="7"/>
      <c r="D8" s="395" t="s">
        <v>242</v>
      </c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166"/>
    </row>
    <row r="9" spans="1:18" ht="12.75" customHeight="1">
      <c r="A9" s="31"/>
      <c r="B9" s="1"/>
      <c r="C9" s="10"/>
      <c r="D9" s="1"/>
      <c r="E9" s="416" t="s">
        <v>111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83"/>
      <c r="R9" s="81"/>
    </row>
    <row r="10" spans="1:18" ht="12.75" customHeight="1">
      <c r="A10" s="31"/>
      <c r="B10" s="1"/>
      <c r="C10" s="10"/>
      <c r="D10" s="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83"/>
      <c r="R10" s="81"/>
    </row>
    <row r="11" spans="1:18" ht="12.75" customHeight="1">
      <c r="A11" s="31"/>
      <c r="B11" s="1"/>
      <c r="C11" s="10"/>
      <c r="D11" s="1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83"/>
      <c r="R11" s="81"/>
    </row>
    <row r="12" spans="1:17" ht="12.75" customHeight="1">
      <c r="A12" s="31"/>
      <c r="P12" s="85" t="s">
        <v>133</v>
      </c>
      <c r="Q12" s="183">
        <v>122</v>
      </c>
    </row>
    <row r="13" spans="1:18" ht="12.75" customHeight="1">
      <c r="A13" s="31"/>
      <c r="B13" s="433"/>
      <c r="C13" s="422" t="s">
        <v>7</v>
      </c>
      <c r="D13" s="452" t="s">
        <v>8</v>
      </c>
      <c r="E13" s="470" t="s">
        <v>0</v>
      </c>
      <c r="F13" s="425" t="s">
        <v>1</v>
      </c>
      <c r="G13" s="426"/>
      <c r="H13" s="426"/>
      <c r="I13" s="426"/>
      <c r="J13" s="426"/>
      <c r="K13" s="427"/>
      <c r="L13" s="292"/>
      <c r="M13" s="293"/>
      <c r="N13" s="425" t="s">
        <v>11</v>
      </c>
      <c r="O13" s="426"/>
      <c r="P13" s="426"/>
      <c r="Q13" s="428" t="s">
        <v>2</v>
      </c>
      <c r="R13" s="428" t="s">
        <v>248</v>
      </c>
    </row>
    <row r="14" spans="1:18" ht="12.75" customHeight="1">
      <c r="A14" s="31"/>
      <c r="B14" s="466"/>
      <c r="C14" s="463"/>
      <c r="D14" s="467"/>
      <c r="E14" s="471"/>
      <c r="F14" s="461" t="s">
        <v>4</v>
      </c>
      <c r="G14" s="464" t="s">
        <v>12</v>
      </c>
      <c r="H14" s="253" t="s">
        <v>18</v>
      </c>
      <c r="I14" s="253" t="s">
        <v>19</v>
      </c>
      <c r="J14" s="468" t="s">
        <v>20</v>
      </c>
      <c r="K14" s="468" t="s">
        <v>5</v>
      </c>
      <c r="L14" s="255" t="s">
        <v>21</v>
      </c>
      <c r="M14" s="256"/>
      <c r="N14" s="461" t="s">
        <v>9</v>
      </c>
      <c r="O14" s="461" t="s">
        <v>245</v>
      </c>
      <c r="P14" s="461" t="s">
        <v>109</v>
      </c>
      <c r="Q14" s="460"/>
      <c r="R14" s="460"/>
    </row>
    <row r="15" spans="1:18" ht="12.75" customHeight="1">
      <c r="A15" s="31"/>
      <c r="B15" s="434"/>
      <c r="C15" s="423"/>
      <c r="D15" s="453"/>
      <c r="E15" s="472"/>
      <c r="F15" s="462"/>
      <c r="G15" s="465"/>
      <c r="H15" s="142"/>
      <c r="I15" s="142"/>
      <c r="J15" s="469"/>
      <c r="K15" s="469"/>
      <c r="L15" s="143"/>
      <c r="M15" s="144"/>
      <c r="N15" s="462"/>
      <c r="O15" s="462"/>
      <c r="P15" s="462"/>
      <c r="Q15" s="429"/>
      <c r="R15" s="429"/>
    </row>
    <row r="16" spans="1:19" ht="60" customHeight="1">
      <c r="A16" s="31"/>
      <c r="B16" s="19">
        <v>1</v>
      </c>
      <c r="C16" s="105" t="s">
        <v>14</v>
      </c>
      <c r="D16" s="139">
        <v>15</v>
      </c>
      <c r="E16" s="168">
        <v>200.4</v>
      </c>
      <c r="F16" s="169">
        <f aca="true" t="shared" si="0" ref="F16:F22">D16*E16</f>
        <v>3006</v>
      </c>
      <c r="G16" s="23">
        <v>400.8</v>
      </c>
      <c r="H16" s="23"/>
      <c r="I16" s="23"/>
      <c r="J16" s="24"/>
      <c r="K16" s="24">
        <f aca="true" t="shared" si="1" ref="K16:K22">SUM(F16+H16+J16+I16+G16)</f>
        <v>3406.8</v>
      </c>
      <c r="L16" s="25"/>
      <c r="M16" s="26"/>
      <c r="N16" s="24"/>
      <c r="O16" s="27"/>
      <c r="P16" s="23">
        <v>75.15</v>
      </c>
      <c r="Q16" s="24">
        <f aca="true" t="shared" si="2" ref="Q16:Q22">K16-O16-P16-N16</f>
        <v>3331.65</v>
      </c>
      <c r="R16" s="475">
        <v>1</v>
      </c>
      <c r="S16" s="14"/>
    </row>
    <row r="17" spans="1:19" ht="60" customHeight="1">
      <c r="A17" s="31"/>
      <c r="B17" s="19">
        <v>2</v>
      </c>
      <c r="C17" s="105" t="s">
        <v>14</v>
      </c>
      <c r="D17" s="139">
        <v>15</v>
      </c>
      <c r="E17" s="168">
        <v>200.4</v>
      </c>
      <c r="F17" s="169">
        <f t="shared" si="0"/>
        <v>3006</v>
      </c>
      <c r="G17" s="23">
        <v>200.4</v>
      </c>
      <c r="H17" s="23"/>
      <c r="I17" s="23"/>
      <c r="J17" s="24"/>
      <c r="K17" s="24">
        <f t="shared" si="1"/>
        <v>3206.4</v>
      </c>
      <c r="L17" s="25"/>
      <c r="M17" s="26"/>
      <c r="N17" s="24"/>
      <c r="O17" s="27"/>
      <c r="P17" s="23">
        <v>75.15</v>
      </c>
      <c r="Q17" s="24">
        <f t="shared" si="2"/>
        <v>3131.25</v>
      </c>
      <c r="R17" s="475">
        <v>1</v>
      </c>
      <c r="S17" s="14"/>
    </row>
    <row r="18" spans="1:19" ht="60" customHeight="1">
      <c r="A18" s="31"/>
      <c r="B18" s="19">
        <v>3</v>
      </c>
      <c r="C18" s="105" t="s">
        <v>103</v>
      </c>
      <c r="D18" s="139">
        <v>15</v>
      </c>
      <c r="E18" s="168">
        <v>164.6</v>
      </c>
      <c r="F18" s="169">
        <f t="shared" si="0"/>
        <v>2469</v>
      </c>
      <c r="G18" s="23"/>
      <c r="H18" s="23"/>
      <c r="I18" s="23"/>
      <c r="J18" s="24"/>
      <c r="K18" s="24">
        <f t="shared" si="1"/>
        <v>2469</v>
      </c>
      <c r="L18" s="25"/>
      <c r="M18" s="26"/>
      <c r="N18" s="24"/>
      <c r="O18" s="27"/>
      <c r="P18" s="23">
        <v>61.73</v>
      </c>
      <c r="Q18" s="24">
        <f t="shared" si="2"/>
        <v>2407.27</v>
      </c>
      <c r="R18" s="475">
        <v>1</v>
      </c>
      <c r="S18" s="14"/>
    </row>
    <row r="19" spans="1:19" ht="60" customHeight="1">
      <c r="A19" s="31"/>
      <c r="B19" s="19">
        <v>4</v>
      </c>
      <c r="C19" s="105" t="s">
        <v>103</v>
      </c>
      <c r="D19" s="139">
        <v>15</v>
      </c>
      <c r="E19" s="168">
        <v>164.6</v>
      </c>
      <c r="F19" s="169">
        <f t="shared" si="0"/>
        <v>2469</v>
      </c>
      <c r="G19" s="23"/>
      <c r="H19" s="23"/>
      <c r="I19" s="23"/>
      <c r="J19" s="24"/>
      <c r="K19" s="24">
        <f t="shared" si="1"/>
        <v>2469</v>
      </c>
      <c r="L19" s="25"/>
      <c r="M19" s="26"/>
      <c r="N19" s="24"/>
      <c r="O19" s="27"/>
      <c r="P19" s="23">
        <v>61.73</v>
      </c>
      <c r="Q19" s="24">
        <f t="shared" si="2"/>
        <v>2407.27</v>
      </c>
      <c r="R19" s="475">
        <v>1</v>
      </c>
      <c r="S19" s="14"/>
    </row>
    <row r="20" spans="1:19" ht="60" customHeight="1">
      <c r="A20" s="31"/>
      <c r="B20" s="19">
        <v>5</v>
      </c>
      <c r="C20" s="105" t="s">
        <v>236</v>
      </c>
      <c r="D20" s="139">
        <v>15</v>
      </c>
      <c r="E20" s="168">
        <v>191.1</v>
      </c>
      <c r="F20" s="169">
        <f t="shared" si="0"/>
        <v>2866.5</v>
      </c>
      <c r="G20" s="23">
        <v>191</v>
      </c>
      <c r="H20" s="23"/>
      <c r="I20" s="23"/>
      <c r="J20" s="24"/>
      <c r="K20" s="24">
        <f t="shared" si="1"/>
        <v>3057.5</v>
      </c>
      <c r="L20" s="25"/>
      <c r="M20" s="26"/>
      <c r="N20" s="24"/>
      <c r="O20" s="27"/>
      <c r="P20" s="23">
        <v>71.66</v>
      </c>
      <c r="Q20" s="24">
        <f t="shared" si="2"/>
        <v>2985.84</v>
      </c>
      <c r="R20" s="475">
        <v>1</v>
      </c>
      <c r="S20" s="14"/>
    </row>
    <row r="21" spans="1:19" ht="60" customHeight="1">
      <c r="A21" s="31"/>
      <c r="B21" s="19">
        <v>6</v>
      </c>
      <c r="C21" s="105" t="s">
        <v>103</v>
      </c>
      <c r="D21" s="139">
        <v>15</v>
      </c>
      <c r="E21" s="168">
        <v>164.6</v>
      </c>
      <c r="F21" s="169">
        <f t="shared" si="0"/>
        <v>2469</v>
      </c>
      <c r="G21" s="23"/>
      <c r="H21" s="23"/>
      <c r="I21" s="23"/>
      <c r="J21" s="24"/>
      <c r="K21" s="24">
        <f t="shared" si="1"/>
        <v>2469</v>
      </c>
      <c r="L21" s="25"/>
      <c r="M21" s="26"/>
      <c r="N21" s="24"/>
      <c r="O21" s="27"/>
      <c r="P21" s="23">
        <v>61.73</v>
      </c>
      <c r="Q21" s="24">
        <f t="shared" si="2"/>
        <v>2407.27</v>
      </c>
      <c r="R21" s="475">
        <v>1</v>
      </c>
      <c r="S21" s="14"/>
    </row>
    <row r="22" spans="1:19" ht="60" customHeight="1">
      <c r="A22" s="31"/>
      <c r="B22" s="19">
        <v>7</v>
      </c>
      <c r="C22" s="105" t="s">
        <v>103</v>
      </c>
      <c r="D22" s="139">
        <v>15</v>
      </c>
      <c r="E22" s="168">
        <v>164.6</v>
      </c>
      <c r="F22" s="169">
        <f t="shared" si="0"/>
        <v>2469</v>
      </c>
      <c r="G22" s="23">
        <v>164.6</v>
      </c>
      <c r="H22" s="23"/>
      <c r="I22" s="23"/>
      <c r="J22" s="24"/>
      <c r="K22" s="24">
        <f t="shared" si="1"/>
        <v>2633.6</v>
      </c>
      <c r="L22" s="25"/>
      <c r="M22" s="26"/>
      <c r="N22" s="24"/>
      <c r="O22" s="27"/>
      <c r="P22" s="23">
        <v>61.73</v>
      </c>
      <c r="Q22" s="24">
        <f t="shared" si="2"/>
        <v>2571.87</v>
      </c>
      <c r="R22" s="475">
        <v>1</v>
      </c>
      <c r="S22" s="14"/>
    </row>
    <row r="23" spans="1:18" ht="10.5" customHeight="1">
      <c r="A23" s="31"/>
      <c r="B23" s="19"/>
      <c r="C23" s="105"/>
      <c r="D23" s="139"/>
      <c r="E23" s="170"/>
      <c r="F23" s="169"/>
      <c r="G23" s="23"/>
      <c r="H23" s="23"/>
      <c r="I23" s="23"/>
      <c r="J23" s="24"/>
      <c r="K23" s="24"/>
      <c r="L23" s="25"/>
      <c r="M23" s="26"/>
      <c r="N23" s="24"/>
      <c r="O23" s="27"/>
      <c r="P23" s="23"/>
      <c r="Q23" s="24"/>
      <c r="R23" s="2"/>
    </row>
    <row r="24" spans="1:18" ht="12.75" customHeight="1">
      <c r="A24" s="31"/>
      <c r="B24" s="31"/>
      <c r="C24" s="31"/>
      <c r="D24" s="12"/>
      <c r="E24" s="13"/>
      <c r="F24" s="24">
        <f>SUM(F16:F23)</f>
        <v>18754.5</v>
      </c>
      <c r="G24" s="23">
        <f>SUM(G16:G23)</f>
        <v>956.8000000000001</v>
      </c>
      <c r="H24" s="23"/>
      <c r="I24" s="23"/>
      <c r="J24" s="24"/>
      <c r="K24" s="24">
        <f>SUM(K16:K23)</f>
        <v>19711.3</v>
      </c>
      <c r="L24" s="25"/>
      <c r="M24" s="26"/>
      <c r="N24" s="24"/>
      <c r="O24" s="27"/>
      <c r="P24" s="23">
        <f>SUM(P16:P23)</f>
        <v>468.88</v>
      </c>
      <c r="Q24" s="24"/>
      <c r="R24" s="17"/>
    </row>
    <row r="25" spans="1:18" ht="12.75" customHeight="1">
      <c r="A25" s="31"/>
      <c r="B25" s="31"/>
      <c r="C25" s="31"/>
      <c r="D25" s="12"/>
      <c r="E25" s="13"/>
      <c r="F25" s="15"/>
      <c r="G25" s="14"/>
      <c r="H25" s="14"/>
      <c r="I25" s="14"/>
      <c r="J25" s="15"/>
      <c r="K25" s="15"/>
      <c r="L25" s="111"/>
      <c r="M25" s="16"/>
      <c r="N25" s="15"/>
      <c r="O25" s="36"/>
      <c r="P25" s="14"/>
      <c r="Q25" s="15"/>
      <c r="R25" s="17"/>
    </row>
    <row r="26" spans="1:18" ht="12.75" customHeight="1">
      <c r="A26" s="31"/>
      <c r="B26" s="31"/>
      <c r="C26" s="8"/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</row>
    <row r="27" spans="1:18" ht="12.75" customHeight="1">
      <c r="A27" s="31"/>
      <c r="B27" s="31"/>
      <c r="C27" s="8"/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26" t="s">
        <v>2</v>
      </c>
      <c r="Q27" s="24">
        <f>SUM(Q16:Q26)</f>
        <v>19242.42</v>
      </c>
      <c r="R27" s="17"/>
    </row>
    <row r="28" spans="1:18" ht="12.75" customHeight="1">
      <c r="A28" s="31"/>
      <c r="B28" s="31"/>
      <c r="C28" s="8"/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26"/>
      <c r="Q28" s="15"/>
      <c r="R28" s="17"/>
    </row>
    <row r="29" spans="1:18" ht="12.75" customHeight="1">
      <c r="A29" s="31"/>
      <c r="B29" s="31"/>
      <c r="C29" s="7"/>
      <c r="D29" s="8"/>
      <c r="E29" s="8"/>
      <c r="F29" s="8"/>
      <c r="G29" s="8"/>
      <c r="H29" s="8"/>
      <c r="I29" s="8"/>
      <c r="J29" s="8"/>
      <c r="K29" s="480"/>
      <c r="L29" s="480"/>
      <c r="M29" s="480"/>
      <c r="N29" s="480"/>
      <c r="O29" s="480"/>
      <c r="P29" s="480"/>
      <c r="Q29" s="480"/>
      <c r="R29" s="8"/>
    </row>
    <row r="30" spans="1:18" ht="12.75" customHeight="1">
      <c r="A30" s="31"/>
      <c r="B30" s="31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81"/>
      <c r="Q30" s="481"/>
      <c r="R30" s="481"/>
    </row>
    <row r="31" spans="1:18" ht="12.75" customHeight="1">
      <c r="A31" s="31"/>
      <c r="B31" s="3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81"/>
      <c r="Q31" s="481"/>
      <c r="R31" s="481"/>
    </row>
    <row r="32" spans="1:18" ht="12.75" customHeight="1">
      <c r="A32" s="31"/>
      <c r="B32" s="31"/>
      <c r="C32" s="8"/>
      <c r="D32" s="8"/>
      <c r="E32" s="8"/>
      <c r="F32" s="8"/>
      <c r="G32" s="8"/>
      <c r="H32" s="8"/>
      <c r="I32" s="7"/>
      <c r="J32" s="7"/>
      <c r="K32" s="7"/>
      <c r="L32" s="8"/>
      <c r="M32" s="8"/>
      <c r="N32" s="8"/>
      <c r="O32" s="8"/>
      <c r="P32" s="8"/>
      <c r="Q32" s="8"/>
      <c r="R32" s="8"/>
    </row>
    <row r="33" spans="1:18" ht="12.75" customHeight="1">
      <c r="A33" s="31"/>
      <c r="B33" s="31"/>
      <c r="C33" s="8"/>
      <c r="D33" s="8"/>
      <c r="E33" s="8"/>
      <c r="F33" s="23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 customHeight="1">
      <c r="A34" s="31"/>
      <c r="B34" s="31"/>
      <c r="C34" s="7"/>
      <c r="D34" s="8"/>
      <c r="E34" s="8"/>
      <c r="F34" s="8"/>
      <c r="G34" s="8"/>
      <c r="H34" s="8"/>
      <c r="I34" s="8"/>
      <c r="J34" s="8"/>
      <c r="K34" s="441"/>
      <c r="L34" s="441"/>
      <c r="M34" s="441"/>
      <c r="N34" s="441"/>
      <c r="O34" s="441"/>
      <c r="P34" s="441"/>
      <c r="Q34" s="441"/>
      <c r="R34" s="234"/>
    </row>
    <row r="35" spans="1:18" ht="20.25" customHeight="1">
      <c r="A35" s="31"/>
      <c r="B35" s="31"/>
      <c r="C35" s="485"/>
      <c r="D35" s="483"/>
      <c r="E35" s="483"/>
      <c r="F35" s="8"/>
      <c r="G35" s="8"/>
      <c r="H35" s="8"/>
      <c r="I35" s="8"/>
      <c r="J35" s="8"/>
      <c r="K35" s="484"/>
      <c r="L35" s="484"/>
      <c r="M35" s="484"/>
      <c r="N35" s="484"/>
      <c r="O35" s="484"/>
      <c r="P35" s="484"/>
      <c r="Q35" s="484"/>
      <c r="R35" s="8"/>
    </row>
    <row r="36" spans="4:18" ht="12.75">
      <c r="D36" s="12"/>
      <c r="E36" s="13"/>
      <c r="F36" s="15"/>
      <c r="G36" s="14"/>
      <c r="H36" s="14"/>
      <c r="I36" s="14"/>
      <c r="J36" s="15"/>
      <c r="K36" s="15"/>
      <c r="L36" s="111"/>
      <c r="M36" s="16"/>
      <c r="N36" s="15"/>
      <c r="O36" s="36"/>
      <c r="P36" s="14"/>
      <c r="Q36" s="15"/>
      <c r="R36" s="17"/>
    </row>
    <row r="37" spans="4:18" ht="12.75">
      <c r="D37" s="12"/>
      <c r="E37" s="13"/>
      <c r="F37" s="15"/>
      <c r="G37" s="14"/>
      <c r="H37" s="14"/>
      <c r="I37" s="14"/>
      <c r="J37" s="15"/>
      <c r="K37" s="15"/>
      <c r="L37" s="111"/>
      <c r="M37" s="16"/>
      <c r="N37" s="15"/>
      <c r="O37" s="36"/>
      <c r="P37" s="14"/>
      <c r="Q37" s="15"/>
      <c r="R37" s="17"/>
    </row>
    <row r="38" spans="4:18" ht="12.75">
      <c r="D38" s="12"/>
      <c r="E38" s="13"/>
      <c r="F38" s="15"/>
      <c r="G38" s="14"/>
      <c r="H38" s="14"/>
      <c r="I38" s="14"/>
      <c r="J38" s="15"/>
      <c r="K38" s="15"/>
      <c r="L38" s="111"/>
      <c r="M38" s="16"/>
      <c r="N38" s="15"/>
      <c r="O38" s="36"/>
      <c r="P38" s="14"/>
      <c r="Q38" s="15"/>
      <c r="R38" s="17"/>
    </row>
    <row r="39" spans="1:17" ht="12.75" customHeight="1">
      <c r="A39" s="31"/>
      <c r="B39" s="31"/>
      <c r="I39" s="120"/>
      <c r="J39" s="120"/>
      <c r="K39" s="120"/>
      <c r="L39" s="120"/>
      <c r="M39" s="120"/>
      <c r="N39" s="120"/>
      <c r="O39" s="120"/>
      <c r="P39" s="14"/>
      <c r="Q39" s="15"/>
    </row>
    <row r="40" spans="1:18" ht="12.75">
      <c r="A40" s="31"/>
      <c r="B40" s="1"/>
      <c r="C40" s="7"/>
      <c r="D40" s="12"/>
      <c r="E40" s="13"/>
      <c r="F40" s="15"/>
      <c r="G40" s="14"/>
      <c r="H40" s="14"/>
      <c r="I40" s="14"/>
      <c r="J40" s="15"/>
      <c r="K40" s="15"/>
      <c r="L40" s="3"/>
      <c r="M40" s="16"/>
      <c r="N40" s="15"/>
      <c r="O40" s="17"/>
      <c r="P40" s="17"/>
      <c r="Q40" s="15"/>
      <c r="R40" s="17"/>
    </row>
    <row r="41" spans="1:17" ht="20.25">
      <c r="A41" s="31"/>
      <c r="B41" s="1"/>
      <c r="C41" s="9"/>
      <c r="D41" s="415" t="s">
        <v>165</v>
      </c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</row>
    <row r="42" spans="1:17" ht="20.25">
      <c r="A42" s="31"/>
      <c r="B42" s="1"/>
      <c r="C42" s="9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</row>
    <row r="43" spans="1:18" ht="12.75" customHeight="1">
      <c r="A43" s="31"/>
      <c r="B43" s="1"/>
      <c r="C43" s="7"/>
      <c r="D43" s="395" t="s">
        <v>234</v>
      </c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166"/>
    </row>
    <row r="44" spans="1:18" ht="12.75">
      <c r="A44" s="31"/>
      <c r="B44" s="1"/>
      <c r="C44" s="10"/>
      <c r="D44" s="1"/>
      <c r="E44" s="416" t="s">
        <v>111</v>
      </c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83"/>
      <c r="R44" s="81"/>
    </row>
    <row r="45" spans="1:18" ht="12.75">
      <c r="A45" s="31"/>
      <c r="B45" s="1"/>
      <c r="C45" s="10"/>
      <c r="D45" s="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83"/>
      <c r="R45" s="81"/>
    </row>
    <row r="46" spans="1:17" ht="15">
      <c r="A46" s="31"/>
      <c r="P46" s="85" t="s">
        <v>133</v>
      </c>
      <c r="Q46" s="183">
        <v>122</v>
      </c>
    </row>
    <row r="47" spans="1:18" ht="12.75">
      <c r="A47" s="31"/>
      <c r="B47" s="54"/>
      <c r="C47" s="1"/>
      <c r="D47" s="55"/>
      <c r="E47" s="5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59"/>
    </row>
    <row r="48" spans="1:18" ht="15.75" customHeight="1">
      <c r="A48" s="31"/>
      <c r="B48" s="433"/>
      <c r="C48" s="422" t="s">
        <v>7</v>
      </c>
      <c r="D48" s="452" t="s">
        <v>8</v>
      </c>
      <c r="E48" s="470" t="s">
        <v>0</v>
      </c>
      <c r="F48" s="425" t="s">
        <v>1</v>
      </c>
      <c r="G48" s="426"/>
      <c r="H48" s="426"/>
      <c r="I48" s="426"/>
      <c r="J48" s="426"/>
      <c r="K48" s="427"/>
      <c r="L48" s="292"/>
      <c r="M48" s="293"/>
      <c r="N48" s="425" t="s">
        <v>11</v>
      </c>
      <c r="O48" s="426"/>
      <c r="P48" s="426"/>
      <c r="Q48" s="428" t="s">
        <v>2</v>
      </c>
      <c r="R48" s="428" t="s">
        <v>248</v>
      </c>
    </row>
    <row r="49" spans="1:18" ht="12.75">
      <c r="A49" s="31"/>
      <c r="B49" s="466"/>
      <c r="C49" s="463"/>
      <c r="D49" s="467"/>
      <c r="E49" s="471"/>
      <c r="F49" s="461" t="s">
        <v>4</v>
      </c>
      <c r="G49" s="464" t="s">
        <v>12</v>
      </c>
      <c r="H49" s="253" t="s">
        <v>18</v>
      </c>
      <c r="I49" s="253" t="s">
        <v>19</v>
      </c>
      <c r="J49" s="468" t="s">
        <v>20</v>
      </c>
      <c r="K49" s="468" t="s">
        <v>5</v>
      </c>
      <c r="L49" s="255" t="s">
        <v>21</v>
      </c>
      <c r="M49" s="256"/>
      <c r="N49" s="461" t="s">
        <v>9</v>
      </c>
      <c r="O49" s="461" t="s">
        <v>245</v>
      </c>
      <c r="P49" s="461" t="s">
        <v>109</v>
      </c>
      <c r="Q49" s="460"/>
      <c r="R49" s="460"/>
    </row>
    <row r="50" spans="1:18" ht="12.75">
      <c r="A50" s="31"/>
      <c r="B50" s="434"/>
      <c r="C50" s="423"/>
      <c r="D50" s="453"/>
      <c r="E50" s="472"/>
      <c r="F50" s="462"/>
      <c r="G50" s="465"/>
      <c r="H50" s="142"/>
      <c r="I50" s="142"/>
      <c r="J50" s="469"/>
      <c r="K50" s="469"/>
      <c r="L50" s="143"/>
      <c r="M50" s="144"/>
      <c r="N50" s="462"/>
      <c r="O50" s="462"/>
      <c r="P50" s="462"/>
      <c r="Q50" s="429"/>
      <c r="R50" s="429"/>
    </row>
    <row r="51" spans="1:19" ht="60" customHeight="1">
      <c r="A51" s="31"/>
      <c r="B51" s="19">
        <v>8</v>
      </c>
      <c r="C51" s="105" t="s">
        <v>103</v>
      </c>
      <c r="D51" s="139">
        <v>15</v>
      </c>
      <c r="E51" s="168">
        <v>165.6</v>
      </c>
      <c r="F51" s="169">
        <f aca="true" t="shared" si="3" ref="F51:F57">D51*E51</f>
        <v>2484</v>
      </c>
      <c r="G51" s="23">
        <v>331.2</v>
      </c>
      <c r="H51" s="23"/>
      <c r="I51" s="23"/>
      <c r="J51" s="24"/>
      <c r="K51" s="24">
        <f aca="true" t="shared" si="4" ref="K51:K57">SUM(F51+H51+J51+I51+G51)</f>
        <v>2815.2</v>
      </c>
      <c r="L51" s="25"/>
      <c r="M51" s="26"/>
      <c r="N51" s="24"/>
      <c r="O51" s="27"/>
      <c r="P51" s="23">
        <v>62.1</v>
      </c>
      <c r="Q51" s="24">
        <f aca="true" t="shared" si="5" ref="Q51:Q57">K51-O51-P51-N51</f>
        <v>2753.1</v>
      </c>
      <c r="R51" s="475">
        <v>1</v>
      </c>
      <c r="S51" s="14"/>
    </row>
    <row r="52" spans="1:19" ht="60" customHeight="1">
      <c r="A52" s="31"/>
      <c r="B52" s="19">
        <v>9</v>
      </c>
      <c r="C52" s="105" t="s">
        <v>103</v>
      </c>
      <c r="D52" s="139">
        <v>15</v>
      </c>
      <c r="E52" s="168">
        <v>164.6</v>
      </c>
      <c r="F52" s="169">
        <f t="shared" si="3"/>
        <v>2469</v>
      </c>
      <c r="G52" s="23">
        <v>329.2</v>
      </c>
      <c r="H52" s="23"/>
      <c r="I52" s="23"/>
      <c r="J52" s="24"/>
      <c r="K52" s="24">
        <f t="shared" si="4"/>
        <v>2798.2</v>
      </c>
      <c r="L52" s="25"/>
      <c r="M52" s="26"/>
      <c r="N52" s="24"/>
      <c r="O52" s="27"/>
      <c r="P52" s="23">
        <v>61.73</v>
      </c>
      <c r="Q52" s="24">
        <f t="shared" si="5"/>
        <v>2736.47</v>
      </c>
      <c r="R52" s="475">
        <v>1</v>
      </c>
      <c r="S52" s="14"/>
    </row>
    <row r="53" spans="1:19" ht="60" customHeight="1">
      <c r="A53" s="31"/>
      <c r="B53" s="19">
        <v>10</v>
      </c>
      <c r="C53" s="105" t="s">
        <v>103</v>
      </c>
      <c r="D53" s="139">
        <v>15</v>
      </c>
      <c r="E53" s="168">
        <v>166.6</v>
      </c>
      <c r="F53" s="169">
        <f t="shared" si="3"/>
        <v>2499</v>
      </c>
      <c r="G53" s="23">
        <v>166.6</v>
      </c>
      <c r="H53" s="23"/>
      <c r="I53" s="23"/>
      <c r="J53" s="24"/>
      <c r="K53" s="24">
        <f t="shared" si="4"/>
        <v>2665.6</v>
      </c>
      <c r="L53" s="25"/>
      <c r="M53" s="26"/>
      <c r="N53" s="24"/>
      <c r="O53" s="27"/>
      <c r="P53" s="23">
        <v>62.48</v>
      </c>
      <c r="Q53" s="24">
        <f t="shared" si="5"/>
        <v>2603.12</v>
      </c>
      <c r="R53" s="475">
        <v>1</v>
      </c>
      <c r="S53" s="14"/>
    </row>
    <row r="54" spans="1:19" ht="60" customHeight="1">
      <c r="A54" s="31"/>
      <c r="B54" s="19">
        <v>11</v>
      </c>
      <c r="C54" s="105" t="s">
        <v>103</v>
      </c>
      <c r="D54" s="139">
        <v>15</v>
      </c>
      <c r="E54" s="168">
        <v>164.6</v>
      </c>
      <c r="F54" s="169">
        <f t="shared" si="3"/>
        <v>2469</v>
      </c>
      <c r="G54" s="23">
        <v>164.6</v>
      </c>
      <c r="H54" s="23"/>
      <c r="I54" s="23"/>
      <c r="J54" s="24"/>
      <c r="K54" s="24">
        <f t="shared" si="4"/>
        <v>2633.6</v>
      </c>
      <c r="L54" s="25"/>
      <c r="M54" s="26"/>
      <c r="N54" s="24"/>
      <c r="O54" s="27"/>
      <c r="P54" s="23">
        <v>61.73</v>
      </c>
      <c r="Q54" s="24">
        <f t="shared" si="5"/>
        <v>2571.87</v>
      </c>
      <c r="R54" s="475">
        <v>1</v>
      </c>
      <c r="S54" s="14"/>
    </row>
    <row r="55" spans="1:19" ht="60" customHeight="1">
      <c r="A55" s="31"/>
      <c r="B55" s="19">
        <v>12</v>
      </c>
      <c r="C55" s="105" t="s">
        <v>103</v>
      </c>
      <c r="D55" s="139">
        <v>15</v>
      </c>
      <c r="E55" s="168">
        <v>164.6</v>
      </c>
      <c r="F55" s="169">
        <f t="shared" si="3"/>
        <v>2469</v>
      </c>
      <c r="G55" s="23">
        <v>329.2</v>
      </c>
      <c r="H55" s="23"/>
      <c r="I55" s="23"/>
      <c r="J55" s="24"/>
      <c r="K55" s="24">
        <f t="shared" si="4"/>
        <v>2798.2</v>
      </c>
      <c r="L55" s="25"/>
      <c r="M55" s="26"/>
      <c r="N55" s="24"/>
      <c r="O55" s="27"/>
      <c r="P55" s="23">
        <v>61.73</v>
      </c>
      <c r="Q55" s="24">
        <f t="shared" si="5"/>
        <v>2736.47</v>
      </c>
      <c r="R55" s="475">
        <v>1</v>
      </c>
      <c r="S55" s="14"/>
    </row>
    <row r="56" spans="1:19" ht="60" customHeight="1">
      <c r="A56" s="31"/>
      <c r="B56" s="19">
        <v>13</v>
      </c>
      <c r="C56" s="105" t="s">
        <v>103</v>
      </c>
      <c r="D56" s="139">
        <v>15</v>
      </c>
      <c r="E56" s="168">
        <v>164.6</v>
      </c>
      <c r="F56" s="169">
        <f t="shared" si="3"/>
        <v>2469</v>
      </c>
      <c r="G56" s="23">
        <v>329.2</v>
      </c>
      <c r="H56" s="23"/>
      <c r="I56" s="23"/>
      <c r="J56" s="24"/>
      <c r="K56" s="24">
        <f t="shared" si="4"/>
        <v>2798.2</v>
      </c>
      <c r="L56" s="25"/>
      <c r="M56" s="26"/>
      <c r="N56" s="24"/>
      <c r="O56" s="27"/>
      <c r="P56" s="23">
        <v>61.73</v>
      </c>
      <c r="Q56" s="24">
        <f t="shared" si="5"/>
        <v>2736.47</v>
      </c>
      <c r="R56" s="475">
        <v>1</v>
      </c>
      <c r="S56" s="14"/>
    </row>
    <row r="57" spans="1:19" ht="60" customHeight="1">
      <c r="A57" s="31"/>
      <c r="B57" s="19">
        <v>14</v>
      </c>
      <c r="C57" s="105" t="s">
        <v>103</v>
      </c>
      <c r="D57" s="139">
        <v>15</v>
      </c>
      <c r="E57" s="170">
        <v>164.6</v>
      </c>
      <c r="F57" s="169">
        <f t="shared" si="3"/>
        <v>2469</v>
      </c>
      <c r="G57" s="23">
        <v>329.2</v>
      </c>
      <c r="H57" s="23"/>
      <c r="I57" s="23"/>
      <c r="J57" s="24"/>
      <c r="K57" s="24">
        <f t="shared" si="4"/>
        <v>2798.2</v>
      </c>
      <c r="L57" s="25"/>
      <c r="M57" s="26"/>
      <c r="N57" s="24"/>
      <c r="O57" s="27"/>
      <c r="P57" s="23">
        <v>61.73</v>
      </c>
      <c r="Q57" s="24">
        <f t="shared" si="5"/>
        <v>2736.47</v>
      </c>
      <c r="R57" s="475">
        <v>1</v>
      </c>
      <c r="S57" s="14"/>
    </row>
    <row r="58" spans="1:18" ht="12.75">
      <c r="A58" s="31"/>
      <c r="B58" s="19"/>
      <c r="C58" s="105"/>
      <c r="D58" s="139"/>
      <c r="E58" s="170"/>
      <c r="F58" s="140"/>
      <c r="G58" s="27"/>
      <c r="H58" s="27"/>
      <c r="I58" s="27"/>
      <c r="J58" s="140"/>
      <c r="K58" s="140"/>
      <c r="L58" s="76"/>
      <c r="M58" s="141"/>
      <c r="N58" s="140"/>
      <c r="O58" s="140"/>
      <c r="P58" s="27"/>
      <c r="Q58" s="140"/>
      <c r="R58" s="2"/>
    </row>
    <row r="59" spans="1:18" ht="12.75">
      <c r="A59" s="31"/>
      <c r="B59" s="31"/>
      <c r="C59" s="31"/>
      <c r="D59" s="12"/>
      <c r="E59" s="13"/>
      <c r="F59" s="24">
        <f>SUM(F51:F58)</f>
        <v>17328</v>
      </c>
      <c r="G59" s="23">
        <f>SUM(G51:G58)</f>
        <v>1979.2</v>
      </c>
      <c r="H59" s="23"/>
      <c r="I59" s="23"/>
      <c r="J59" s="24"/>
      <c r="K59" s="24">
        <f>SUM(K51:K58)</f>
        <v>19307.2</v>
      </c>
      <c r="L59" s="25"/>
      <c r="M59" s="26"/>
      <c r="N59" s="24"/>
      <c r="O59" s="27"/>
      <c r="P59" s="23">
        <f>SUM(P51:P58)</f>
        <v>433.23</v>
      </c>
      <c r="Q59" s="24"/>
      <c r="R59" s="17"/>
    </row>
    <row r="60" spans="1:18" ht="12.75">
      <c r="A60" s="31"/>
      <c r="B60" s="31"/>
      <c r="C60" s="31"/>
      <c r="D60" s="12"/>
      <c r="E60" s="13"/>
      <c r="F60" s="15"/>
      <c r="G60" s="14"/>
      <c r="H60" s="14"/>
      <c r="I60" s="14"/>
      <c r="J60" s="15"/>
      <c r="K60" s="15"/>
      <c r="L60" s="111"/>
      <c r="M60" s="16"/>
      <c r="N60" s="15"/>
      <c r="O60" s="36"/>
      <c r="P60" s="14"/>
      <c r="Q60" s="15"/>
      <c r="R60" s="17"/>
    </row>
    <row r="61" spans="1:18" ht="12.75">
      <c r="A61" s="31"/>
      <c r="B61" s="31"/>
      <c r="C61" s="8"/>
      <c r="D61" s="12"/>
      <c r="E61" s="13"/>
      <c r="F61" s="15"/>
      <c r="G61" s="14"/>
      <c r="H61" s="14"/>
      <c r="I61" s="14"/>
      <c r="J61" s="15"/>
      <c r="K61" s="15"/>
      <c r="L61" s="111"/>
      <c r="M61" s="16"/>
      <c r="N61" s="15"/>
      <c r="O61" s="36"/>
      <c r="P61" s="126" t="s">
        <v>2</v>
      </c>
      <c r="Q61" s="24">
        <f>SUM(Q51:Q60)</f>
        <v>18873.969999999998</v>
      </c>
      <c r="R61" s="17"/>
    </row>
    <row r="62" spans="1:18" ht="12.75">
      <c r="A62" s="31"/>
      <c r="B62" s="31"/>
      <c r="C62" s="8"/>
      <c r="D62" s="12"/>
      <c r="E62" s="13"/>
      <c r="F62" s="15"/>
      <c r="G62" s="14"/>
      <c r="H62" s="14"/>
      <c r="I62" s="14"/>
      <c r="J62" s="15"/>
      <c r="K62" s="15"/>
      <c r="L62" s="111"/>
      <c r="M62" s="16"/>
      <c r="N62" s="15"/>
      <c r="O62" s="36"/>
      <c r="P62" s="126"/>
      <c r="Q62" s="15"/>
      <c r="R62" s="17"/>
    </row>
    <row r="63" spans="1:17" ht="12.75">
      <c r="A63" s="31"/>
      <c r="B63" s="31"/>
      <c r="C63" s="29"/>
      <c r="K63" s="424"/>
      <c r="L63" s="424"/>
      <c r="M63" s="424"/>
      <c r="N63" s="424"/>
      <c r="O63" s="424"/>
      <c r="P63" s="424"/>
      <c r="Q63" s="424"/>
    </row>
    <row r="64" spans="1:18" ht="12.75">
      <c r="A64" s="31"/>
      <c r="B64" s="31"/>
      <c r="C64" s="29"/>
      <c r="P64" s="120"/>
      <c r="Q64" s="120"/>
      <c r="R64" s="120"/>
    </row>
    <row r="65" spans="1:18" ht="12.75">
      <c r="A65" s="31"/>
      <c r="B65" s="31"/>
      <c r="I65" s="29"/>
      <c r="J65" s="29"/>
      <c r="K65" s="29"/>
      <c r="O65" s="8"/>
      <c r="P65" s="8"/>
      <c r="Q65" s="8"/>
      <c r="R65" s="8"/>
    </row>
    <row r="66" spans="1:18" ht="12.75">
      <c r="A66" s="31"/>
      <c r="B66" s="31"/>
      <c r="C66" s="8"/>
      <c r="D66" s="8"/>
      <c r="E66" s="8"/>
      <c r="F66" s="23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2.75">
      <c r="A67" s="31"/>
      <c r="B67" s="31"/>
      <c r="C67" s="7"/>
      <c r="D67" s="8"/>
      <c r="E67" s="8"/>
      <c r="F67" s="8"/>
      <c r="G67" s="8"/>
      <c r="H67" s="8"/>
      <c r="I67" s="8"/>
      <c r="J67" s="8"/>
      <c r="K67" s="441"/>
      <c r="L67" s="441"/>
      <c r="M67" s="441"/>
      <c r="N67" s="441"/>
      <c r="O67" s="441"/>
      <c r="P67" s="441"/>
      <c r="Q67" s="441"/>
      <c r="R67" s="234"/>
    </row>
    <row r="68" spans="1:17" ht="15.75">
      <c r="A68" s="31"/>
      <c r="B68" s="31"/>
      <c r="C68" s="485"/>
      <c r="D68" s="483"/>
      <c r="E68" s="483"/>
      <c r="F68" s="8"/>
      <c r="G68" s="8"/>
      <c r="H68" s="8"/>
      <c r="I68" s="8"/>
      <c r="J68" s="8"/>
      <c r="K68" s="484"/>
      <c r="L68" s="484"/>
      <c r="M68" s="484"/>
      <c r="N68" s="484"/>
      <c r="O68" s="484"/>
      <c r="P68" s="484"/>
      <c r="Q68" s="484"/>
    </row>
    <row r="69" spans="2:18" ht="12.75">
      <c r="B69" s="8"/>
      <c r="C69" s="8"/>
      <c r="D69" s="12"/>
      <c r="E69" s="13"/>
      <c r="F69" s="15"/>
      <c r="G69" s="14"/>
      <c r="H69" s="14"/>
      <c r="I69" s="14"/>
      <c r="J69" s="15"/>
      <c r="K69" s="15"/>
      <c r="L69" s="111"/>
      <c r="M69" s="16"/>
      <c r="N69" s="15"/>
      <c r="O69" s="36"/>
      <c r="P69" s="14"/>
      <c r="Q69" s="15"/>
      <c r="R69" s="17"/>
    </row>
    <row r="70" spans="2:18" ht="12.75">
      <c r="B70" s="8"/>
      <c r="C70" s="8"/>
      <c r="D70" s="12"/>
      <c r="E70" s="13"/>
      <c r="F70" s="15"/>
      <c r="G70" s="14"/>
      <c r="H70" s="14"/>
      <c r="I70" s="14"/>
      <c r="J70" s="15"/>
      <c r="K70" s="15"/>
      <c r="L70" s="111"/>
      <c r="M70" s="16"/>
      <c r="N70" s="15"/>
      <c r="O70" s="36"/>
      <c r="P70" s="14"/>
      <c r="Q70" s="15"/>
      <c r="R70" s="17"/>
    </row>
    <row r="71" spans="2:18" ht="12.75">
      <c r="B71" s="8"/>
      <c r="C71" s="8"/>
      <c r="D71" s="12"/>
      <c r="E71" s="13"/>
      <c r="F71" s="15"/>
      <c r="G71" s="14"/>
      <c r="H71" s="14"/>
      <c r="I71" s="14"/>
      <c r="J71" s="15"/>
      <c r="K71" s="15"/>
      <c r="L71" s="111"/>
      <c r="M71" s="16"/>
      <c r="N71" s="15"/>
      <c r="O71" s="36"/>
      <c r="P71" s="14"/>
      <c r="Q71" s="15"/>
      <c r="R71" s="17"/>
    </row>
    <row r="72" spans="2:18" ht="12.75">
      <c r="B72" s="8"/>
      <c r="C72" s="8"/>
      <c r="D72" s="12"/>
      <c r="E72" s="13"/>
      <c r="F72" s="15"/>
      <c r="G72" s="14"/>
      <c r="H72" s="14"/>
      <c r="I72" s="14"/>
      <c r="J72" s="15"/>
      <c r="K72" s="15"/>
      <c r="L72" s="111"/>
      <c r="M72" s="16"/>
      <c r="N72" s="15"/>
      <c r="O72" s="36"/>
      <c r="P72" s="14"/>
      <c r="Q72" s="15"/>
      <c r="R72" s="17"/>
    </row>
    <row r="73" spans="4:18" ht="12.75">
      <c r="D73" s="12"/>
      <c r="E73" s="13"/>
      <c r="F73" s="15"/>
      <c r="G73" s="14"/>
      <c r="H73" s="14"/>
      <c r="I73" s="14"/>
      <c r="J73" s="15"/>
      <c r="K73" s="15"/>
      <c r="L73" s="111"/>
      <c r="M73" s="16"/>
      <c r="N73" s="15"/>
      <c r="O73" s="36"/>
      <c r="P73" s="14"/>
      <c r="Q73" s="15"/>
      <c r="R73" s="17"/>
    </row>
    <row r="74" spans="4:18" ht="12.75">
      <c r="D74" s="12"/>
      <c r="E74" s="13"/>
      <c r="F74" s="15"/>
      <c r="G74" s="14"/>
      <c r="H74" s="14"/>
      <c r="I74" s="14"/>
      <c r="J74" s="15"/>
      <c r="K74" s="15"/>
      <c r="L74" s="111"/>
      <c r="M74" s="16"/>
      <c r="N74" s="15"/>
      <c r="O74" s="36"/>
      <c r="P74" s="14"/>
      <c r="Q74" s="15"/>
      <c r="R74" s="17"/>
    </row>
    <row r="75" spans="1:18" ht="12.75">
      <c r="A75" s="31"/>
      <c r="B75" s="1"/>
      <c r="C75" s="7"/>
      <c r="D75" s="12"/>
      <c r="E75" s="13"/>
      <c r="F75" s="15"/>
      <c r="G75" s="14"/>
      <c r="H75" s="14"/>
      <c r="I75" s="14"/>
      <c r="J75" s="15"/>
      <c r="K75" s="15"/>
      <c r="L75" s="3"/>
      <c r="M75" s="16"/>
      <c r="N75" s="15"/>
      <c r="O75" s="17"/>
      <c r="P75" s="17"/>
      <c r="Q75" s="15"/>
      <c r="R75" s="17"/>
    </row>
    <row r="76" spans="1:17" ht="20.25">
      <c r="A76" s="31"/>
      <c r="B76" s="1"/>
      <c r="C76" s="9"/>
      <c r="D76" s="415" t="s">
        <v>165</v>
      </c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</row>
    <row r="77" spans="1:17" ht="20.25">
      <c r="A77" s="31"/>
      <c r="B77" s="1"/>
      <c r="C77" s="9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</row>
    <row r="78" spans="1:18" ht="12.75" customHeight="1">
      <c r="A78" s="31"/>
      <c r="B78" s="1"/>
      <c r="C78" s="7"/>
      <c r="D78" s="395" t="s">
        <v>234</v>
      </c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166"/>
    </row>
    <row r="79" spans="1:18" ht="12.75" customHeight="1">
      <c r="A79" s="31"/>
      <c r="B79" s="1"/>
      <c r="C79" s="10"/>
      <c r="D79" s="1"/>
      <c r="E79" s="416" t="s">
        <v>111</v>
      </c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83"/>
      <c r="R79" s="81"/>
    </row>
    <row r="80" spans="1:18" ht="12.75" customHeight="1">
      <c r="A80" s="31"/>
      <c r="B80" s="1"/>
      <c r="C80" s="10"/>
      <c r="D80" s="1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83"/>
      <c r="R80" s="81"/>
    </row>
    <row r="81" spans="1:18" ht="12.75" customHeight="1">
      <c r="A81" s="31"/>
      <c r="B81" s="1"/>
      <c r="C81" s="10"/>
      <c r="D81" s="1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83"/>
      <c r="R81" s="81"/>
    </row>
    <row r="82" spans="1:18" ht="12.75">
      <c r="A82" s="31"/>
      <c r="B82" s="1"/>
      <c r="C82" s="10"/>
      <c r="D82" s="1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83"/>
      <c r="R82" s="81"/>
    </row>
    <row r="83" spans="1:17" ht="15">
      <c r="A83" s="31"/>
      <c r="P83" s="85" t="s">
        <v>133</v>
      </c>
      <c r="Q83" s="183">
        <v>122</v>
      </c>
    </row>
    <row r="84" spans="1:18" ht="15.75" customHeight="1">
      <c r="A84" s="31"/>
      <c r="B84" s="433"/>
      <c r="C84" s="422" t="s">
        <v>7</v>
      </c>
      <c r="D84" s="452" t="s">
        <v>8</v>
      </c>
      <c r="E84" s="470" t="s">
        <v>0</v>
      </c>
      <c r="F84" s="425" t="s">
        <v>1</v>
      </c>
      <c r="G84" s="426"/>
      <c r="H84" s="426"/>
      <c r="I84" s="426"/>
      <c r="J84" s="426"/>
      <c r="K84" s="427"/>
      <c r="L84" s="292"/>
      <c r="M84" s="293"/>
      <c r="N84" s="425" t="s">
        <v>11</v>
      </c>
      <c r="O84" s="426"/>
      <c r="P84" s="426"/>
      <c r="Q84" s="428" t="s">
        <v>2</v>
      </c>
      <c r="R84" s="428" t="s">
        <v>248</v>
      </c>
    </row>
    <row r="85" spans="1:18" ht="12.75">
      <c r="A85" s="31"/>
      <c r="B85" s="466"/>
      <c r="C85" s="463"/>
      <c r="D85" s="467"/>
      <c r="E85" s="471"/>
      <c r="F85" s="461" t="s">
        <v>4</v>
      </c>
      <c r="G85" s="464" t="s">
        <v>12</v>
      </c>
      <c r="H85" s="253" t="s">
        <v>18</v>
      </c>
      <c r="I85" s="253" t="s">
        <v>19</v>
      </c>
      <c r="J85" s="468" t="s">
        <v>20</v>
      </c>
      <c r="K85" s="468" t="s">
        <v>5</v>
      </c>
      <c r="L85" s="255" t="s">
        <v>21</v>
      </c>
      <c r="M85" s="256"/>
      <c r="N85" s="461" t="s">
        <v>9</v>
      </c>
      <c r="O85" s="461" t="s">
        <v>245</v>
      </c>
      <c r="P85" s="461" t="s">
        <v>109</v>
      </c>
      <c r="Q85" s="460"/>
      <c r="R85" s="460"/>
    </row>
    <row r="86" spans="1:18" ht="12.75">
      <c r="A86" s="31"/>
      <c r="B86" s="434"/>
      <c r="C86" s="423"/>
      <c r="D86" s="453"/>
      <c r="E86" s="472"/>
      <c r="F86" s="462"/>
      <c r="G86" s="465"/>
      <c r="H86" s="142"/>
      <c r="I86" s="142"/>
      <c r="J86" s="469"/>
      <c r="K86" s="469"/>
      <c r="L86" s="143"/>
      <c r="M86" s="144"/>
      <c r="N86" s="462"/>
      <c r="O86" s="462"/>
      <c r="P86" s="462"/>
      <c r="Q86" s="429"/>
      <c r="R86" s="429"/>
    </row>
    <row r="87" spans="1:19" ht="60" customHeight="1">
      <c r="A87" s="31"/>
      <c r="B87" s="19">
        <v>15</v>
      </c>
      <c r="C87" s="381" t="s">
        <v>103</v>
      </c>
      <c r="D87" s="139">
        <v>15</v>
      </c>
      <c r="E87" s="168">
        <v>164.6</v>
      </c>
      <c r="F87" s="169">
        <f>D87*E87</f>
        <v>2469</v>
      </c>
      <c r="G87" s="23">
        <v>329.2</v>
      </c>
      <c r="H87" s="23"/>
      <c r="I87" s="23"/>
      <c r="J87" s="24"/>
      <c r="K87" s="24">
        <f>SUM(F87+H87+J87+I87+G87)</f>
        <v>2798.2</v>
      </c>
      <c r="L87" s="25"/>
      <c r="M87" s="26"/>
      <c r="N87" s="24"/>
      <c r="O87" s="27"/>
      <c r="P87" s="23">
        <v>61.73</v>
      </c>
      <c r="Q87" s="24">
        <f>K87-O87-P87-N87</f>
        <v>2736.47</v>
      </c>
      <c r="R87" s="475">
        <v>1</v>
      </c>
      <c r="S87" s="14"/>
    </row>
    <row r="88" spans="1:19" ht="60" customHeight="1">
      <c r="A88" s="31"/>
      <c r="B88" s="19">
        <v>16</v>
      </c>
      <c r="C88" s="381" t="s">
        <v>103</v>
      </c>
      <c r="D88" s="139">
        <v>15</v>
      </c>
      <c r="E88" s="168">
        <v>164.6</v>
      </c>
      <c r="F88" s="169">
        <f>D88*E88</f>
        <v>2469</v>
      </c>
      <c r="G88" s="23"/>
      <c r="H88" s="23"/>
      <c r="I88" s="23"/>
      <c r="J88" s="24"/>
      <c r="K88" s="24">
        <f>SUM(F88+H88+J88+I88+G88)</f>
        <v>2469</v>
      </c>
      <c r="L88" s="25"/>
      <c r="M88" s="26"/>
      <c r="N88" s="24"/>
      <c r="O88" s="27"/>
      <c r="P88" s="23">
        <v>61.73</v>
      </c>
      <c r="Q88" s="24">
        <f>K88-O88-P88-N88</f>
        <v>2407.27</v>
      </c>
      <c r="R88" s="475">
        <v>1</v>
      </c>
      <c r="S88" s="14"/>
    </row>
    <row r="89" spans="1:19" ht="60" customHeight="1">
      <c r="A89" s="31"/>
      <c r="B89" s="19">
        <v>17</v>
      </c>
      <c r="C89" s="381" t="s">
        <v>103</v>
      </c>
      <c r="D89" s="139">
        <v>15</v>
      </c>
      <c r="E89" s="170">
        <v>164.6</v>
      </c>
      <c r="F89" s="169">
        <f>D89*E89</f>
        <v>2469</v>
      </c>
      <c r="G89" s="23">
        <v>329.2</v>
      </c>
      <c r="H89" s="23"/>
      <c r="I89" s="23"/>
      <c r="J89" s="24"/>
      <c r="K89" s="24">
        <f>SUM(F89+H89+J89+I89+G89)</f>
        <v>2798.2</v>
      </c>
      <c r="L89" s="25"/>
      <c r="M89" s="26"/>
      <c r="N89" s="24"/>
      <c r="O89" s="27"/>
      <c r="P89" s="23">
        <v>61.73</v>
      </c>
      <c r="Q89" s="24">
        <f>K89-O89-P89-N89</f>
        <v>2736.47</v>
      </c>
      <c r="R89" s="475">
        <v>1</v>
      </c>
      <c r="S89" s="14"/>
    </row>
    <row r="90" spans="1:19" ht="60" customHeight="1">
      <c r="A90" s="31"/>
      <c r="B90" s="19">
        <v>18</v>
      </c>
      <c r="C90" s="381" t="s">
        <v>103</v>
      </c>
      <c r="D90" s="139">
        <v>12</v>
      </c>
      <c r="E90" s="170">
        <v>164.6</v>
      </c>
      <c r="F90" s="169">
        <f>D90*E90</f>
        <v>1975.1999999999998</v>
      </c>
      <c r="G90" s="23"/>
      <c r="H90" s="23"/>
      <c r="I90" s="23"/>
      <c r="J90" s="24"/>
      <c r="K90" s="24">
        <f>SUM(F90+H90+J90+I90+G90)</f>
        <v>1975.1999999999998</v>
      </c>
      <c r="L90" s="25"/>
      <c r="M90" s="26"/>
      <c r="N90" s="24"/>
      <c r="O90" s="27"/>
      <c r="P90" s="23">
        <v>61.73</v>
      </c>
      <c r="Q90" s="24">
        <f>K90-O90-P90-N90</f>
        <v>1913.4699999999998</v>
      </c>
      <c r="R90" s="475">
        <v>1</v>
      </c>
      <c r="S90" s="14"/>
    </row>
    <row r="91" spans="1:19" ht="60" customHeight="1">
      <c r="A91" s="31"/>
      <c r="B91" s="19">
        <v>19</v>
      </c>
      <c r="C91" s="381" t="s">
        <v>103</v>
      </c>
      <c r="D91" s="139">
        <v>12</v>
      </c>
      <c r="E91" s="170">
        <v>164.6</v>
      </c>
      <c r="F91" s="169">
        <f>D91*E91</f>
        <v>1975.1999999999998</v>
      </c>
      <c r="G91" s="23"/>
      <c r="H91" s="23"/>
      <c r="I91" s="23"/>
      <c r="J91" s="24"/>
      <c r="K91" s="24">
        <f>SUM(F91+H91+J91+I91+G91)</f>
        <v>1975.1999999999998</v>
      </c>
      <c r="L91" s="25"/>
      <c r="M91" s="26"/>
      <c r="N91" s="24"/>
      <c r="O91" s="27"/>
      <c r="P91" s="23">
        <v>61.73</v>
      </c>
      <c r="Q91" s="24">
        <f>K91-O91-P91-N91</f>
        <v>1913.4699999999998</v>
      </c>
      <c r="R91" s="475">
        <v>1</v>
      </c>
      <c r="S91" s="14"/>
    </row>
    <row r="92" spans="1:18" ht="12.75">
      <c r="A92" s="31"/>
      <c r="B92" s="19"/>
      <c r="C92" s="105"/>
      <c r="D92" s="139"/>
      <c r="E92" s="170"/>
      <c r="F92" s="140"/>
      <c r="G92" s="27"/>
      <c r="H92" s="27"/>
      <c r="I92" s="27"/>
      <c r="J92" s="140"/>
      <c r="K92" s="140"/>
      <c r="L92" s="76"/>
      <c r="M92" s="141"/>
      <c r="N92" s="140"/>
      <c r="O92" s="140"/>
      <c r="P92" s="27"/>
      <c r="Q92" s="140"/>
      <c r="R92" s="2"/>
    </row>
    <row r="93" spans="1:18" ht="12.75">
      <c r="A93" s="31"/>
      <c r="B93" s="31"/>
      <c r="C93" s="31"/>
      <c r="D93" s="12"/>
      <c r="E93" s="13"/>
      <c r="F93" s="24">
        <f>SUM(F87:F92)</f>
        <v>11357.400000000001</v>
      </c>
      <c r="G93" s="23">
        <f>SUM(G87:G92)</f>
        <v>658.4</v>
      </c>
      <c r="H93" s="23"/>
      <c r="I93" s="23"/>
      <c r="J93" s="24"/>
      <c r="K93" s="24">
        <f>SUM(K87:K92)</f>
        <v>12015.8</v>
      </c>
      <c r="L93" s="25">
        <f>SUM(L87:L92)</f>
        <v>0</v>
      </c>
      <c r="M93" s="26"/>
      <c r="N93" s="24">
        <f>SUM(N87:N92)</f>
        <v>0</v>
      </c>
      <c r="O93" s="27"/>
      <c r="P93" s="23">
        <f>SUM(P87:P92)</f>
        <v>308.65</v>
      </c>
      <c r="Q93" s="24"/>
      <c r="R93" s="17"/>
    </row>
    <row r="94" spans="1:18" ht="12.75">
      <c r="A94" s="31"/>
      <c r="B94" s="31"/>
      <c r="C94" s="31"/>
      <c r="D94" s="12"/>
      <c r="E94" s="13"/>
      <c r="F94" s="15"/>
      <c r="G94" s="14"/>
      <c r="H94" s="14"/>
      <c r="I94" s="14"/>
      <c r="J94" s="15"/>
      <c r="K94" s="15"/>
      <c r="L94" s="111"/>
      <c r="M94" s="16"/>
      <c r="N94" s="15"/>
      <c r="O94" s="36"/>
      <c r="P94" s="14"/>
      <c r="Q94" s="15"/>
      <c r="R94" s="17"/>
    </row>
    <row r="95" spans="1:18" ht="12.75">
      <c r="A95" s="31"/>
      <c r="B95" s="31"/>
      <c r="C95" s="8"/>
      <c r="D95" s="12"/>
      <c r="E95" s="13"/>
      <c r="F95" s="15"/>
      <c r="G95" s="14"/>
      <c r="H95" s="14"/>
      <c r="I95" s="14"/>
      <c r="J95" s="15"/>
      <c r="K95" s="15"/>
      <c r="L95" s="111"/>
      <c r="M95" s="16"/>
      <c r="N95" s="15"/>
      <c r="O95" s="36"/>
      <c r="P95" s="14"/>
      <c r="Q95" s="15"/>
      <c r="R95" s="17"/>
    </row>
    <row r="96" spans="1:18" ht="12.75">
      <c r="A96" s="31"/>
      <c r="B96" s="31"/>
      <c r="C96" s="8"/>
      <c r="D96" s="12"/>
      <c r="E96" s="13"/>
      <c r="F96" s="15"/>
      <c r="G96" s="14"/>
      <c r="H96" s="14"/>
      <c r="I96" s="14"/>
      <c r="J96" s="15"/>
      <c r="K96" s="15"/>
      <c r="L96" s="111"/>
      <c r="M96" s="16"/>
      <c r="N96" s="15"/>
      <c r="O96" s="36"/>
      <c r="P96" s="126" t="s">
        <v>2</v>
      </c>
      <c r="Q96" s="24">
        <f>SUM(Q87:Q95)</f>
        <v>11707.149999999998</v>
      </c>
      <c r="R96" s="17"/>
    </row>
    <row r="97" spans="1:18" ht="12.75">
      <c r="A97" s="31"/>
      <c r="B97" s="31"/>
      <c r="C97" s="8"/>
      <c r="D97" s="12"/>
      <c r="E97" s="13"/>
      <c r="F97" s="15"/>
      <c r="G97" s="14"/>
      <c r="H97" s="14"/>
      <c r="I97" s="14"/>
      <c r="J97" s="15"/>
      <c r="K97" s="15"/>
      <c r="L97" s="111"/>
      <c r="M97" s="16"/>
      <c r="N97" s="15"/>
      <c r="O97" s="36"/>
      <c r="P97" s="126"/>
      <c r="Q97" s="15"/>
      <c r="R97" s="17"/>
    </row>
    <row r="98" spans="1:18" ht="12.75">
      <c r="A98" s="31"/>
      <c r="B98" s="31"/>
      <c r="C98" s="8"/>
      <c r="D98" s="12"/>
      <c r="E98" s="13"/>
      <c r="F98" s="15"/>
      <c r="G98" s="14"/>
      <c r="H98" s="14"/>
      <c r="I98" s="14"/>
      <c r="J98" s="15"/>
      <c r="K98" s="15"/>
      <c r="L98" s="111"/>
      <c r="M98" s="16"/>
      <c r="N98" s="15"/>
      <c r="O98" s="36"/>
      <c r="P98" s="126"/>
      <c r="Q98" s="15"/>
      <c r="R98" s="17"/>
    </row>
    <row r="99" spans="1:18" ht="12.75">
      <c r="A99" s="31"/>
      <c r="B99" s="31"/>
      <c r="C99" s="8"/>
      <c r="D99" s="12"/>
      <c r="E99" s="13"/>
      <c r="F99" s="15"/>
      <c r="G99" s="14"/>
      <c r="H99" s="14"/>
      <c r="I99" s="14"/>
      <c r="J99" s="15"/>
      <c r="K99" s="15"/>
      <c r="L99" s="111"/>
      <c r="M99" s="16"/>
      <c r="N99" s="15"/>
      <c r="O99" s="36"/>
      <c r="P99" s="126"/>
      <c r="Q99" s="15"/>
      <c r="R99" s="17"/>
    </row>
    <row r="100" spans="1:18" ht="12.75">
      <c r="A100" s="31"/>
      <c r="B100" s="31"/>
      <c r="C100" s="8"/>
      <c r="D100" s="12"/>
      <c r="E100" s="13"/>
      <c r="F100" s="15"/>
      <c r="G100" s="14"/>
      <c r="H100" s="14"/>
      <c r="I100" s="14"/>
      <c r="J100" s="15"/>
      <c r="K100" s="15"/>
      <c r="L100" s="111"/>
      <c r="M100" s="16"/>
      <c r="N100" s="15"/>
      <c r="O100" s="36"/>
      <c r="P100" s="126"/>
      <c r="Q100" s="15"/>
      <c r="R100" s="17"/>
    </row>
    <row r="101" spans="1:18" ht="12.75">
      <c r="A101" s="31"/>
      <c r="B101" s="31"/>
      <c r="C101" s="8"/>
      <c r="D101" s="12"/>
      <c r="E101" s="13"/>
      <c r="F101" s="15"/>
      <c r="G101" s="14"/>
      <c r="H101" s="14"/>
      <c r="I101" s="14"/>
      <c r="J101" s="15"/>
      <c r="K101" s="15"/>
      <c r="L101" s="111"/>
      <c r="M101" s="16"/>
      <c r="N101" s="15"/>
      <c r="O101" s="36"/>
      <c r="P101" s="126"/>
      <c r="Q101" s="15"/>
      <c r="R101" s="17"/>
    </row>
    <row r="102" spans="1:18" ht="12.75">
      <c r="A102" s="31"/>
      <c r="B102" s="31"/>
      <c r="C102" s="8"/>
      <c r="D102" s="12"/>
      <c r="E102" s="13"/>
      <c r="F102" s="15"/>
      <c r="G102" s="14"/>
      <c r="H102" s="14"/>
      <c r="I102" s="14"/>
      <c r="J102" s="15"/>
      <c r="K102" s="15"/>
      <c r="L102" s="111"/>
      <c r="M102" s="16"/>
      <c r="N102" s="15"/>
      <c r="O102" s="36"/>
      <c r="P102" s="126"/>
      <c r="Q102" s="15"/>
      <c r="R102" s="17"/>
    </row>
    <row r="103" spans="1:18" ht="12.75">
      <c r="A103" s="31"/>
      <c r="B103" s="31"/>
      <c r="C103" s="8"/>
      <c r="D103" s="12"/>
      <c r="E103" s="13"/>
      <c r="F103" s="15"/>
      <c r="G103" s="14"/>
      <c r="H103" s="14"/>
      <c r="I103" s="14"/>
      <c r="J103" s="15"/>
      <c r="K103" s="15"/>
      <c r="L103" s="111"/>
      <c r="M103" s="16"/>
      <c r="N103" s="15"/>
      <c r="O103" s="36"/>
      <c r="P103" s="126"/>
      <c r="Q103" s="15"/>
      <c r="R103" s="17"/>
    </row>
    <row r="104" spans="1:18" ht="12.75">
      <c r="A104" s="31"/>
      <c r="B104" s="31"/>
      <c r="C104" s="8"/>
      <c r="D104" s="12"/>
      <c r="E104" s="13"/>
      <c r="F104" s="15"/>
      <c r="G104" s="14"/>
      <c r="H104" s="14"/>
      <c r="I104" s="14"/>
      <c r="J104" s="15"/>
      <c r="K104" s="15"/>
      <c r="L104" s="111"/>
      <c r="M104" s="16"/>
      <c r="N104" s="15"/>
      <c r="O104" s="36"/>
      <c r="P104" s="126"/>
      <c r="Q104" s="15"/>
      <c r="R104" s="17"/>
    </row>
    <row r="105" spans="1:18" ht="12.75">
      <c r="A105" s="31"/>
      <c r="B105" s="31"/>
      <c r="C105" s="7"/>
      <c r="D105" s="8"/>
      <c r="E105" s="8"/>
      <c r="F105" s="8"/>
      <c r="G105" s="8"/>
      <c r="H105" s="8"/>
      <c r="I105" s="8"/>
      <c r="J105" s="8"/>
      <c r="K105" s="480"/>
      <c r="L105" s="480"/>
      <c r="M105" s="480"/>
      <c r="N105" s="480"/>
      <c r="O105" s="480"/>
      <c r="P105" s="480"/>
      <c r="Q105" s="480"/>
      <c r="R105" s="8"/>
    </row>
    <row r="106" spans="1:18" ht="12.75">
      <c r="A106" s="31"/>
      <c r="B106" s="31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481"/>
      <c r="Q106" s="481"/>
      <c r="R106" s="481"/>
    </row>
    <row r="107" spans="1:18" ht="12.75">
      <c r="A107" s="31"/>
      <c r="B107" s="31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481"/>
      <c r="Q107" s="481"/>
      <c r="R107" s="481"/>
    </row>
    <row r="108" spans="1:18" ht="12.75">
      <c r="A108" s="31"/>
      <c r="B108" s="31"/>
      <c r="C108" s="8"/>
      <c r="D108" s="8"/>
      <c r="E108" s="8"/>
      <c r="F108" s="8"/>
      <c r="G108" s="8"/>
      <c r="H108" s="8"/>
      <c r="I108" s="7"/>
      <c r="J108" s="7"/>
      <c r="K108" s="7"/>
      <c r="L108" s="8"/>
      <c r="M108" s="8"/>
      <c r="N108" s="8"/>
      <c r="O108" s="8"/>
      <c r="P108" s="8"/>
      <c r="Q108" s="8"/>
      <c r="R108" s="8"/>
    </row>
    <row r="109" spans="1:18" ht="12.75">
      <c r="A109" s="31"/>
      <c r="B109" s="31"/>
      <c r="C109" s="8"/>
      <c r="D109" s="8"/>
      <c r="E109" s="8"/>
      <c r="F109" s="232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2.75">
      <c r="A110" s="31"/>
      <c r="B110" s="31"/>
      <c r="C110" s="7"/>
      <c r="D110" s="8"/>
      <c r="E110" s="8"/>
      <c r="F110" s="8"/>
      <c r="G110" s="8"/>
      <c r="H110" s="8"/>
      <c r="I110" s="8"/>
      <c r="J110" s="8"/>
      <c r="K110" s="441"/>
      <c r="L110" s="441"/>
      <c r="M110" s="441"/>
      <c r="N110" s="441"/>
      <c r="O110" s="441"/>
      <c r="P110" s="441"/>
      <c r="Q110" s="441"/>
      <c r="R110" s="234"/>
    </row>
    <row r="111" spans="1:18" ht="15.75">
      <c r="A111" s="31"/>
      <c r="B111" s="31"/>
      <c r="C111" s="485"/>
      <c r="D111" s="483"/>
      <c r="E111" s="483"/>
      <c r="F111" s="8"/>
      <c r="G111" s="8"/>
      <c r="H111" s="8"/>
      <c r="I111" s="8"/>
      <c r="J111" s="8"/>
      <c r="K111" s="484"/>
      <c r="L111" s="484"/>
      <c r="M111" s="484"/>
      <c r="N111" s="484"/>
      <c r="O111" s="484"/>
      <c r="P111" s="484"/>
      <c r="Q111" s="484"/>
      <c r="R111" s="8"/>
    </row>
    <row r="112" spans="1:18" ht="12.75">
      <c r="A112" s="8"/>
      <c r="B112" s="8"/>
      <c r="C112" s="8"/>
      <c r="D112" s="12"/>
      <c r="E112" s="13"/>
      <c r="F112" s="15"/>
      <c r="G112" s="14"/>
      <c r="H112" s="14"/>
      <c r="I112" s="14"/>
      <c r="J112" s="15"/>
      <c r="K112" s="15"/>
      <c r="L112" s="111"/>
      <c r="M112" s="16"/>
      <c r="N112" s="15"/>
      <c r="O112" s="36"/>
      <c r="P112" s="14"/>
      <c r="Q112" s="15"/>
      <c r="R112" s="17"/>
    </row>
    <row r="116" spans="4:18" ht="12.75">
      <c r="D116" s="12"/>
      <c r="E116" s="13"/>
      <c r="F116" s="15"/>
      <c r="G116" s="14"/>
      <c r="H116" s="14"/>
      <c r="I116" s="14"/>
      <c r="J116" s="15"/>
      <c r="K116" s="15"/>
      <c r="L116" s="111"/>
      <c r="M116" s="16"/>
      <c r="N116" s="15"/>
      <c r="O116" s="36"/>
      <c r="P116" s="14"/>
      <c r="Q116" s="15"/>
      <c r="R116" s="17"/>
    </row>
    <row r="117" spans="4:18" ht="12.75">
      <c r="D117" s="12"/>
      <c r="E117" s="13"/>
      <c r="F117" s="15"/>
      <c r="G117" s="14"/>
      <c r="H117" s="14"/>
      <c r="I117" s="14"/>
      <c r="J117" s="15"/>
      <c r="K117" s="15"/>
      <c r="L117" s="111"/>
      <c r="M117" s="16"/>
      <c r="N117" s="15"/>
      <c r="O117" s="36"/>
      <c r="P117" s="14"/>
      <c r="Q117" s="15"/>
      <c r="R117" s="17"/>
    </row>
    <row r="118" spans="4:18" ht="12.75">
      <c r="D118" s="12"/>
      <c r="E118" s="13"/>
      <c r="F118" s="15"/>
      <c r="G118" s="14"/>
      <c r="H118" s="14"/>
      <c r="I118" s="14"/>
      <c r="J118" s="15"/>
      <c r="K118" s="15"/>
      <c r="L118" s="111"/>
      <c r="M118" s="16"/>
      <c r="N118" s="15"/>
      <c r="O118" s="36"/>
      <c r="P118" s="14"/>
      <c r="Q118" s="15"/>
      <c r="R118" s="17"/>
    </row>
    <row r="119" spans="1:17" ht="12.75">
      <c r="A119" s="31"/>
      <c r="B119" s="31"/>
      <c r="I119" s="120"/>
      <c r="J119" s="120"/>
      <c r="K119" s="120"/>
      <c r="L119" s="120"/>
      <c r="M119" s="120"/>
      <c r="N119" s="120"/>
      <c r="O119" s="120"/>
      <c r="P119" s="14"/>
      <c r="Q119" s="15"/>
    </row>
    <row r="121" spans="1:18" ht="12.75">
      <c r="A121" s="31"/>
      <c r="B121" s="1"/>
      <c r="C121" s="7"/>
      <c r="D121" s="12"/>
      <c r="E121" s="13"/>
      <c r="F121" s="15"/>
      <c r="G121" s="14"/>
      <c r="H121" s="14"/>
      <c r="I121" s="14"/>
      <c r="J121" s="15"/>
      <c r="K121" s="15"/>
      <c r="L121" s="3"/>
      <c r="M121" s="16"/>
      <c r="N121" s="15"/>
      <c r="O121" s="17"/>
      <c r="P121" s="17"/>
      <c r="Q121" s="15"/>
      <c r="R121" s="17"/>
    </row>
    <row r="122" spans="1:17" ht="20.25">
      <c r="A122" s="31"/>
      <c r="B122" s="1"/>
      <c r="C122" s="9"/>
      <c r="D122" s="415" t="s">
        <v>165</v>
      </c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</row>
    <row r="123" spans="1:17" ht="20.25">
      <c r="A123" s="31"/>
      <c r="B123" s="1"/>
      <c r="C123" s="9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</row>
    <row r="124" spans="1:18" ht="12.75" customHeight="1">
      <c r="A124" s="31"/>
      <c r="B124" s="1"/>
      <c r="C124" s="7"/>
      <c r="D124" s="395" t="s">
        <v>234</v>
      </c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166"/>
    </row>
    <row r="125" spans="1:18" ht="12.75">
      <c r="A125" s="31"/>
      <c r="B125" s="1"/>
      <c r="C125" s="10"/>
      <c r="D125" s="1"/>
      <c r="E125" s="416" t="s">
        <v>111</v>
      </c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83"/>
      <c r="R125" s="81"/>
    </row>
    <row r="126" spans="1:18" ht="12.75">
      <c r="A126" s="31"/>
      <c r="B126" s="1"/>
      <c r="C126" s="10"/>
      <c r="D126" s="1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83"/>
      <c r="R126" s="81"/>
    </row>
    <row r="127" spans="1:17" ht="15">
      <c r="A127" s="31"/>
      <c r="P127" s="85" t="s">
        <v>133</v>
      </c>
      <c r="Q127" s="183">
        <v>122</v>
      </c>
    </row>
    <row r="128" spans="1:17" ht="15">
      <c r="A128" s="31"/>
      <c r="P128" s="85"/>
      <c r="Q128" s="183"/>
    </row>
    <row r="129" spans="1:18" ht="12.75">
      <c r="A129" s="31"/>
      <c r="B129" s="54"/>
      <c r="C129" s="1"/>
      <c r="D129" s="55"/>
      <c r="E129" s="5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8"/>
      <c r="R129" s="59"/>
    </row>
    <row r="130" spans="1:18" ht="15.75" customHeight="1">
      <c r="A130" s="31"/>
      <c r="B130" s="433"/>
      <c r="C130" s="422" t="s">
        <v>7</v>
      </c>
      <c r="D130" s="452" t="s">
        <v>8</v>
      </c>
      <c r="E130" s="470" t="s">
        <v>0</v>
      </c>
      <c r="F130" s="425" t="s">
        <v>1</v>
      </c>
      <c r="G130" s="426"/>
      <c r="H130" s="426"/>
      <c r="I130" s="426"/>
      <c r="J130" s="426"/>
      <c r="K130" s="427"/>
      <c r="L130" s="292"/>
      <c r="M130" s="293"/>
      <c r="N130" s="425" t="s">
        <v>11</v>
      </c>
      <c r="O130" s="426"/>
      <c r="P130" s="426"/>
      <c r="Q130" s="428" t="s">
        <v>2</v>
      </c>
      <c r="R130" s="428" t="s">
        <v>248</v>
      </c>
    </row>
    <row r="131" spans="1:18" ht="12.75">
      <c r="A131" s="31"/>
      <c r="B131" s="466"/>
      <c r="C131" s="463"/>
      <c r="D131" s="467"/>
      <c r="E131" s="471"/>
      <c r="F131" s="461" t="s">
        <v>4</v>
      </c>
      <c r="G131" s="464" t="s">
        <v>12</v>
      </c>
      <c r="H131" s="253" t="s">
        <v>18</v>
      </c>
      <c r="I131" s="253" t="s">
        <v>19</v>
      </c>
      <c r="J131" s="468" t="s">
        <v>20</v>
      </c>
      <c r="K131" s="468" t="s">
        <v>5</v>
      </c>
      <c r="L131" s="255" t="s">
        <v>21</v>
      </c>
      <c r="M131" s="256"/>
      <c r="N131" s="461" t="s">
        <v>9</v>
      </c>
      <c r="O131" s="461" t="s">
        <v>245</v>
      </c>
      <c r="P131" s="461" t="s">
        <v>109</v>
      </c>
      <c r="Q131" s="460"/>
      <c r="R131" s="460"/>
    </row>
    <row r="132" spans="1:18" ht="12.75">
      <c r="A132" s="31"/>
      <c r="B132" s="434"/>
      <c r="C132" s="423"/>
      <c r="D132" s="453"/>
      <c r="E132" s="472"/>
      <c r="F132" s="462"/>
      <c r="G132" s="465"/>
      <c r="H132" s="142"/>
      <c r="I132" s="142"/>
      <c r="J132" s="469"/>
      <c r="K132" s="469"/>
      <c r="L132" s="143"/>
      <c r="M132" s="144"/>
      <c r="N132" s="462"/>
      <c r="O132" s="462"/>
      <c r="P132" s="462"/>
      <c r="Q132" s="429"/>
      <c r="R132" s="429"/>
    </row>
    <row r="133" spans="1:18" ht="60" customHeight="1">
      <c r="A133" s="31"/>
      <c r="B133" s="19">
        <v>20</v>
      </c>
      <c r="C133" s="105" t="s">
        <v>232</v>
      </c>
      <c r="D133" s="139">
        <v>15</v>
      </c>
      <c r="E133" s="168">
        <v>407</v>
      </c>
      <c r="F133" s="169">
        <f>D133*E133</f>
        <v>6105</v>
      </c>
      <c r="G133" s="23"/>
      <c r="H133" s="23"/>
      <c r="I133" s="23"/>
      <c r="J133" s="24"/>
      <c r="K133" s="24">
        <f>SUM(F133+H133+J133+I133+G133)</f>
        <v>6105</v>
      </c>
      <c r="L133" s="25"/>
      <c r="M133" s="26"/>
      <c r="N133" s="24"/>
      <c r="O133" s="27"/>
      <c r="P133" s="23"/>
      <c r="Q133" s="24">
        <f>K133-O133-P133-N133</f>
        <v>6105</v>
      </c>
      <c r="R133" s="475">
        <v>1</v>
      </c>
    </row>
    <row r="134" spans="1:18" ht="60" customHeight="1">
      <c r="A134" s="31"/>
      <c r="B134" s="19">
        <v>21</v>
      </c>
      <c r="C134" s="105" t="s">
        <v>198</v>
      </c>
      <c r="D134" s="139">
        <v>15</v>
      </c>
      <c r="E134" s="170">
        <v>36.49</v>
      </c>
      <c r="F134" s="169">
        <f>D134*E134</f>
        <v>547.35</v>
      </c>
      <c r="G134" s="23"/>
      <c r="H134" s="23"/>
      <c r="I134" s="23"/>
      <c r="J134" s="24"/>
      <c r="K134" s="24">
        <f>SUM(F134+H134+J134+I134+G134)</f>
        <v>547.35</v>
      </c>
      <c r="L134" s="25"/>
      <c r="M134" s="26"/>
      <c r="N134" s="24"/>
      <c r="O134" s="27"/>
      <c r="P134" s="23"/>
      <c r="Q134" s="24">
        <f>K134-O134-P134-N134</f>
        <v>547.35</v>
      </c>
      <c r="R134" s="475">
        <v>1</v>
      </c>
    </row>
    <row r="135" spans="1:18" ht="12.75">
      <c r="A135" s="31"/>
      <c r="B135" s="19"/>
      <c r="C135" s="105"/>
      <c r="D135" s="139"/>
      <c r="E135" s="170"/>
      <c r="F135" s="140"/>
      <c r="G135" s="27"/>
      <c r="H135" s="27"/>
      <c r="I135" s="27"/>
      <c r="J135" s="140"/>
      <c r="K135" s="140"/>
      <c r="L135" s="76"/>
      <c r="M135" s="141"/>
      <c r="N135" s="140"/>
      <c r="O135" s="140"/>
      <c r="P135" s="27"/>
      <c r="Q135" s="140"/>
      <c r="R135" s="2"/>
    </row>
    <row r="136" spans="1:18" ht="12.75">
      <c r="A136" s="31"/>
      <c r="B136" s="31"/>
      <c r="C136" s="31"/>
      <c r="D136" s="12"/>
      <c r="E136" s="13"/>
      <c r="F136" s="24">
        <f>SUM(F133:F135)</f>
        <v>6652.35</v>
      </c>
      <c r="G136" s="23"/>
      <c r="H136" s="23"/>
      <c r="I136" s="23">
        <f>SUM(I133:I135)</f>
        <v>0</v>
      </c>
      <c r="J136" s="24">
        <f>SUM(J133:J135)</f>
        <v>0</v>
      </c>
      <c r="K136" s="24">
        <f>SUM(K133:K135)</f>
        <v>6652.35</v>
      </c>
      <c r="L136" s="25">
        <f>SUM(L133:L135)</f>
        <v>0</v>
      </c>
      <c r="M136" s="26"/>
      <c r="N136" s="24">
        <f>SUM(N133:N135)</f>
        <v>0</v>
      </c>
      <c r="O136" s="27"/>
      <c r="P136" s="23"/>
      <c r="Q136" s="24"/>
      <c r="R136" s="17"/>
    </row>
    <row r="137" spans="1:18" ht="12.75">
      <c r="A137" s="31"/>
      <c r="B137" s="31"/>
      <c r="C137" s="31"/>
      <c r="D137" s="12"/>
      <c r="E137" s="13"/>
      <c r="F137" s="15"/>
      <c r="G137" s="14"/>
      <c r="H137" s="14"/>
      <c r="I137" s="14"/>
      <c r="J137" s="15"/>
      <c r="K137" s="15"/>
      <c r="L137" s="111"/>
      <c r="M137" s="16"/>
      <c r="N137" s="15"/>
      <c r="O137" s="36"/>
      <c r="P137" s="14"/>
      <c r="Q137" s="15"/>
      <c r="R137" s="17"/>
    </row>
    <row r="138" spans="1:18" ht="12.75">
      <c r="A138" s="31"/>
      <c r="B138" s="31"/>
      <c r="C138" s="8"/>
      <c r="D138" s="12"/>
      <c r="E138" s="13"/>
      <c r="F138" s="15"/>
      <c r="G138" s="14"/>
      <c r="H138" s="14"/>
      <c r="I138" s="14"/>
      <c r="J138" s="15"/>
      <c r="K138" s="15"/>
      <c r="L138" s="111"/>
      <c r="M138" s="16"/>
      <c r="N138" s="15"/>
      <c r="O138" s="36"/>
      <c r="P138" s="14"/>
      <c r="Q138" s="15"/>
      <c r="R138" s="17"/>
    </row>
    <row r="139" spans="1:18" ht="12.75">
      <c r="A139" s="31"/>
      <c r="B139" s="31"/>
      <c r="C139" s="8"/>
      <c r="D139" s="12"/>
      <c r="E139" s="13"/>
      <c r="F139" s="15"/>
      <c r="G139" s="14"/>
      <c r="H139" s="14"/>
      <c r="I139" s="14"/>
      <c r="J139" s="15"/>
      <c r="K139" s="15"/>
      <c r="L139" s="111"/>
      <c r="M139" s="16"/>
      <c r="N139" s="15"/>
      <c r="O139" s="36"/>
      <c r="P139" s="126" t="s">
        <v>2</v>
      </c>
      <c r="Q139" s="478">
        <f>SUM(Q133:Q138)</f>
        <v>6652.35</v>
      </c>
      <c r="R139" s="17"/>
    </row>
    <row r="140" spans="1:18" ht="12.75">
      <c r="A140" s="31"/>
      <c r="B140" s="31"/>
      <c r="C140" s="8"/>
      <c r="D140" s="12"/>
      <c r="E140" s="13"/>
      <c r="F140" s="15"/>
      <c r="G140" s="14"/>
      <c r="H140" s="14"/>
      <c r="I140" s="14"/>
      <c r="J140" s="15"/>
      <c r="K140" s="15"/>
      <c r="L140" s="111"/>
      <c r="M140" s="16"/>
      <c r="N140" s="15"/>
      <c r="O140" s="36"/>
      <c r="P140" s="126"/>
      <c r="Q140" s="15"/>
      <c r="R140" s="17"/>
    </row>
    <row r="141" spans="1:17" ht="12.75">
      <c r="A141" s="31"/>
      <c r="B141" s="31"/>
      <c r="C141" s="7"/>
      <c r="D141" s="8"/>
      <c r="E141" s="8"/>
      <c r="F141" s="8"/>
      <c r="G141" s="8"/>
      <c r="H141" s="8"/>
      <c r="I141" s="8"/>
      <c r="J141" s="8"/>
      <c r="K141" s="480"/>
      <c r="L141" s="480"/>
      <c r="M141" s="480"/>
      <c r="N141" s="480"/>
      <c r="O141" s="480"/>
      <c r="P141" s="480"/>
      <c r="Q141" s="480"/>
    </row>
    <row r="142" spans="1:18" ht="12.75">
      <c r="A142" s="31"/>
      <c r="B142" s="31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481"/>
      <c r="Q142" s="481"/>
      <c r="R142" s="120"/>
    </row>
    <row r="143" spans="1:18" ht="12.75">
      <c r="A143" s="31"/>
      <c r="B143" s="31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481"/>
      <c r="Q143" s="481"/>
      <c r="R143" s="120"/>
    </row>
    <row r="144" spans="1:18" ht="12.75">
      <c r="A144" s="31"/>
      <c r="B144" s="31"/>
      <c r="C144" s="8"/>
      <c r="D144" s="8"/>
      <c r="E144" s="8"/>
      <c r="F144" s="8"/>
      <c r="G144" s="8"/>
      <c r="H144" s="8"/>
      <c r="I144" s="7"/>
      <c r="J144" s="7"/>
      <c r="K144" s="7"/>
      <c r="L144" s="8"/>
      <c r="M144" s="8"/>
      <c r="N144" s="8"/>
      <c r="O144" s="8"/>
      <c r="P144" s="8"/>
      <c r="Q144" s="8"/>
      <c r="R144" s="8"/>
    </row>
    <row r="145" spans="1:18" ht="12.75">
      <c r="A145" s="31"/>
      <c r="B145" s="31"/>
      <c r="C145" s="8"/>
      <c r="D145" s="8"/>
      <c r="E145" s="8"/>
      <c r="F145" s="23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31"/>
      <c r="B146" s="31"/>
      <c r="C146" s="7"/>
      <c r="D146" s="8"/>
      <c r="E146" s="8"/>
      <c r="F146" s="8"/>
      <c r="G146" s="8"/>
      <c r="H146" s="8"/>
      <c r="I146" s="8"/>
      <c r="J146" s="8"/>
      <c r="K146" s="441"/>
      <c r="L146" s="441"/>
      <c r="M146" s="441"/>
      <c r="N146" s="441"/>
      <c r="O146" s="441"/>
      <c r="P146" s="441"/>
      <c r="Q146" s="441"/>
      <c r="R146" s="234"/>
    </row>
    <row r="147" spans="1:17" ht="15.75">
      <c r="A147" s="31"/>
      <c r="B147" s="31"/>
      <c r="C147" s="485"/>
      <c r="D147" s="483"/>
      <c r="E147" s="483"/>
      <c r="F147" s="8"/>
      <c r="G147" s="8"/>
      <c r="H147" s="8"/>
      <c r="I147" s="8"/>
      <c r="J147" s="8"/>
      <c r="K147" s="484"/>
      <c r="L147" s="484"/>
      <c r="M147" s="484"/>
      <c r="N147" s="484"/>
      <c r="O147" s="484"/>
      <c r="P147" s="484"/>
      <c r="Q147" s="484"/>
    </row>
    <row r="148" spans="3:18" ht="12.75">
      <c r="C148" s="8"/>
      <c r="D148" s="12"/>
      <c r="E148" s="13"/>
      <c r="F148" s="15"/>
      <c r="G148" s="14"/>
      <c r="H148" s="14"/>
      <c r="I148" s="14"/>
      <c r="J148" s="15"/>
      <c r="K148" s="15"/>
      <c r="L148" s="111"/>
      <c r="M148" s="16"/>
      <c r="N148" s="15"/>
      <c r="O148" s="36"/>
      <c r="P148" s="14"/>
      <c r="Q148" s="15"/>
      <c r="R148" s="17"/>
    </row>
    <row r="149" spans="3:17" ht="12.7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3:17" ht="12.7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</sheetData>
  <sheetProtection/>
  <mergeCells count="84">
    <mergeCell ref="K105:Q105"/>
    <mergeCell ref="K110:Q110"/>
    <mergeCell ref="K111:Q111"/>
    <mergeCell ref="Q84:Q86"/>
    <mergeCell ref="R84:R86"/>
    <mergeCell ref="F85:F86"/>
    <mergeCell ref="G85:G86"/>
    <mergeCell ref="J85:J86"/>
    <mergeCell ref="K85:K86"/>
    <mergeCell ref="N85:N86"/>
    <mergeCell ref="O85:O86"/>
    <mergeCell ref="P85:P86"/>
    <mergeCell ref="D76:Q77"/>
    <mergeCell ref="D78:Q78"/>
    <mergeCell ref="E79:P79"/>
    <mergeCell ref="B84:B86"/>
    <mergeCell ref="C84:C86"/>
    <mergeCell ref="D84:D86"/>
    <mergeCell ref="E84:E86"/>
    <mergeCell ref="F84:K84"/>
    <mergeCell ref="N84:P84"/>
    <mergeCell ref="K63:Q63"/>
    <mergeCell ref="K67:Q67"/>
    <mergeCell ref="K68:Q68"/>
    <mergeCell ref="Q48:Q50"/>
    <mergeCell ref="R48:R50"/>
    <mergeCell ref="F49:F50"/>
    <mergeCell ref="G49:G50"/>
    <mergeCell ref="J49:J50"/>
    <mergeCell ref="K49:K50"/>
    <mergeCell ref="N49:N50"/>
    <mergeCell ref="O49:O50"/>
    <mergeCell ref="P49:P50"/>
    <mergeCell ref="D41:Q42"/>
    <mergeCell ref="D43:Q43"/>
    <mergeCell ref="E44:P44"/>
    <mergeCell ref="B48:B50"/>
    <mergeCell ref="C48:C50"/>
    <mergeCell ref="D48:D50"/>
    <mergeCell ref="E48:E50"/>
    <mergeCell ref="F48:K48"/>
    <mergeCell ref="N48:P48"/>
    <mergeCell ref="K29:Q29"/>
    <mergeCell ref="K34:Q34"/>
    <mergeCell ref="K35:Q35"/>
    <mergeCell ref="Q13:Q15"/>
    <mergeCell ref="R13:R15"/>
    <mergeCell ref="F14:F15"/>
    <mergeCell ref="G14:G15"/>
    <mergeCell ref="J14:J15"/>
    <mergeCell ref="K14:K15"/>
    <mergeCell ref="N14:N15"/>
    <mergeCell ref="O14:O15"/>
    <mergeCell ref="P14:P15"/>
    <mergeCell ref="D6:Q7"/>
    <mergeCell ref="D8:Q8"/>
    <mergeCell ref="E9:P9"/>
    <mergeCell ref="B13:B15"/>
    <mergeCell ref="C13:C15"/>
    <mergeCell ref="D13:D15"/>
    <mergeCell ref="E13:E15"/>
    <mergeCell ref="F13:K13"/>
    <mergeCell ref="N13:P13"/>
    <mergeCell ref="D122:Q123"/>
    <mergeCell ref="D124:Q124"/>
    <mergeCell ref="E125:P125"/>
    <mergeCell ref="B130:B132"/>
    <mergeCell ref="C130:C132"/>
    <mergeCell ref="D130:D132"/>
    <mergeCell ref="E130:E132"/>
    <mergeCell ref="F130:K130"/>
    <mergeCell ref="N130:P130"/>
    <mergeCell ref="Q130:Q132"/>
    <mergeCell ref="R130:R132"/>
    <mergeCell ref="F131:F132"/>
    <mergeCell ref="G131:G132"/>
    <mergeCell ref="J131:J132"/>
    <mergeCell ref="K131:K132"/>
    <mergeCell ref="N131:N132"/>
    <mergeCell ref="O131:O132"/>
    <mergeCell ref="P131:P132"/>
    <mergeCell ref="K141:Q141"/>
    <mergeCell ref="K146:Q146"/>
    <mergeCell ref="K147:Q147"/>
  </mergeCells>
  <printOptions/>
  <pageMargins left="0.3937007874015748" right="0.3937007874015748" top="0.984251968503937" bottom="0.984251968503937" header="0" footer="0"/>
  <pageSetup horizontalDpi="120" verticalDpi="12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T885"/>
  <sheetViews>
    <sheetView zoomScale="75" zoomScaleNormal="75" zoomScalePageLayoutView="0" workbookViewId="0" topLeftCell="A1">
      <selection activeCell="J358" sqref="J358:R369"/>
    </sheetView>
  </sheetViews>
  <sheetFormatPr defaultColWidth="11.421875" defaultRowHeight="12.75"/>
  <cols>
    <col min="1" max="1" width="3.7109375" style="1" customWidth="1"/>
    <col min="2" max="2" width="4.7109375" style="1" bestFit="1" customWidth="1"/>
    <col min="3" max="3" width="19.8515625" style="1" bestFit="1" customWidth="1"/>
    <col min="4" max="4" width="5.140625" style="1" customWidth="1"/>
    <col min="5" max="5" width="11.00390625" style="1" bestFit="1" customWidth="1"/>
    <col min="6" max="6" width="13.28125" style="1" bestFit="1" customWidth="1"/>
    <col min="7" max="7" width="11.140625" style="1" bestFit="1" customWidth="1"/>
    <col min="8" max="9" width="9.7109375" style="1" hidden="1" customWidth="1"/>
    <col min="10" max="10" width="10.57421875" style="1" customWidth="1"/>
    <col min="11" max="11" width="13.28125" style="1" bestFit="1" customWidth="1"/>
    <col min="12" max="13" width="10.7109375" style="1" hidden="1" customWidth="1"/>
    <col min="14" max="14" width="12.140625" style="1" bestFit="1" customWidth="1"/>
    <col min="15" max="15" width="10.8515625" style="1" bestFit="1" customWidth="1"/>
    <col min="16" max="16" width="12.00390625" style="1" customWidth="1"/>
    <col min="17" max="17" width="14.421875" style="1" bestFit="1" customWidth="1"/>
    <col min="18" max="18" width="41.140625" style="1" customWidth="1"/>
    <col min="19" max="16384" width="11.421875" style="1" customWidth="1"/>
  </cols>
  <sheetData>
    <row r="2" spans="1:18" ht="12.75">
      <c r="A2" s="18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3:18" ht="12.75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/>
    </row>
    <row r="4" spans="3:18" ht="12.75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/>
    </row>
    <row r="5" spans="3:18" ht="20.25">
      <c r="C5" s="9"/>
      <c r="D5" s="415" t="s">
        <v>165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/>
    </row>
    <row r="6" spans="3:20" ht="20.25">
      <c r="C6" s="9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/>
      <c r="T6" s="476"/>
    </row>
    <row r="7" spans="3:18" ht="12.75" customHeight="1">
      <c r="C7" s="7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166"/>
    </row>
    <row r="8" spans="3:18" ht="23.25" customHeight="1">
      <c r="C8" s="10"/>
      <c r="E8" s="416" t="s">
        <v>22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11"/>
      <c r="Q8" s="10"/>
      <c r="R8"/>
    </row>
    <row r="9" spans="3:18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8"/>
      <c r="R9"/>
    </row>
    <row r="10" spans="3:18" ht="15.75">
      <c r="C10" s="49"/>
      <c r="D10" s="50"/>
      <c r="E10" s="50"/>
      <c r="F10" s="49"/>
      <c r="G10" s="49"/>
      <c r="H10" s="49"/>
      <c r="I10" s="49"/>
      <c r="J10" s="49"/>
      <c r="K10" s="48"/>
      <c r="L10" s="51" t="s">
        <v>16</v>
      </c>
      <c r="M10" s="49"/>
      <c r="N10" s="52"/>
      <c r="O10" s="53"/>
      <c r="P10" s="49"/>
      <c r="Q10" s="49"/>
      <c r="R10" s="49"/>
    </row>
    <row r="11" spans="2:18" ht="12.75">
      <c r="B11" s="54"/>
      <c r="D11" s="55"/>
      <c r="E11" s="55"/>
      <c r="Q11" s="58"/>
      <c r="R11" s="59"/>
    </row>
    <row r="12" spans="2:18" ht="21" customHeight="1">
      <c r="B12" s="286"/>
      <c r="C12" s="287" t="s">
        <v>7</v>
      </c>
      <c r="D12" s="288" t="s">
        <v>17</v>
      </c>
      <c r="E12" s="287" t="s">
        <v>0</v>
      </c>
      <c r="F12" s="417" t="s">
        <v>1</v>
      </c>
      <c r="G12" s="418"/>
      <c r="H12" s="418"/>
      <c r="I12" s="418"/>
      <c r="J12" s="418"/>
      <c r="K12" s="419"/>
      <c r="L12" s="292"/>
      <c r="M12" s="293"/>
      <c r="N12" s="420" t="s">
        <v>11</v>
      </c>
      <c r="O12" s="421"/>
      <c r="P12" s="421"/>
      <c r="Q12" s="422" t="s">
        <v>2</v>
      </c>
      <c r="R12" s="422" t="s">
        <v>3</v>
      </c>
    </row>
    <row r="13" spans="2:18" ht="12.75">
      <c r="B13" s="289"/>
      <c r="C13" s="290"/>
      <c r="D13" s="291"/>
      <c r="E13" s="290"/>
      <c r="F13" s="78" t="s">
        <v>4</v>
      </c>
      <c r="G13" s="207" t="s">
        <v>12</v>
      </c>
      <c r="H13" s="73" t="s">
        <v>18</v>
      </c>
      <c r="I13" s="73" t="s">
        <v>19</v>
      </c>
      <c r="J13" s="63" t="s">
        <v>20</v>
      </c>
      <c r="K13" s="63" t="s">
        <v>5</v>
      </c>
      <c r="L13" s="64" t="s">
        <v>21</v>
      </c>
      <c r="N13" s="294" t="s">
        <v>9</v>
      </c>
      <c r="O13" s="294" t="s">
        <v>245</v>
      </c>
      <c r="P13" s="294" t="s">
        <v>109</v>
      </c>
      <c r="Q13" s="423"/>
      <c r="R13" s="423"/>
    </row>
    <row r="14" spans="2:19" ht="60" customHeight="1">
      <c r="B14" s="19">
        <v>10</v>
      </c>
      <c r="C14" s="257" t="s">
        <v>158</v>
      </c>
      <c r="D14" s="20">
        <v>15</v>
      </c>
      <c r="E14" s="21">
        <v>1558</v>
      </c>
      <c r="F14" s="22">
        <f aca="true" t="shared" si="0" ref="F14:F20">D14*E14</f>
        <v>23370</v>
      </c>
      <c r="G14" s="23"/>
      <c r="H14" s="23"/>
      <c r="I14" s="23">
        <f>H14*0.25</f>
        <v>0</v>
      </c>
      <c r="J14" s="24">
        <f>IF((VLOOKUP(F14,'[2]TABLAS 15'!$B$22:$D$32,3)-L14)&lt;0,0,VLOOKUP(F14,'[2]TABLAS 15'!$B$22:$D$32,3)-L14)</f>
        <v>0</v>
      </c>
      <c r="K14" s="24">
        <f aca="true" t="shared" si="1" ref="K14:K20">SUM(F14+H14+J14+I14+G14)</f>
        <v>23370</v>
      </c>
      <c r="L14" s="25">
        <f>((F14-VLOOKUP(F14,'[2]TABLAS 15'!$A$6:$D$13,1))*VLOOKUP(F14,'[2]TABLAS 15'!$A$6:$D$13,4)+VLOOKUP(F14,'[2]TABLAS 15'!$A$6:$D$13,3))</f>
        <v>4863.0396</v>
      </c>
      <c r="M14" s="26"/>
      <c r="N14" s="24">
        <v>4251.52</v>
      </c>
      <c r="O14" s="27"/>
      <c r="P14" s="23">
        <v>477.96</v>
      </c>
      <c r="Q14" s="140">
        <f aca="true" t="shared" si="2" ref="Q14:Q21">K14-N14-O14-P14</f>
        <v>18640.52</v>
      </c>
      <c r="R14" s="477">
        <v>1</v>
      </c>
      <c r="S14" s="62"/>
    </row>
    <row r="15" spans="2:19" ht="60" customHeight="1">
      <c r="B15" s="19">
        <v>11</v>
      </c>
      <c r="C15" s="295" t="s">
        <v>226</v>
      </c>
      <c r="D15" s="20">
        <v>15</v>
      </c>
      <c r="E15" s="21">
        <v>248</v>
      </c>
      <c r="F15" s="22">
        <f>D15*E15</f>
        <v>3720</v>
      </c>
      <c r="G15" s="23"/>
      <c r="H15" s="23"/>
      <c r="I15" s="23"/>
      <c r="J15" s="24">
        <f>IF((VLOOKUP(F15,'[2]TABLAS 15'!$B$22:$D$32,3)-L15)&lt;0,0,VLOOKUP(F15,'[2]TABLAS 15'!$B$22:$D$32,3)-L15)</f>
        <v>0</v>
      </c>
      <c r="K15" s="24">
        <f>SUM(F15+H15+J15+I15+G15)</f>
        <v>3720</v>
      </c>
      <c r="L15" s="25">
        <f>((F15-VLOOKUP(F15,'[2]TABLAS 15'!$A$6:$D$13,1))*VLOOKUP(F15,'[2]TABLAS 15'!$A$6:$D$13,4)+VLOOKUP(F15,'[2]TABLAS 15'!$A$6:$D$13,3))</f>
        <v>300.36480000000006</v>
      </c>
      <c r="M15" s="26"/>
      <c r="N15" s="24">
        <v>120.13</v>
      </c>
      <c r="O15" s="27"/>
      <c r="P15" s="27">
        <v>90</v>
      </c>
      <c r="Q15" s="140">
        <f>K15-N15-O15-P15</f>
        <v>3509.87</v>
      </c>
      <c r="R15" s="477">
        <v>1</v>
      </c>
      <c r="S15" s="62"/>
    </row>
    <row r="16" spans="2:19" ht="60" customHeight="1">
      <c r="B16" s="19">
        <v>12</v>
      </c>
      <c r="C16" s="258" t="s">
        <v>129</v>
      </c>
      <c r="D16" s="20">
        <v>15</v>
      </c>
      <c r="E16" s="21">
        <v>234.6</v>
      </c>
      <c r="F16" s="22">
        <f t="shared" si="0"/>
        <v>3519</v>
      </c>
      <c r="G16" s="23"/>
      <c r="H16" s="23"/>
      <c r="I16" s="23"/>
      <c r="J16" s="24">
        <f>IF((VLOOKUP(F16,'[2]TABLAS 15'!$B$22:$D$32,3)-L16)&lt;0,0,VLOOKUP(F16,'[2]TABLAS 15'!$B$22:$D$32,3)-L16)</f>
        <v>0</v>
      </c>
      <c r="K16" s="24">
        <f t="shared" si="1"/>
        <v>3519</v>
      </c>
      <c r="L16" s="25">
        <f>((F16-VLOOKUP(F16,'[2]TABLAS 15'!$A$6:$D$13,1))*VLOOKUP(F16,'[2]TABLAS 15'!$A$6:$D$13,4)+VLOOKUP(F16,'[2]TABLAS 15'!$A$6:$D$13,3))</f>
        <v>277.439264</v>
      </c>
      <c r="M16" s="26"/>
      <c r="N16" s="24">
        <v>121.13</v>
      </c>
      <c r="O16" s="27"/>
      <c r="P16" s="27">
        <v>84.95</v>
      </c>
      <c r="Q16" s="140">
        <f t="shared" si="2"/>
        <v>3312.92</v>
      </c>
      <c r="R16" s="477">
        <v>1</v>
      </c>
      <c r="S16" s="62"/>
    </row>
    <row r="17" spans="2:19" ht="60" customHeight="1">
      <c r="B17" s="19">
        <v>13</v>
      </c>
      <c r="C17" s="203" t="s">
        <v>129</v>
      </c>
      <c r="D17" s="20">
        <v>15</v>
      </c>
      <c r="E17" s="21">
        <v>348</v>
      </c>
      <c r="F17" s="22">
        <f t="shared" si="0"/>
        <v>5220</v>
      </c>
      <c r="G17" s="23"/>
      <c r="H17" s="23"/>
      <c r="I17" s="23"/>
      <c r="J17" s="24">
        <f>IF((VLOOKUP(F17,'[2]TABLAS 15'!$B$22:$D$32,3)-L17)&lt;0,0,VLOOKUP(F17,'[2]TABLAS 15'!$B$22:$D$32,3)-L17)</f>
        <v>0</v>
      </c>
      <c r="K17" s="24">
        <f t="shared" si="1"/>
        <v>5220</v>
      </c>
      <c r="L17" s="25">
        <f>((F17-VLOOKUP(F17,'[2]TABLAS 15'!$A$6:$D$13,1))*VLOOKUP(F17,'[2]TABLAS 15'!$A$6:$D$13,4)+VLOOKUP(F17,'[2]TABLAS 15'!$A$6:$D$13,3))</f>
        <v>559.429514</v>
      </c>
      <c r="M17" s="26"/>
      <c r="N17" s="24">
        <v>122.13</v>
      </c>
      <c r="O17" s="27"/>
      <c r="P17" s="27">
        <v>127.45</v>
      </c>
      <c r="Q17" s="140">
        <f t="shared" si="2"/>
        <v>4970.42</v>
      </c>
      <c r="R17" s="477">
        <v>1</v>
      </c>
      <c r="S17" s="62"/>
    </row>
    <row r="18" spans="2:18" ht="60" customHeight="1">
      <c r="B18" s="19">
        <v>14</v>
      </c>
      <c r="C18" s="259" t="s">
        <v>15</v>
      </c>
      <c r="D18" s="20">
        <v>15</v>
      </c>
      <c r="E18" s="21">
        <v>131</v>
      </c>
      <c r="F18" s="24">
        <f t="shared" si="0"/>
        <v>1965</v>
      </c>
      <c r="G18" s="23"/>
      <c r="H18" s="23"/>
      <c r="I18" s="23">
        <f>H18*0.25</f>
        <v>0</v>
      </c>
      <c r="J18" s="24">
        <v>112.33</v>
      </c>
      <c r="K18" s="24">
        <f t="shared" si="1"/>
        <v>2077.33</v>
      </c>
      <c r="L18" s="25"/>
      <c r="M18" s="26"/>
      <c r="N18" s="24"/>
      <c r="O18" s="27">
        <v>1000</v>
      </c>
      <c r="P18" s="27">
        <v>51.93</v>
      </c>
      <c r="Q18" s="140">
        <f t="shared" si="2"/>
        <v>1025.3999999999999</v>
      </c>
      <c r="R18" s="477">
        <v>1</v>
      </c>
    </row>
    <row r="19" spans="2:18" ht="60" customHeight="1">
      <c r="B19" s="19">
        <v>15</v>
      </c>
      <c r="C19" s="295" t="s">
        <v>166</v>
      </c>
      <c r="D19" s="20">
        <v>15</v>
      </c>
      <c r="E19" s="21">
        <v>162.5</v>
      </c>
      <c r="F19" s="24">
        <f t="shared" si="0"/>
        <v>2437.5</v>
      </c>
      <c r="G19" s="23"/>
      <c r="H19" s="23"/>
      <c r="I19" s="23">
        <f>H19*0.25</f>
        <v>0</v>
      </c>
      <c r="J19" s="24">
        <v>113.33</v>
      </c>
      <c r="K19" s="24">
        <f t="shared" si="1"/>
        <v>2550.83</v>
      </c>
      <c r="L19" s="25"/>
      <c r="M19" s="26"/>
      <c r="N19" s="24"/>
      <c r="O19" s="27">
        <v>500</v>
      </c>
      <c r="P19" s="27">
        <v>63.77</v>
      </c>
      <c r="Q19" s="140">
        <f t="shared" si="2"/>
        <v>1987.06</v>
      </c>
      <c r="R19" s="477">
        <v>1</v>
      </c>
    </row>
    <row r="20" spans="2:18" ht="60" customHeight="1">
      <c r="B20" s="19">
        <v>16</v>
      </c>
      <c r="C20" s="257" t="s">
        <v>135</v>
      </c>
      <c r="D20" s="20">
        <v>15</v>
      </c>
      <c r="E20" s="21">
        <v>167.5</v>
      </c>
      <c r="F20" s="24">
        <f t="shared" si="0"/>
        <v>2512.5</v>
      </c>
      <c r="G20" s="23"/>
      <c r="H20" s="23"/>
      <c r="I20" s="23">
        <f>H20*0.25</f>
        <v>0</v>
      </c>
      <c r="J20" s="24">
        <v>35.3</v>
      </c>
      <c r="K20" s="24">
        <f t="shared" si="1"/>
        <v>2547.8</v>
      </c>
      <c r="L20" s="25"/>
      <c r="M20" s="26"/>
      <c r="N20" s="24"/>
      <c r="O20" s="27">
        <v>1500</v>
      </c>
      <c r="P20" s="27">
        <v>63.7</v>
      </c>
      <c r="Q20" s="140">
        <f t="shared" si="2"/>
        <v>984.1000000000001</v>
      </c>
      <c r="R20" s="477">
        <v>1</v>
      </c>
    </row>
    <row r="21" spans="2:18" ht="16.5" customHeight="1">
      <c r="B21" s="19"/>
      <c r="C21" s="182"/>
      <c r="D21" s="20"/>
      <c r="E21" s="230"/>
      <c r="F21" s="24"/>
      <c r="G21" s="23"/>
      <c r="H21" s="23"/>
      <c r="I21" s="23"/>
      <c r="J21" s="24"/>
      <c r="K21" s="24"/>
      <c r="L21" s="25"/>
      <c r="M21" s="26"/>
      <c r="N21" s="24"/>
      <c r="O21" s="27"/>
      <c r="P21" s="23"/>
      <c r="Q21" s="140">
        <f t="shared" si="2"/>
        <v>0</v>
      </c>
      <c r="R21" s="2"/>
    </row>
    <row r="22" spans="2:18" ht="12.75" customHeight="1">
      <c r="B22" s="87"/>
      <c r="C22" s="113"/>
      <c r="D22" s="12"/>
      <c r="E22" s="13"/>
      <c r="F22" s="24">
        <f>SUM(F14:F21)</f>
        <v>42744</v>
      </c>
      <c r="G22" s="23"/>
      <c r="H22" s="23"/>
      <c r="I22" s="23">
        <f>SUM(I14:I21)</f>
        <v>0</v>
      </c>
      <c r="J22" s="24">
        <f>SUM(J14:J21)</f>
        <v>260.96</v>
      </c>
      <c r="K22" s="24">
        <f>SUM(K14:K21)</f>
        <v>43004.96000000001</v>
      </c>
      <c r="L22" s="25">
        <f>SUM(L14:L21)</f>
        <v>6000.273178</v>
      </c>
      <c r="M22" s="26"/>
      <c r="N22" s="24">
        <f>SUM(N14:N21)</f>
        <v>4614.910000000001</v>
      </c>
      <c r="O22" s="135">
        <f>SUM(O14:O21)</f>
        <v>3000</v>
      </c>
      <c r="P22" s="132">
        <f>SUM(P14:P21)</f>
        <v>959.7600000000001</v>
      </c>
      <c r="Q22" s="15"/>
      <c r="R22" s="17"/>
    </row>
    <row r="23" spans="2:18" ht="12.75" customHeight="1">
      <c r="B23" s="87"/>
      <c r="C23" s="113"/>
      <c r="D23" s="12"/>
      <c r="E23" s="13"/>
      <c r="F23" s="15"/>
      <c r="G23" s="14"/>
      <c r="H23" s="14"/>
      <c r="I23" s="14"/>
      <c r="J23" s="15"/>
      <c r="K23" s="15"/>
      <c r="L23" s="111"/>
      <c r="N23" s="15"/>
      <c r="O23" s="36"/>
      <c r="P23" s="14"/>
      <c r="Q23" s="15"/>
      <c r="R23" s="17"/>
    </row>
    <row r="24" spans="2:18" ht="12.75" customHeight="1">
      <c r="B24" s="87"/>
      <c r="C24" s="113"/>
      <c r="D24" s="12"/>
      <c r="E24" s="13"/>
      <c r="F24" s="15"/>
      <c r="G24" s="14"/>
      <c r="H24" s="14"/>
      <c r="I24" s="14"/>
      <c r="J24" s="15"/>
      <c r="K24" s="15"/>
      <c r="L24" s="111"/>
      <c r="N24" s="15"/>
      <c r="O24" s="114" t="s">
        <v>2</v>
      </c>
      <c r="P24" s="14"/>
      <c r="Q24" s="24">
        <f>SUM(Q14:Q23)</f>
        <v>34430.28999999999</v>
      </c>
      <c r="R24" s="17"/>
    </row>
    <row r="25" spans="2:18" ht="12.75" customHeight="1">
      <c r="B25" s="87"/>
      <c r="C25" s="113"/>
      <c r="D25" s="12"/>
      <c r="E25" s="13"/>
      <c r="F25" s="15"/>
      <c r="G25" s="14"/>
      <c r="H25" s="14"/>
      <c r="I25" s="14"/>
      <c r="J25" s="15"/>
      <c r="K25" s="15"/>
      <c r="L25" s="111"/>
      <c r="N25" s="15"/>
      <c r="O25" s="114"/>
      <c r="P25" s="14"/>
      <c r="Q25" s="15"/>
      <c r="R25" s="17"/>
    </row>
    <row r="26" spans="2:18" ht="12.75" customHeight="1">
      <c r="B26" s="87"/>
      <c r="C26" s="113"/>
      <c r="D26" s="12"/>
      <c r="E26" s="13"/>
      <c r="F26" s="15"/>
      <c r="G26" s="14"/>
      <c r="H26" s="14"/>
      <c r="I26" s="14"/>
      <c r="J26" s="15"/>
      <c r="K26" s="15"/>
      <c r="L26" s="111"/>
      <c r="N26" s="15"/>
      <c r="O26" s="36"/>
      <c r="P26" s="14"/>
      <c r="Q26" s="15"/>
      <c r="R26" s="17"/>
    </row>
    <row r="27" spans="2:18" ht="12.75" customHeight="1">
      <c r="B27" s="87"/>
      <c r="C27"/>
      <c r="G27" s="424"/>
      <c r="H27" s="424"/>
      <c r="I27" s="424"/>
      <c r="J27" s="424"/>
      <c r="K27" s="424"/>
      <c r="L27" s="424"/>
      <c r="M27" s="424"/>
      <c r="N27" s="424"/>
      <c r="O27" s="36"/>
      <c r="P27" s="14"/>
      <c r="Q27" s="15"/>
      <c r="R27" s="17"/>
    </row>
    <row r="28" spans="2:18" ht="12.75" customHeight="1">
      <c r="B28" s="87"/>
      <c r="C28"/>
      <c r="G28" s="120"/>
      <c r="H28" s="120"/>
      <c r="I28" s="120"/>
      <c r="J28" s="120"/>
      <c r="K28" s="120"/>
      <c r="L28" s="120"/>
      <c r="M28" s="120"/>
      <c r="N28" s="120"/>
      <c r="O28" s="36"/>
      <c r="P28" s="14"/>
      <c r="Q28" s="15"/>
      <c r="R28" s="17"/>
    </row>
    <row r="29" spans="2:18" ht="12.75" customHeight="1">
      <c r="B29" s="87"/>
      <c r="C29"/>
      <c r="G29" s="120"/>
      <c r="H29" s="120"/>
      <c r="I29" s="120"/>
      <c r="J29" s="120"/>
      <c r="K29" s="120"/>
      <c r="L29" s="120"/>
      <c r="M29" s="120"/>
      <c r="N29" s="120"/>
      <c r="O29" s="36"/>
      <c r="P29" s="14"/>
      <c r="Q29" s="15"/>
      <c r="R29" s="17"/>
    </row>
    <row r="30" spans="2:18" ht="12.75" customHeight="1">
      <c r="B30" s="87"/>
      <c r="C30"/>
      <c r="G30" s="120"/>
      <c r="H30" s="120"/>
      <c r="I30" s="120"/>
      <c r="J30" s="120"/>
      <c r="K30" s="120"/>
      <c r="L30" s="120"/>
      <c r="M30" s="120"/>
      <c r="N30" s="120"/>
      <c r="O30" s="36"/>
      <c r="P30" s="14"/>
      <c r="Q30" s="15"/>
      <c r="R30" s="17"/>
    </row>
    <row r="31" spans="2:18" ht="12.75" customHeight="1">
      <c r="B31" s="87"/>
      <c r="C31"/>
      <c r="E31"/>
      <c r="F31"/>
      <c r="G31"/>
      <c r="H31" s="29"/>
      <c r="I31" s="29"/>
      <c r="J31" s="29"/>
      <c r="K31" s="15"/>
      <c r="L31" s="111"/>
      <c r="N31" s="15"/>
      <c r="O31" s="36"/>
      <c r="P31" s="14"/>
      <c r="Q31" s="15"/>
      <c r="R31" s="17"/>
    </row>
    <row r="32" spans="2:18" ht="12.75" customHeight="1">
      <c r="B32" s="87"/>
      <c r="C32"/>
      <c r="D32"/>
      <c r="E32" s="30"/>
      <c r="F32"/>
      <c r="H32"/>
      <c r="I32"/>
      <c r="K32" s="15"/>
      <c r="L32" s="111"/>
      <c r="N32" s="15"/>
      <c r="O32" s="36"/>
      <c r="P32" s="14"/>
      <c r="Q32" s="15"/>
      <c r="R32" s="17"/>
    </row>
    <row r="33" spans="2:18" ht="12.75" customHeight="1">
      <c r="B33" s="87"/>
      <c r="C33"/>
      <c r="G33" s="71"/>
      <c r="K33" s="15"/>
      <c r="L33" s="111"/>
      <c r="N33" s="15"/>
      <c r="O33" s="36"/>
      <c r="P33" s="14"/>
      <c r="Q33" s="15"/>
      <c r="R33" s="17"/>
    </row>
    <row r="34" spans="2:18" ht="21" customHeight="1">
      <c r="B34" s="87"/>
      <c r="C34"/>
      <c r="G34" s="296"/>
      <c r="H34" s="296"/>
      <c r="I34" s="296"/>
      <c r="J34" s="296"/>
      <c r="K34" s="296"/>
      <c r="L34" s="296"/>
      <c r="M34" s="296"/>
      <c r="N34" s="296"/>
      <c r="O34" s="36"/>
      <c r="P34" s="14"/>
      <c r="Q34" s="15"/>
      <c r="R34" s="17"/>
    </row>
    <row r="35" spans="2:18" ht="12.75" customHeight="1">
      <c r="B35" s="87"/>
      <c r="C35" s="113"/>
      <c r="D35" s="12"/>
      <c r="E35" s="13"/>
      <c r="F35" s="15"/>
      <c r="G35" s="296"/>
      <c r="H35" s="296"/>
      <c r="I35" s="296"/>
      <c r="J35" s="296"/>
      <c r="K35" s="296"/>
      <c r="L35" s="296"/>
      <c r="M35" s="296"/>
      <c r="N35" s="296"/>
      <c r="O35" s="36"/>
      <c r="P35" s="14"/>
      <c r="Q35" s="15"/>
      <c r="R35" s="17"/>
    </row>
    <row r="36" spans="2:18" ht="12.75" customHeight="1">
      <c r="B36" s="87"/>
      <c r="C36" s="113"/>
      <c r="D36" s="12"/>
      <c r="E36" s="13"/>
      <c r="F36" s="15"/>
      <c r="G36" s="296"/>
      <c r="H36" s="296"/>
      <c r="I36" s="296"/>
      <c r="J36" s="296"/>
      <c r="K36" s="296"/>
      <c r="L36" s="296"/>
      <c r="M36" s="296"/>
      <c r="N36" s="296"/>
      <c r="O36" s="36"/>
      <c r="P36" s="14"/>
      <c r="Q36" s="15"/>
      <c r="R36" s="17"/>
    </row>
    <row r="37" spans="2:18" ht="12.75" customHeight="1">
      <c r="B37" s="87"/>
      <c r="C37" s="113"/>
      <c r="D37" s="12"/>
      <c r="E37" s="13"/>
      <c r="F37" s="15"/>
      <c r="G37" s="296"/>
      <c r="H37" s="296"/>
      <c r="I37" s="296"/>
      <c r="J37" s="296"/>
      <c r="K37" s="296"/>
      <c r="L37" s="296"/>
      <c r="M37" s="296"/>
      <c r="N37" s="296"/>
      <c r="O37" s="36"/>
      <c r="P37" s="14"/>
      <c r="Q37" s="15"/>
      <c r="R37" s="17"/>
    </row>
    <row r="38" spans="2:18" ht="12.75" customHeight="1">
      <c r="B38" s="87"/>
      <c r="C38" s="113"/>
      <c r="D38" s="12"/>
      <c r="E38" s="13"/>
      <c r="F38" s="15"/>
      <c r="G38" s="296"/>
      <c r="H38" s="296"/>
      <c r="I38" s="296"/>
      <c r="J38" s="296"/>
      <c r="K38" s="296"/>
      <c r="L38" s="296"/>
      <c r="M38" s="296"/>
      <c r="N38" s="296"/>
      <c r="O38" s="36"/>
      <c r="P38" s="14"/>
      <c r="Q38" s="15"/>
      <c r="R38" s="17"/>
    </row>
    <row r="39" spans="2:18" ht="12.75" customHeight="1">
      <c r="B39" s="87"/>
      <c r="C39" s="113"/>
      <c r="D39" s="12"/>
      <c r="E39" s="13"/>
      <c r="F39" s="15"/>
      <c r="G39" s="14"/>
      <c r="H39" s="14"/>
      <c r="I39" s="14"/>
      <c r="J39" s="15"/>
      <c r="K39" s="15"/>
      <c r="L39" s="111"/>
      <c r="N39" s="15"/>
      <c r="O39" s="36"/>
      <c r="P39" s="14"/>
      <c r="Q39" s="15"/>
      <c r="R39" s="17"/>
    </row>
    <row r="40" spans="2:18" ht="12.75" customHeight="1">
      <c r="B40" s="87"/>
      <c r="C40" s="113"/>
      <c r="D40" s="12"/>
      <c r="E40" s="13"/>
      <c r="F40" s="15"/>
      <c r="G40" s="14"/>
      <c r="H40" s="14"/>
      <c r="I40" s="14"/>
      <c r="J40" s="15"/>
      <c r="K40" s="15"/>
      <c r="L40" s="111"/>
      <c r="N40" s="15"/>
      <c r="O40" s="36"/>
      <c r="P40" s="14"/>
      <c r="Q40" s="15"/>
      <c r="R40" s="17"/>
    </row>
    <row r="41" spans="2:18" ht="12.75" customHeight="1">
      <c r="B41" s="87"/>
      <c r="C41" s="113"/>
      <c r="D41" s="12"/>
      <c r="E41" s="13"/>
      <c r="F41" s="15"/>
      <c r="G41" s="14"/>
      <c r="H41" s="14"/>
      <c r="I41" s="14"/>
      <c r="J41" s="15"/>
      <c r="K41" s="15"/>
      <c r="L41" s="111"/>
      <c r="N41" s="15"/>
      <c r="O41" s="36"/>
      <c r="P41" s="14"/>
      <c r="Q41" s="15"/>
      <c r="R41" s="17"/>
    </row>
    <row r="42" spans="2:18" ht="12.75" customHeight="1">
      <c r="B42" s="87"/>
      <c r="C42" s="113"/>
      <c r="D42" s="12"/>
      <c r="E42" s="13"/>
      <c r="F42" s="15"/>
      <c r="G42" s="14"/>
      <c r="H42" s="14"/>
      <c r="I42" s="14"/>
      <c r="J42" s="15"/>
      <c r="K42" s="15"/>
      <c r="L42" s="111"/>
      <c r="N42" s="15"/>
      <c r="O42" s="36"/>
      <c r="P42" s="14"/>
      <c r="Q42" s="15"/>
      <c r="R42" s="17"/>
    </row>
    <row r="43" spans="2:18" ht="12.75" customHeight="1">
      <c r="B43" s="87"/>
      <c r="C43" s="113"/>
      <c r="D43" s="12"/>
      <c r="E43" s="13"/>
      <c r="F43" s="15"/>
      <c r="G43" s="14"/>
      <c r="H43" s="14"/>
      <c r="I43" s="14"/>
      <c r="J43" s="15"/>
      <c r="K43" s="15"/>
      <c r="L43" s="111"/>
      <c r="N43" s="15"/>
      <c r="O43" s="36"/>
      <c r="P43" s="14"/>
      <c r="Q43" s="15"/>
      <c r="R43" s="17"/>
    </row>
    <row r="44" spans="3:18" ht="12.75" customHeight="1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/>
    </row>
    <row r="45" spans="3:18" ht="20.25">
      <c r="C45" s="9"/>
      <c r="D45" s="415" t="s">
        <v>165</v>
      </c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/>
    </row>
    <row r="46" spans="3:18" ht="20.25">
      <c r="C46" s="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/>
    </row>
    <row r="47" spans="3:18" ht="12.75" customHeight="1">
      <c r="C47" s="7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166"/>
      <c r="R47" s="166"/>
    </row>
    <row r="48" spans="3:18" ht="24.75" customHeight="1" thickBot="1">
      <c r="C48" s="10"/>
      <c r="E48" s="398" t="s">
        <v>124</v>
      </c>
      <c r="F48" s="398"/>
      <c r="G48" s="398"/>
      <c r="H48" s="398"/>
      <c r="I48" s="398"/>
      <c r="J48" s="398"/>
      <c r="K48" s="398"/>
      <c r="L48" s="398"/>
      <c r="M48" s="398"/>
      <c r="N48" s="398"/>
      <c r="P48" s="11"/>
      <c r="Q48" s="10"/>
      <c r="R48"/>
    </row>
    <row r="49" spans="3:18" ht="12.75">
      <c r="C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Q49" s="10"/>
      <c r="R49"/>
    </row>
    <row r="50" spans="3:18" ht="12.75">
      <c r="C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Q50" s="10"/>
      <c r="R50"/>
    </row>
    <row r="51" spans="3:18" ht="12.75">
      <c r="C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Q51" s="10"/>
      <c r="R51"/>
    </row>
    <row r="52" spans="3:18" ht="12.75">
      <c r="C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Q52" s="10"/>
      <c r="R52"/>
    </row>
    <row r="53" spans="3:18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0"/>
      <c r="Q53" s="8"/>
      <c r="R53"/>
    </row>
    <row r="54" spans="3:18" ht="15.75">
      <c r="C54" s="49"/>
      <c r="D54" s="50"/>
      <c r="E54" s="50"/>
      <c r="F54" s="49"/>
      <c r="G54" s="49"/>
      <c r="H54" s="49"/>
      <c r="I54" s="49"/>
      <c r="J54" s="49"/>
      <c r="K54" s="48"/>
      <c r="L54" s="51" t="s">
        <v>16</v>
      </c>
      <c r="M54" s="49"/>
      <c r="N54" s="52"/>
      <c r="O54" s="53"/>
      <c r="P54" s="49"/>
      <c r="Q54" s="49"/>
      <c r="R54" s="49"/>
    </row>
    <row r="55" spans="2:18" ht="12.75">
      <c r="B55" s="54"/>
      <c r="D55" s="55"/>
      <c r="E55" s="55"/>
      <c r="Q55" s="58"/>
      <c r="R55" s="59"/>
    </row>
    <row r="56" spans="2:18" ht="15.75">
      <c r="B56" s="299"/>
      <c r="C56" s="375" t="s">
        <v>7</v>
      </c>
      <c r="D56" s="301" t="s">
        <v>17</v>
      </c>
      <c r="E56" s="375" t="s">
        <v>0</v>
      </c>
      <c r="F56" s="425" t="s">
        <v>1</v>
      </c>
      <c r="G56" s="426"/>
      <c r="H56" s="426"/>
      <c r="I56" s="426"/>
      <c r="J56" s="426"/>
      <c r="K56" s="427"/>
      <c r="L56" s="305"/>
      <c r="M56" s="293"/>
      <c r="N56" s="425" t="s">
        <v>11</v>
      </c>
      <c r="O56" s="426"/>
      <c r="P56" s="427"/>
      <c r="Q56" s="428" t="s">
        <v>2</v>
      </c>
      <c r="R56" s="428" t="s">
        <v>3</v>
      </c>
    </row>
    <row r="57" spans="2:18" ht="15" customHeight="1">
      <c r="B57" s="302"/>
      <c r="C57" s="303"/>
      <c r="D57" s="304"/>
      <c r="E57" s="303"/>
      <c r="F57" s="78" t="s">
        <v>4</v>
      </c>
      <c r="G57" s="207" t="s">
        <v>12</v>
      </c>
      <c r="H57" s="73" t="s">
        <v>18</v>
      </c>
      <c r="I57" s="73" t="s">
        <v>19</v>
      </c>
      <c r="J57" s="63" t="s">
        <v>20</v>
      </c>
      <c r="K57" s="63" t="s">
        <v>5</v>
      </c>
      <c r="L57" s="64" t="s">
        <v>21</v>
      </c>
      <c r="N57" s="79" t="s">
        <v>9</v>
      </c>
      <c r="O57" s="79" t="s">
        <v>245</v>
      </c>
      <c r="P57" s="294" t="s">
        <v>109</v>
      </c>
      <c r="Q57" s="429"/>
      <c r="R57" s="429"/>
    </row>
    <row r="58" spans="2:19" ht="60" customHeight="1">
      <c r="B58" s="19">
        <v>17</v>
      </c>
      <c r="C58" s="68" t="s">
        <v>23</v>
      </c>
      <c r="D58" s="20">
        <v>15</v>
      </c>
      <c r="E58" s="21">
        <v>711</v>
      </c>
      <c r="F58" s="22">
        <f>D58*E58</f>
        <v>10665</v>
      </c>
      <c r="G58" s="23"/>
      <c r="H58" s="23"/>
      <c r="I58" s="23">
        <f>H58*0.25</f>
        <v>0</v>
      </c>
      <c r="J58" s="24">
        <f>IF((VLOOKUP(F58,'[2]TABLAS 15'!$B$22:$D$32,3)-L58)&lt;0,0,VLOOKUP(F58,'[2]TABLAS 15'!$B$22:$D$32,3)-L58)</f>
        <v>0</v>
      </c>
      <c r="K58" s="24">
        <f>SUM(F58+H58+J58+I58+G58)</f>
        <v>10665</v>
      </c>
      <c r="L58" s="25">
        <f>((F58-VLOOKUP(F58,'[2]TABLAS 15'!$A$6:$D$13,1))*VLOOKUP(F58,'[2]TABLAS 15'!$A$6:$D$13,4)+VLOOKUP(F58,'[2]TABLAS 15'!$A$6:$D$13,3))</f>
        <v>1650.5748800000001</v>
      </c>
      <c r="M58" s="26"/>
      <c r="N58" s="24">
        <v>1498.6</v>
      </c>
      <c r="O58" s="27"/>
      <c r="P58" s="23">
        <v>229.16</v>
      </c>
      <c r="Q58" s="140">
        <f>J58+K58-N58-O58-P58</f>
        <v>8937.24</v>
      </c>
      <c r="R58" s="477">
        <v>1</v>
      </c>
      <c r="S58" s="242"/>
    </row>
    <row r="59" spans="2:19" ht="60" customHeight="1">
      <c r="B59" s="19">
        <v>18</v>
      </c>
      <c r="C59" s="68" t="s">
        <v>24</v>
      </c>
      <c r="D59" s="20">
        <v>15</v>
      </c>
      <c r="E59" s="21">
        <v>212.7</v>
      </c>
      <c r="F59" s="22">
        <f>D59*E59</f>
        <v>3190.5</v>
      </c>
      <c r="G59" s="23"/>
      <c r="H59" s="23"/>
      <c r="I59" s="23">
        <f>H59*0.25</f>
        <v>0</v>
      </c>
      <c r="J59" s="24"/>
      <c r="K59" s="24">
        <f>SUM(F59+H59+J59+I59+G59)</f>
        <v>3190.5</v>
      </c>
      <c r="L59" s="25">
        <f>((F59-VLOOKUP(F59,'[2]TABLAS 15'!$A$6:$D$13,1))*VLOOKUP(F59,'[2]TABLAS 15'!$A$6:$D$13,4)+VLOOKUP(F59,'[2]TABLAS 15'!$A$6:$D$13,3))</f>
        <v>241.698464</v>
      </c>
      <c r="M59" s="325"/>
      <c r="N59" s="24">
        <f>IF((VLOOKUP(F59,'[2]TABLAS 15'!$B$22:$D$32,3)-L59)&lt;0,-(VLOOKUP(F59,'[2]TABLAS 15'!$B$22:$D$32,3)-L59),0)</f>
        <v>114.928464</v>
      </c>
      <c r="O59" s="27"/>
      <c r="P59" s="23">
        <v>76.89</v>
      </c>
      <c r="Q59" s="140">
        <f>K59-N59-O59-P59</f>
        <v>2998.681536</v>
      </c>
      <c r="R59" s="477">
        <v>1</v>
      </c>
      <c r="S59" s="242"/>
    </row>
    <row r="60" spans="2:19" ht="60" customHeight="1">
      <c r="B60" s="19">
        <v>19</v>
      </c>
      <c r="C60" s="346" t="s">
        <v>209</v>
      </c>
      <c r="D60" s="20">
        <v>15</v>
      </c>
      <c r="E60" s="21">
        <v>136</v>
      </c>
      <c r="F60" s="22">
        <f>D60*E60</f>
        <v>2040</v>
      </c>
      <c r="G60" s="23"/>
      <c r="H60" s="23"/>
      <c r="I60" s="23">
        <f>H60*0.25</f>
        <v>0</v>
      </c>
      <c r="J60" s="24"/>
      <c r="K60" s="24">
        <f>SUM(F60+H60+J60+I60+G60)</f>
        <v>2040</v>
      </c>
      <c r="L60" s="25">
        <f>((F60-VLOOKUP(F60,'[2]TABLAS 15'!$A$6:$D$13,1))*VLOOKUP(F60,'[2]TABLAS 15'!$A$6:$D$13,4)+VLOOKUP(F60,'[2]TABLAS 15'!$A$6:$D$13,3))</f>
        <v>119.44480000000001</v>
      </c>
      <c r="M60" s="325"/>
      <c r="N60" s="24">
        <f>IF((VLOOKUP(F60,'[2]TABLAS 15'!$B$22:$D$32,3)-L60)&lt;0,-(VLOOKUP(F60,'[2]TABLAS 15'!$B$22:$D$32,3)-L60),0)</f>
        <v>0</v>
      </c>
      <c r="O60" s="27"/>
      <c r="P60" s="23">
        <v>51</v>
      </c>
      <c r="Q60" s="140">
        <f>K60-N60-O60-P60</f>
        <v>1989</v>
      </c>
      <c r="R60" s="477">
        <v>1</v>
      </c>
      <c r="S60" s="242"/>
    </row>
    <row r="61" spans="2:19" ht="12.75" customHeight="1">
      <c r="B61" s="19"/>
      <c r="C61" s="69"/>
      <c r="D61" s="20"/>
      <c r="E61" s="21"/>
      <c r="F61" s="24">
        <f>SUM(F58:F60)</f>
        <v>15895.5</v>
      </c>
      <c r="G61" s="23"/>
      <c r="H61" s="23"/>
      <c r="I61" s="23">
        <f>SUM(I58:I60)</f>
        <v>0</v>
      </c>
      <c r="J61" s="24">
        <f>SUM(J58:J60)</f>
        <v>0</v>
      </c>
      <c r="K61" s="24">
        <f>SUM(K58:K60)</f>
        <v>15895.5</v>
      </c>
      <c r="L61" s="25">
        <f>SUM(L58:L60)</f>
        <v>2011.7181440000002</v>
      </c>
      <c r="M61" s="26"/>
      <c r="N61" s="24">
        <f>SUM(N58:N60)</f>
        <v>1613.528464</v>
      </c>
      <c r="O61" s="27"/>
      <c r="P61" s="23">
        <f>SUM(P58:P60)</f>
        <v>357.05</v>
      </c>
      <c r="Q61" s="24"/>
      <c r="R61" s="2"/>
      <c r="S61" s="242"/>
    </row>
    <row r="62" ht="12.75">
      <c r="S62" s="242"/>
    </row>
    <row r="63" ht="12.75">
      <c r="S63" s="242"/>
    </row>
    <row r="64" spans="16:19" ht="15">
      <c r="P64" s="115" t="s">
        <v>2</v>
      </c>
      <c r="Q64" s="382">
        <f>SUM(Q58:Q63)</f>
        <v>13924.921536</v>
      </c>
      <c r="S64" s="242"/>
    </row>
    <row r="65" spans="17:19" ht="12.75">
      <c r="Q65" s="62"/>
      <c r="S65" s="242"/>
    </row>
    <row r="66" ht="12.75">
      <c r="S66" s="242"/>
    </row>
    <row r="67" ht="12.75">
      <c r="S67" s="242"/>
    </row>
    <row r="68" ht="12.75">
      <c r="S68" s="242"/>
    </row>
    <row r="69" ht="12.75">
      <c r="S69" s="242"/>
    </row>
    <row r="70" spans="17:19" ht="12.75">
      <c r="Q70" s="242"/>
      <c r="S70" s="242"/>
    </row>
    <row r="71" spans="17:19" ht="12.75">
      <c r="Q71" s="242"/>
      <c r="S71" s="242"/>
    </row>
    <row r="72" spans="17:19" ht="12.75">
      <c r="Q72" s="242"/>
      <c r="S72" s="242"/>
    </row>
    <row r="73" spans="3:19" ht="12.75">
      <c r="C73"/>
      <c r="J73" s="424"/>
      <c r="K73" s="424"/>
      <c r="L73" s="424"/>
      <c r="M73" s="424"/>
      <c r="N73" s="424"/>
      <c r="O73" s="424"/>
      <c r="P73" s="424"/>
      <c r="S73" s="242"/>
    </row>
    <row r="74" spans="3:19" ht="12.75">
      <c r="C74"/>
      <c r="J74" s="120"/>
      <c r="K74" s="120"/>
      <c r="L74" s="120"/>
      <c r="M74" s="120"/>
      <c r="N74" s="120"/>
      <c r="O74" s="120"/>
      <c r="P74" s="120"/>
      <c r="S74" s="242"/>
    </row>
    <row r="75" spans="3:19" ht="12.75">
      <c r="C75"/>
      <c r="J75" s="120"/>
      <c r="K75" s="120"/>
      <c r="L75" s="120"/>
      <c r="M75" s="120"/>
      <c r="N75" s="120"/>
      <c r="O75" s="120"/>
      <c r="P75" s="120"/>
      <c r="S75" s="242"/>
    </row>
    <row r="76" spans="3:19" ht="12.75">
      <c r="C76"/>
      <c r="J76" s="120"/>
      <c r="K76" s="120"/>
      <c r="L76" s="120"/>
      <c r="M76" s="120"/>
      <c r="N76" s="120"/>
      <c r="O76" s="120"/>
      <c r="P76" s="120"/>
      <c r="S76" s="242"/>
    </row>
    <row r="77" spans="3:19" ht="12.75">
      <c r="C77"/>
      <c r="J77"/>
      <c r="K77"/>
      <c r="L77"/>
      <c r="M77"/>
      <c r="N77" s="29"/>
      <c r="O77" s="29"/>
      <c r="P77" s="29"/>
      <c r="S77" s="242"/>
    </row>
    <row r="78" spans="3:19" ht="12.75">
      <c r="C78"/>
      <c r="J78"/>
      <c r="K78" s="30"/>
      <c r="L78"/>
      <c r="M78"/>
      <c r="N78"/>
      <c r="O78"/>
      <c r="P78"/>
      <c r="S78" s="242"/>
    </row>
    <row r="79" spans="1:19" ht="12.75">
      <c r="A79" s="430"/>
      <c r="B79" s="430"/>
      <c r="C79" s="430"/>
      <c r="J79" s="397"/>
      <c r="K79" s="397"/>
      <c r="L79" s="397"/>
      <c r="M79" s="397"/>
      <c r="N79" s="397"/>
      <c r="O79" s="397"/>
      <c r="P79" s="397"/>
      <c r="S79" s="242"/>
    </row>
    <row r="80" spans="3:19" ht="15.75">
      <c r="C80"/>
      <c r="J80" s="431"/>
      <c r="K80" s="431"/>
      <c r="L80" s="431"/>
      <c r="M80" s="431"/>
      <c r="N80" s="431"/>
      <c r="O80" s="431"/>
      <c r="P80" s="431"/>
      <c r="S80" s="242"/>
    </row>
    <row r="81" ht="12.75">
      <c r="S81" s="242"/>
    </row>
    <row r="82" ht="12.75">
      <c r="S82" s="242"/>
    </row>
    <row r="83" ht="12.75">
      <c r="S83" s="242"/>
    </row>
    <row r="84" ht="12.75">
      <c r="S84" s="242"/>
    </row>
    <row r="85" ht="12.75">
      <c r="S85" s="242"/>
    </row>
    <row r="86" ht="12.75">
      <c r="S86" s="242"/>
    </row>
    <row r="87" ht="12.75">
      <c r="S87" s="242"/>
    </row>
    <row r="88" ht="12.75">
      <c r="S88" s="242"/>
    </row>
    <row r="89" ht="12.75">
      <c r="S89" s="242"/>
    </row>
    <row r="90" ht="12.75">
      <c r="S90" s="242"/>
    </row>
    <row r="91" ht="12.75">
      <c r="S91" s="242"/>
    </row>
    <row r="92" ht="12.75">
      <c r="S92" s="242"/>
    </row>
    <row r="93" ht="12.75">
      <c r="S93" s="242"/>
    </row>
    <row r="94" ht="12.75">
      <c r="S94" s="242"/>
    </row>
    <row r="95" ht="12.75">
      <c r="S95" s="242"/>
    </row>
    <row r="96" ht="12.75">
      <c r="S96" s="242"/>
    </row>
    <row r="97" ht="12.75">
      <c r="S97" s="242"/>
    </row>
    <row r="98" spans="3:19" ht="12.75"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/>
      <c r="S98" s="242"/>
    </row>
    <row r="99" spans="3:19" ht="12.75"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/>
      <c r="S99" s="242"/>
    </row>
    <row r="100" spans="3:19" ht="20.25">
      <c r="C100" s="9"/>
      <c r="D100" s="415" t="s">
        <v>165</v>
      </c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/>
      <c r="S100" s="242"/>
    </row>
    <row r="101" spans="3:19" ht="20.25">
      <c r="C101" s="9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/>
      <c r="S101" s="242"/>
    </row>
    <row r="102" spans="3:19" ht="12.75" customHeight="1">
      <c r="C102" s="7"/>
      <c r="D102" s="10"/>
      <c r="E102" s="395" t="s">
        <v>238</v>
      </c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166"/>
      <c r="S102" s="242"/>
    </row>
    <row r="103" spans="3:19" ht="13.5" thickBot="1">
      <c r="C103" s="10"/>
      <c r="E103" s="398" t="s">
        <v>26</v>
      </c>
      <c r="F103" s="398"/>
      <c r="G103" s="398"/>
      <c r="H103" s="398"/>
      <c r="I103" s="398"/>
      <c r="J103" s="398"/>
      <c r="K103" s="398"/>
      <c r="L103" s="398"/>
      <c r="M103" s="398"/>
      <c r="N103" s="398"/>
      <c r="O103" s="11"/>
      <c r="P103" s="11"/>
      <c r="Q103" s="10"/>
      <c r="R103"/>
      <c r="S103" s="242"/>
    </row>
    <row r="104" spans="3:19" ht="12.75">
      <c r="C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Q104" s="10"/>
      <c r="R104"/>
      <c r="S104" s="242"/>
    </row>
    <row r="105" spans="3:19" ht="12.75">
      <c r="C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Q105" s="10"/>
      <c r="R105"/>
      <c r="S105" s="242"/>
    </row>
    <row r="106" spans="3:19" ht="12.75">
      <c r="C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  <c r="Q106" s="10"/>
      <c r="R106"/>
      <c r="S106" s="242"/>
    </row>
    <row r="107" spans="3:19" ht="12.75">
      <c r="C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  <c r="Q107" s="10"/>
      <c r="R107"/>
      <c r="S107" s="242"/>
    </row>
    <row r="108" spans="3:19" ht="12.75">
      <c r="C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Q108" s="10"/>
      <c r="R108"/>
      <c r="S108" s="242"/>
    </row>
    <row r="109" spans="3:19" ht="12.75">
      <c r="C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Q109" s="10"/>
      <c r="R109"/>
      <c r="S109" s="242"/>
    </row>
    <row r="110" spans="3:19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8"/>
      <c r="R110"/>
      <c r="S110" s="242"/>
    </row>
    <row r="111" spans="3:19" ht="17.25">
      <c r="C111" s="45"/>
      <c r="D111" s="45"/>
      <c r="E111" s="45"/>
      <c r="F111" s="46"/>
      <c r="G111" s="46"/>
      <c r="H111" s="46"/>
      <c r="I111" s="46"/>
      <c r="J111" s="47"/>
      <c r="K111" s="60"/>
      <c r="L111" s="61"/>
      <c r="M111" s="49"/>
      <c r="N111" s="67"/>
      <c r="O111" s="67"/>
      <c r="P111" s="67"/>
      <c r="Q111" s="67"/>
      <c r="R111" s="67"/>
      <c r="S111" s="242"/>
    </row>
    <row r="112" spans="2:19" ht="12.75">
      <c r="B112" s="54"/>
      <c r="D112" s="55"/>
      <c r="E112" s="55"/>
      <c r="Q112" s="58"/>
      <c r="R112" s="59"/>
      <c r="S112" s="242"/>
    </row>
    <row r="113" spans="2:19" ht="15.75">
      <c r="B113" s="374"/>
      <c r="C113" s="422" t="s">
        <v>7</v>
      </c>
      <c r="D113" s="422" t="s">
        <v>17</v>
      </c>
      <c r="E113" s="422" t="s">
        <v>0</v>
      </c>
      <c r="F113" s="425" t="s">
        <v>1</v>
      </c>
      <c r="G113" s="426"/>
      <c r="H113" s="426"/>
      <c r="I113" s="426"/>
      <c r="J113" s="426"/>
      <c r="K113" s="427"/>
      <c r="L113" s="292"/>
      <c r="M113" s="293"/>
      <c r="N113" s="425" t="s">
        <v>11</v>
      </c>
      <c r="O113" s="426"/>
      <c r="P113" s="426"/>
      <c r="Q113" s="428" t="s">
        <v>2</v>
      </c>
      <c r="R113" s="428" t="s">
        <v>3</v>
      </c>
      <c r="S113" s="242"/>
    </row>
    <row r="114" spans="2:19" ht="15">
      <c r="B114" s="306"/>
      <c r="C114" s="423"/>
      <c r="D114" s="423"/>
      <c r="E114" s="423"/>
      <c r="F114" s="307" t="s">
        <v>4</v>
      </c>
      <c r="G114" s="308" t="s">
        <v>12</v>
      </c>
      <c r="H114" s="309" t="s">
        <v>18</v>
      </c>
      <c r="I114" s="309" t="s">
        <v>19</v>
      </c>
      <c r="J114" s="310" t="s">
        <v>20</v>
      </c>
      <c r="K114" s="310" t="s">
        <v>5</v>
      </c>
      <c r="L114" s="311" t="s">
        <v>21</v>
      </c>
      <c r="M114" s="189"/>
      <c r="N114" s="312" t="s">
        <v>9</v>
      </c>
      <c r="O114" s="312" t="s">
        <v>245</v>
      </c>
      <c r="P114" s="313" t="s">
        <v>109</v>
      </c>
      <c r="Q114" s="429"/>
      <c r="R114" s="429"/>
      <c r="S114" s="242"/>
    </row>
    <row r="115" spans="2:19" ht="60" customHeight="1">
      <c r="B115" s="19">
        <v>20</v>
      </c>
      <c r="C115" s="116" t="s">
        <v>25</v>
      </c>
      <c r="D115" s="20">
        <v>15</v>
      </c>
      <c r="E115" s="21">
        <v>921</v>
      </c>
      <c r="F115" s="22">
        <f>D115*E115</f>
        <v>13815</v>
      </c>
      <c r="G115" s="23"/>
      <c r="H115" s="23"/>
      <c r="I115" s="23">
        <f>H115*0.25</f>
        <v>0</v>
      </c>
      <c r="J115" s="24">
        <f>IF((VLOOKUP(F115,'[2]TABLAS 15'!$B$22:$D$32,3)-L115)&lt;0,0,VLOOKUP(F115,'[2]TABLAS 15'!$B$22:$D$32,3)-L115)</f>
        <v>0</v>
      </c>
      <c r="K115" s="24">
        <f>SUM(F115+H115+J115+I115+G115)</f>
        <v>13815</v>
      </c>
      <c r="L115" s="25"/>
      <c r="M115" s="26"/>
      <c r="N115" s="24">
        <v>2135.89</v>
      </c>
      <c r="O115" s="27"/>
      <c r="P115" s="23">
        <v>291.98</v>
      </c>
      <c r="Q115" s="140">
        <f>J115+K115-N115-O115-P115</f>
        <v>11387.130000000001</v>
      </c>
      <c r="R115" s="477">
        <v>1</v>
      </c>
      <c r="S115" s="242"/>
    </row>
    <row r="116" spans="2:19" ht="15">
      <c r="B116" s="145"/>
      <c r="C116" s="181"/>
      <c r="D116" s="20"/>
      <c r="E116" s="21"/>
      <c r="F116" s="24">
        <f>SUM(F115)</f>
        <v>13815</v>
      </c>
      <c r="G116" s="23"/>
      <c r="H116" s="23"/>
      <c r="I116" s="23">
        <f>SUM(I115)</f>
        <v>0</v>
      </c>
      <c r="J116" s="24">
        <f>SUM(J115)</f>
        <v>0</v>
      </c>
      <c r="K116" s="24">
        <f>SUM(K115)</f>
        <v>13815</v>
      </c>
      <c r="L116" s="25"/>
      <c r="M116" s="26"/>
      <c r="N116" s="24">
        <f>SUM(N115)</f>
        <v>2135.89</v>
      </c>
      <c r="O116" s="27"/>
      <c r="P116" s="23">
        <f>SUM(P115)</f>
        <v>291.98</v>
      </c>
      <c r="Q116" s="24"/>
      <c r="R116" s="2"/>
      <c r="S116" s="242"/>
    </row>
    <row r="117" ht="12.75">
      <c r="S117" s="242"/>
    </row>
    <row r="118" ht="12.75">
      <c r="S118" s="242"/>
    </row>
    <row r="119" spans="16:19" ht="12.75">
      <c r="P119" s="115" t="s">
        <v>2</v>
      </c>
      <c r="Q119" s="220">
        <f>SUM(Q115:Q118)</f>
        <v>11387.130000000001</v>
      </c>
      <c r="S119" s="242"/>
    </row>
    <row r="120" ht="12.75">
      <c r="S120" s="242"/>
    </row>
    <row r="121" ht="12.75">
      <c r="S121" s="242"/>
    </row>
    <row r="122" ht="12.75">
      <c r="S122" s="242"/>
    </row>
    <row r="123" ht="12.75">
      <c r="S123" s="242"/>
    </row>
    <row r="124" ht="12.75">
      <c r="S124" s="242"/>
    </row>
    <row r="125" ht="12.75">
      <c r="S125" s="242"/>
    </row>
    <row r="126" ht="12.75">
      <c r="S126" s="242"/>
    </row>
    <row r="127" spans="3:19" ht="12.75">
      <c r="C127"/>
      <c r="G127" s="424"/>
      <c r="H127" s="424"/>
      <c r="I127" s="424"/>
      <c r="J127" s="424"/>
      <c r="K127" s="424"/>
      <c r="L127" s="424"/>
      <c r="M127" s="424"/>
      <c r="N127" s="424"/>
      <c r="S127" s="242"/>
    </row>
    <row r="128" spans="3:19" ht="12.75">
      <c r="C128"/>
      <c r="D128"/>
      <c r="E128"/>
      <c r="F128"/>
      <c r="G128"/>
      <c r="H128" s="29"/>
      <c r="I128" s="29"/>
      <c r="J128" s="29"/>
      <c r="S128" s="242"/>
    </row>
    <row r="129" spans="3:19" ht="12.75">
      <c r="C129"/>
      <c r="E129" s="30"/>
      <c r="F129"/>
      <c r="G129"/>
      <c r="H129"/>
      <c r="I129"/>
      <c r="J129"/>
      <c r="S129" s="242"/>
    </row>
    <row r="130" spans="3:19" ht="12.75">
      <c r="C130"/>
      <c r="E130"/>
      <c r="F130"/>
      <c r="G130" s="71"/>
      <c r="H130"/>
      <c r="I130"/>
      <c r="J130"/>
      <c r="S130" s="242"/>
    </row>
    <row r="131" spans="3:19" ht="15">
      <c r="C131"/>
      <c r="G131" s="432"/>
      <c r="H131" s="432"/>
      <c r="I131" s="432"/>
      <c r="J131" s="432"/>
      <c r="K131" s="432"/>
      <c r="L131" s="432"/>
      <c r="M131" s="432"/>
      <c r="N131" s="432"/>
      <c r="S131" s="242"/>
    </row>
    <row r="132" ht="12.75">
      <c r="S132" s="242"/>
    </row>
    <row r="133" ht="12.75">
      <c r="S133" s="242"/>
    </row>
    <row r="134" ht="12.75">
      <c r="S134" s="242"/>
    </row>
    <row r="135" ht="12.75">
      <c r="S135" s="242"/>
    </row>
    <row r="136" ht="12.75">
      <c r="S136" s="242"/>
    </row>
    <row r="137" ht="12.75">
      <c r="S137" s="242"/>
    </row>
    <row r="138" ht="12.75">
      <c r="S138" s="242"/>
    </row>
    <row r="139" ht="12.75">
      <c r="S139" s="242"/>
    </row>
    <row r="140" ht="12.75">
      <c r="S140" s="242"/>
    </row>
    <row r="141" ht="12.75">
      <c r="S141" s="242"/>
    </row>
    <row r="142" ht="12.75">
      <c r="S142" s="242"/>
    </row>
    <row r="143" ht="12.75">
      <c r="S143" s="242"/>
    </row>
    <row r="144" ht="12.75">
      <c r="S144" s="242"/>
    </row>
    <row r="145" ht="12.75">
      <c r="S145" s="242"/>
    </row>
    <row r="146" ht="12.75">
      <c r="S146" s="242"/>
    </row>
    <row r="147" ht="12.75">
      <c r="S147" s="242"/>
    </row>
    <row r="148" ht="12.75">
      <c r="S148" s="242"/>
    </row>
    <row r="149" ht="12.75">
      <c r="S149" s="242"/>
    </row>
    <row r="150" ht="12.75">
      <c r="S150" s="242"/>
    </row>
    <row r="151" ht="12.75">
      <c r="S151" s="242"/>
    </row>
    <row r="152" spans="3:19" ht="12.75"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/>
      <c r="S152" s="242"/>
    </row>
    <row r="153" spans="3:19" ht="20.25">
      <c r="C153" s="9"/>
      <c r="D153" s="415" t="s">
        <v>165</v>
      </c>
      <c r="E153" s="415"/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  <c r="R153"/>
      <c r="S153" s="242"/>
    </row>
    <row r="154" spans="3:19" ht="20.25">
      <c r="C154" s="9"/>
      <c r="D154" s="415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  <c r="R154"/>
      <c r="S154" s="242"/>
    </row>
    <row r="155" spans="3:19" ht="12.75" customHeight="1">
      <c r="C155" s="7"/>
      <c r="D155" s="10"/>
      <c r="E155" s="395" t="s">
        <v>238</v>
      </c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5"/>
      <c r="Q155" s="166"/>
      <c r="R155" s="166"/>
      <c r="S155" s="242"/>
    </row>
    <row r="156" spans="3:19" ht="13.5" thickBot="1">
      <c r="C156" s="10"/>
      <c r="E156" s="398" t="s">
        <v>27</v>
      </c>
      <c r="F156" s="398"/>
      <c r="G156" s="398"/>
      <c r="H156" s="398"/>
      <c r="I156" s="398"/>
      <c r="J156" s="398"/>
      <c r="K156" s="398"/>
      <c r="L156" s="398"/>
      <c r="M156" s="398"/>
      <c r="N156" s="398"/>
      <c r="O156" s="11"/>
      <c r="Q156" s="10"/>
      <c r="R156"/>
      <c r="S156" s="242"/>
    </row>
    <row r="157" spans="3:19" ht="12.75"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1"/>
      <c r="Q157" s="10"/>
      <c r="R157"/>
      <c r="S157" s="242"/>
    </row>
    <row r="158" spans="3:19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1"/>
      <c r="P158" s="10"/>
      <c r="Q158" s="8"/>
      <c r="R158"/>
      <c r="S158" s="242"/>
    </row>
    <row r="159" spans="2:19" ht="15.75">
      <c r="B159" s="314"/>
      <c r="C159" s="375" t="s">
        <v>7</v>
      </c>
      <c r="D159" s="301" t="s">
        <v>17</v>
      </c>
      <c r="E159" s="375" t="s">
        <v>0</v>
      </c>
      <c r="F159" s="425" t="s">
        <v>1</v>
      </c>
      <c r="G159" s="426"/>
      <c r="H159" s="426"/>
      <c r="I159" s="426"/>
      <c r="J159" s="426"/>
      <c r="K159" s="427"/>
      <c r="L159" s="292"/>
      <c r="M159" s="293"/>
      <c r="N159" s="425" t="s">
        <v>11</v>
      </c>
      <c r="O159" s="426"/>
      <c r="P159" s="426"/>
      <c r="Q159" s="428" t="s">
        <v>2</v>
      </c>
      <c r="R159" s="428" t="s">
        <v>3</v>
      </c>
      <c r="S159" s="242"/>
    </row>
    <row r="160" spans="2:19" ht="15">
      <c r="B160" s="315"/>
      <c r="C160" s="303"/>
      <c r="D160" s="304"/>
      <c r="E160" s="303"/>
      <c r="F160" s="78" t="s">
        <v>4</v>
      </c>
      <c r="G160" s="207" t="s">
        <v>12</v>
      </c>
      <c r="H160" s="73" t="s">
        <v>18</v>
      </c>
      <c r="I160" s="73" t="s">
        <v>19</v>
      </c>
      <c r="J160" s="63" t="s">
        <v>20</v>
      </c>
      <c r="K160" s="63" t="s">
        <v>5</v>
      </c>
      <c r="L160" s="64" t="s">
        <v>21</v>
      </c>
      <c r="N160" s="79" t="s">
        <v>9</v>
      </c>
      <c r="O160" s="79" t="s">
        <v>245</v>
      </c>
      <c r="P160" s="294" t="s">
        <v>109</v>
      </c>
      <c r="Q160" s="429"/>
      <c r="R160" s="429"/>
      <c r="S160" s="242"/>
    </row>
    <row r="161" spans="2:19" ht="60" customHeight="1">
      <c r="B161" s="19">
        <v>21</v>
      </c>
      <c r="C161" s="182" t="s">
        <v>227</v>
      </c>
      <c r="D161" s="20">
        <v>15</v>
      </c>
      <c r="E161" s="21">
        <v>620</v>
      </c>
      <c r="F161" s="24">
        <f aca="true" t="shared" si="3" ref="F161:F168">D161*E161</f>
        <v>9300</v>
      </c>
      <c r="G161" s="23"/>
      <c r="H161" s="23"/>
      <c r="I161" s="23">
        <f aca="true" t="shared" si="4" ref="I161:I168">H161*0.25</f>
        <v>0</v>
      </c>
      <c r="J161" s="24"/>
      <c r="K161" s="24">
        <f aca="true" t="shared" si="5" ref="K161:K168">SUM(F161+H161+J161+I161+G161)</f>
        <v>9300</v>
      </c>
      <c r="L161" s="25">
        <f>((F161-VLOOKUP(F161,'[2]TABLAS 15'!$A$6:$D$13,1))*VLOOKUP(F161,'[2]TABLAS 15'!$A$6:$D$13,4)+VLOOKUP(F161,'[2]TABLAS 15'!$A$6:$D$13,3))</f>
        <v>1372.981514</v>
      </c>
      <c r="M161" s="26"/>
      <c r="N161" s="24">
        <f>IF((VLOOKUP(F161,'[2]TABLAS 15'!$B$22:$D$32,3)-L161)&lt;0,-(VLOOKUP(F161,'[2]TABLAS 15'!$B$22:$D$32,3)-L161),0)</f>
        <v>1372.981514</v>
      </c>
      <c r="O161" s="27"/>
      <c r="P161" s="23">
        <v>198.18</v>
      </c>
      <c r="Q161" s="140">
        <f aca="true" t="shared" si="6" ref="Q161:Q168">K161-N161-O161-P161</f>
        <v>7728.838486</v>
      </c>
      <c r="R161" s="477">
        <v>1</v>
      </c>
      <c r="S161" s="242"/>
    </row>
    <row r="162" spans="2:19" ht="60" customHeight="1">
      <c r="B162" s="19">
        <v>22</v>
      </c>
      <c r="C162" s="92" t="s">
        <v>24</v>
      </c>
      <c r="D162" s="20">
        <v>15</v>
      </c>
      <c r="E162" s="21">
        <v>232.1</v>
      </c>
      <c r="F162" s="24">
        <f t="shared" si="3"/>
        <v>3481.5</v>
      </c>
      <c r="G162" s="23"/>
      <c r="H162" s="23"/>
      <c r="I162" s="23">
        <f t="shared" si="4"/>
        <v>0</v>
      </c>
      <c r="J162" s="24"/>
      <c r="K162" s="24">
        <f t="shared" si="5"/>
        <v>3481.5</v>
      </c>
      <c r="L162" s="25">
        <f>((F162-VLOOKUP(F162,'[2]TABLAS 15'!$A$6:$D$13,1))*VLOOKUP(F162,'[2]TABLAS 15'!$A$6:$D$13,4)+VLOOKUP(F162,'[2]TABLAS 15'!$A$6:$D$13,3))</f>
        <v>273.35926400000005</v>
      </c>
      <c r="M162" s="26"/>
      <c r="N162" s="24">
        <f>IF((VLOOKUP(F162,'[2]TABLAS 15'!$B$22:$D$32,3)-L162)&lt;0,-(VLOOKUP(F162,'[2]TABLAS 15'!$B$22:$D$32,3)-L162),0)</f>
        <v>146.58926400000007</v>
      </c>
      <c r="O162" s="27"/>
      <c r="P162" s="23">
        <v>83.37</v>
      </c>
      <c r="Q162" s="140">
        <f t="shared" si="6"/>
        <v>3251.540736</v>
      </c>
      <c r="R162" s="477">
        <v>1</v>
      </c>
      <c r="S162" s="242"/>
    </row>
    <row r="163" spans="2:19" ht="60" customHeight="1">
      <c r="B163" s="19">
        <v>23</v>
      </c>
      <c r="C163" s="92" t="s">
        <v>24</v>
      </c>
      <c r="D163" s="20">
        <v>15</v>
      </c>
      <c r="E163" s="21">
        <v>284</v>
      </c>
      <c r="F163" s="24">
        <f t="shared" si="3"/>
        <v>4260</v>
      </c>
      <c r="G163" s="23"/>
      <c r="H163" s="23"/>
      <c r="I163" s="23">
        <f t="shared" si="4"/>
        <v>0</v>
      </c>
      <c r="J163" s="24"/>
      <c r="K163" s="24">
        <f t="shared" si="5"/>
        <v>4260</v>
      </c>
      <c r="L163" s="25">
        <f>((F163-VLOOKUP(F163,'[2]TABLAS 15'!$A$6:$D$13,1))*VLOOKUP(F163,'[2]TABLAS 15'!$A$6:$D$13,4)+VLOOKUP(F163,'[2]TABLAS 15'!$A$6:$D$13,3))</f>
        <v>386.76480000000004</v>
      </c>
      <c r="M163" s="26"/>
      <c r="N163" s="24">
        <f>IF((VLOOKUP(F163,'[2]TABLAS 15'!$B$22:$D$32,3)-L163)&lt;0,-(VLOOKUP(F163,'[2]TABLAS 15'!$B$22:$D$32,3)-L163),0)</f>
        <v>386.76480000000004</v>
      </c>
      <c r="O163" s="27"/>
      <c r="P163" s="23">
        <v>96.83</v>
      </c>
      <c r="Q163" s="140">
        <f t="shared" si="6"/>
        <v>3776.4052</v>
      </c>
      <c r="R163" s="477">
        <v>1</v>
      </c>
      <c r="S163" s="242"/>
    </row>
    <row r="164" spans="2:19" ht="60" customHeight="1">
      <c r="B164" s="19">
        <v>24</v>
      </c>
      <c r="C164" s="122" t="s">
        <v>28</v>
      </c>
      <c r="D164" s="20">
        <v>15</v>
      </c>
      <c r="E164" s="21">
        <v>221.3</v>
      </c>
      <c r="F164" s="24">
        <f t="shared" si="3"/>
        <v>3319.5</v>
      </c>
      <c r="G164" s="23"/>
      <c r="H164" s="23"/>
      <c r="I164" s="23">
        <f t="shared" si="4"/>
        <v>0</v>
      </c>
      <c r="J164" s="24"/>
      <c r="K164" s="24">
        <f t="shared" si="5"/>
        <v>3319.5</v>
      </c>
      <c r="L164" s="25">
        <f>((F164-VLOOKUP(F164,'[2]TABLAS 15'!$A$6:$D$13,1))*VLOOKUP(F164,'[2]TABLAS 15'!$A$6:$D$13,4)+VLOOKUP(F164,'[2]TABLAS 15'!$A$6:$D$13,3))</f>
        <v>255.73366400000003</v>
      </c>
      <c r="M164" s="26"/>
      <c r="N164" s="24">
        <f>IF((VLOOKUP(F164,'[2]TABLAS 15'!$B$22:$D$32,3)-L164)&lt;0,-(VLOOKUP(F164,'[2]TABLAS 15'!$B$22:$D$32,3)-L164),0)</f>
        <v>128.96366400000005</v>
      </c>
      <c r="O164" s="27"/>
      <c r="P164" s="23">
        <v>79.76</v>
      </c>
      <c r="Q164" s="140">
        <f t="shared" si="6"/>
        <v>3110.776336</v>
      </c>
      <c r="R164" s="477">
        <v>1</v>
      </c>
      <c r="S164" s="243"/>
    </row>
    <row r="165" spans="2:19" ht="60" customHeight="1">
      <c r="B165" s="19">
        <v>25</v>
      </c>
      <c r="C165" s="182" t="s">
        <v>134</v>
      </c>
      <c r="D165" s="20">
        <v>15</v>
      </c>
      <c r="E165" s="21">
        <v>208.5</v>
      </c>
      <c r="F165" s="24">
        <f t="shared" si="3"/>
        <v>3127.5</v>
      </c>
      <c r="G165" s="23"/>
      <c r="H165" s="23"/>
      <c r="I165" s="23">
        <f t="shared" si="4"/>
        <v>0</v>
      </c>
      <c r="J165" s="24"/>
      <c r="K165" s="24">
        <f t="shared" si="5"/>
        <v>3127.5</v>
      </c>
      <c r="L165" s="25">
        <f>((F165-VLOOKUP(F165,'[2]TABLAS 15'!$A$6:$D$13,1))*VLOOKUP(F165,'[2]TABLAS 15'!$A$6:$D$13,4)+VLOOKUP(F165,'[2]TABLAS 15'!$A$6:$D$13,3))</f>
        <v>234.844064</v>
      </c>
      <c r="M165" s="26"/>
      <c r="N165" s="24">
        <f>IF((VLOOKUP(F165,'[2]TABLAS 15'!$B$22:$D$32,3)-L165)&lt;0,-(VLOOKUP(F165,'[2]TABLAS 15'!$B$22:$D$32,3)-L165),0)</f>
        <v>108.074064</v>
      </c>
      <c r="O165" s="27"/>
      <c r="P165" s="23">
        <v>75.49</v>
      </c>
      <c r="Q165" s="140">
        <f t="shared" si="6"/>
        <v>2943.9359360000003</v>
      </c>
      <c r="R165" s="477">
        <v>1</v>
      </c>
      <c r="S165" s="242"/>
    </row>
    <row r="166" spans="2:19" ht="60" customHeight="1">
      <c r="B166" s="19">
        <v>26</v>
      </c>
      <c r="C166" s="182" t="s">
        <v>169</v>
      </c>
      <c r="D166" s="20">
        <v>15</v>
      </c>
      <c r="E166" s="21">
        <v>206</v>
      </c>
      <c r="F166" s="24">
        <f t="shared" si="3"/>
        <v>3090</v>
      </c>
      <c r="G166" s="23">
        <v>206</v>
      </c>
      <c r="H166" s="23"/>
      <c r="I166" s="23">
        <f t="shared" si="4"/>
        <v>0</v>
      </c>
      <c r="J166" s="24"/>
      <c r="K166" s="24">
        <f t="shared" si="5"/>
        <v>3296</v>
      </c>
      <c r="L166" s="25">
        <f>((F166-VLOOKUP(F166,'[2]TABLAS 15'!$A$6:$D$13,1))*VLOOKUP(F166,'[2]TABLAS 15'!$A$6:$D$13,4)+VLOOKUP(F166,'[2]TABLAS 15'!$A$6:$D$13,3))</f>
        <v>230.76406400000002</v>
      </c>
      <c r="M166" s="26"/>
      <c r="N166" s="24">
        <f>IF((VLOOKUP(F166,'[2]TABLAS 15'!$B$22:$D$32,3)-L166)&lt;0,-(VLOOKUP(F166,'[2]TABLAS 15'!$B$22:$D$32,3)-L166),0)</f>
        <v>83.44406400000003</v>
      </c>
      <c r="O166" s="27"/>
      <c r="P166" s="23">
        <v>75.16</v>
      </c>
      <c r="Q166" s="140">
        <f t="shared" si="6"/>
        <v>3137.395936</v>
      </c>
      <c r="R166" s="477">
        <v>1</v>
      </c>
      <c r="S166" s="242"/>
    </row>
    <row r="167" spans="2:19" ht="60" customHeight="1">
      <c r="B167" s="19">
        <v>27</v>
      </c>
      <c r="C167" s="182" t="s">
        <v>134</v>
      </c>
      <c r="D167" s="20">
        <v>15</v>
      </c>
      <c r="E167" s="21">
        <v>250.3</v>
      </c>
      <c r="F167" s="24">
        <f t="shared" si="3"/>
        <v>3754.5</v>
      </c>
      <c r="G167" s="23"/>
      <c r="H167" s="23"/>
      <c r="I167" s="23">
        <f t="shared" si="4"/>
        <v>0</v>
      </c>
      <c r="J167" s="24"/>
      <c r="K167" s="24">
        <f t="shared" si="5"/>
        <v>3754.5</v>
      </c>
      <c r="L167" s="25">
        <f>((F167-VLOOKUP(F167,'[2]TABLAS 15'!$A$6:$D$13,1))*VLOOKUP(F167,'[2]TABLAS 15'!$A$6:$D$13,4)+VLOOKUP(F167,'[2]TABLAS 15'!$A$6:$D$13,3))</f>
        <v>305.88480000000004</v>
      </c>
      <c r="M167" s="26"/>
      <c r="N167" s="24">
        <f>IF((VLOOKUP(F167,'[2]TABLAS 15'!$B$22:$D$32,3)-L167)&lt;0,-(VLOOKUP(F167,'[2]TABLAS 15'!$B$22:$D$32,3)-L167),0)</f>
        <v>305.88480000000004</v>
      </c>
      <c r="O167" s="27"/>
      <c r="P167" s="23">
        <v>86.22</v>
      </c>
      <c r="Q167" s="140">
        <f t="shared" si="6"/>
        <v>3362.3952000000004</v>
      </c>
      <c r="R167" s="477">
        <v>1</v>
      </c>
      <c r="S167" s="242"/>
    </row>
    <row r="168" spans="2:19" ht="60" customHeight="1">
      <c r="B168" s="19">
        <v>28</v>
      </c>
      <c r="C168" s="182" t="s">
        <v>230</v>
      </c>
      <c r="D168" s="20">
        <v>15</v>
      </c>
      <c r="E168" s="21">
        <v>191</v>
      </c>
      <c r="F168" s="24">
        <f t="shared" si="3"/>
        <v>2865</v>
      </c>
      <c r="G168" s="23"/>
      <c r="H168" s="23"/>
      <c r="I168" s="23">
        <f t="shared" si="4"/>
        <v>0</v>
      </c>
      <c r="J168" s="24"/>
      <c r="K168" s="24">
        <f t="shared" si="5"/>
        <v>2865</v>
      </c>
      <c r="L168" s="25">
        <f>((F168-VLOOKUP(F168,'[2]TABLAS 15'!$A$6:$D$13,1))*VLOOKUP(F168,'[2]TABLAS 15'!$A$6:$D$13,4)+VLOOKUP(F168,'[2]TABLAS 15'!$A$6:$D$13,3))</f>
        <v>206.284064</v>
      </c>
      <c r="M168" s="26"/>
      <c r="N168" s="24">
        <f>IF((VLOOKUP(F168,'[2]TABLAS 15'!$B$22:$D$32,3)-L168)&lt;0,-(VLOOKUP(F168,'[2]TABLAS 15'!$B$22:$D$32,3)-L168),0)</f>
        <v>58.96406400000001</v>
      </c>
      <c r="O168" s="27"/>
      <c r="P168" s="23">
        <v>70.15</v>
      </c>
      <c r="Q168" s="140">
        <f t="shared" si="6"/>
        <v>2735.885936</v>
      </c>
      <c r="R168" s="477">
        <v>1</v>
      </c>
      <c r="S168" s="242"/>
    </row>
    <row r="169" spans="2:19" s="16" customFormat="1" ht="12.75" customHeight="1">
      <c r="B169" s="19"/>
      <c r="C169" s="182"/>
      <c r="D169" s="20"/>
      <c r="E169" s="21"/>
      <c r="F169" s="131">
        <f>SUM(F161:F168)</f>
        <v>33198</v>
      </c>
      <c r="G169" s="132">
        <f>SUM(G161:G168)</f>
        <v>206</v>
      </c>
      <c r="H169" s="132"/>
      <c r="I169" s="132">
        <f>SUM(I161:I168)</f>
        <v>0</v>
      </c>
      <c r="J169" s="131"/>
      <c r="K169" s="131">
        <f>SUM(K161:K168)</f>
        <v>33404</v>
      </c>
      <c r="L169" s="133">
        <f>SUM(L161:L168)</f>
        <v>3266.6162339999996</v>
      </c>
      <c r="M169" s="134"/>
      <c r="N169" s="131">
        <f>SUM(N161:N168)</f>
        <v>2591.6662340000003</v>
      </c>
      <c r="O169" s="27"/>
      <c r="P169" s="391">
        <f>SUM(P161:P168)</f>
        <v>765.16</v>
      </c>
      <c r="Q169" s="140"/>
      <c r="R169" s="323"/>
      <c r="S169" s="245"/>
    </row>
    <row r="170" spans="2:19" s="16" customFormat="1" ht="12.75" customHeight="1">
      <c r="B170" s="87"/>
      <c r="C170" s="327"/>
      <c r="D170" s="12"/>
      <c r="E170" s="13"/>
      <c r="F170" s="15"/>
      <c r="G170" s="14"/>
      <c r="H170" s="14"/>
      <c r="I170" s="14"/>
      <c r="J170" s="15"/>
      <c r="K170" s="15"/>
      <c r="L170" s="111"/>
      <c r="N170" s="15"/>
      <c r="O170" s="36"/>
      <c r="Q170" s="35"/>
      <c r="R170" s="323"/>
      <c r="S170" s="245"/>
    </row>
    <row r="171" spans="2:19" s="16" customFormat="1" ht="12.75" customHeight="1">
      <c r="B171" s="87"/>
      <c r="C171" s="327"/>
      <c r="D171" s="12"/>
      <c r="E171" s="13"/>
      <c r="F171" s="15"/>
      <c r="G171" s="14"/>
      <c r="H171" s="14"/>
      <c r="I171" s="14"/>
      <c r="J171" s="15"/>
      <c r="K171" s="15"/>
      <c r="L171" s="111"/>
      <c r="N171" s="15"/>
      <c r="O171" s="36"/>
      <c r="P171" s="55" t="s">
        <v>2</v>
      </c>
      <c r="Q171" s="140">
        <f>SUM(Q161:Q170)</f>
        <v>30047.173766</v>
      </c>
      <c r="R171" s="323"/>
      <c r="S171" s="245"/>
    </row>
    <row r="172" spans="2:19" s="16" customFormat="1" ht="12.75" customHeight="1">
      <c r="B172" s="87"/>
      <c r="C172" s="327"/>
      <c r="D172" s="12"/>
      <c r="E172" s="13"/>
      <c r="F172" s="15"/>
      <c r="G172" s="14"/>
      <c r="H172" s="14"/>
      <c r="I172" s="14"/>
      <c r="J172" s="15"/>
      <c r="K172" s="15"/>
      <c r="L172" s="111"/>
      <c r="N172" s="15"/>
      <c r="O172" s="36"/>
      <c r="P172" s="14"/>
      <c r="Q172" s="35"/>
      <c r="R172" s="323"/>
      <c r="S172" s="245"/>
    </row>
    <row r="173" spans="2:19" s="16" customFormat="1" ht="12.75" customHeight="1">
      <c r="B173" s="87"/>
      <c r="C173" s="327"/>
      <c r="D173" s="12"/>
      <c r="E173" s="13"/>
      <c r="F173" s="15"/>
      <c r="G173" s="14"/>
      <c r="H173" s="14"/>
      <c r="I173" s="14"/>
      <c r="J173" s="15"/>
      <c r="K173" s="15"/>
      <c r="L173" s="111"/>
      <c r="N173" s="15"/>
      <c r="O173" s="36"/>
      <c r="P173" s="14"/>
      <c r="Q173" s="35"/>
      <c r="R173" s="323"/>
      <c r="S173" s="245"/>
    </row>
    <row r="174" spans="2:19" s="16" customFormat="1" ht="12.75" customHeight="1">
      <c r="B174" s="87"/>
      <c r="C174" s="327"/>
      <c r="D174" s="12"/>
      <c r="E174" s="13"/>
      <c r="F174" s="15"/>
      <c r="G174" s="14"/>
      <c r="H174" s="14"/>
      <c r="I174" s="14"/>
      <c r="J174" s="15"/>
      <c r="K174" s="15"/>
      <c r="L174" s="111"/>
      <c r="N174" s="15"/>
      <c r="O174" s="36"/>
      <c r="P174" s="14"/>
      <c r="Q174" s="35"/>
      <c r="R174" s="323"/>
      <c r="S174" s="245"/>
    </row>
    <row r="175" spans="2:19" s="16" customFormat="1" ht="12.75" customHeight="1">
      <c r="B175" s="87"/>
      <c r="C175" s="327"/>
      <c r="D175" s="12"/>
      <c r="E175" s="13"/>
      <c r="F175" s="15"/>
      <c r="G175" s="14"/>
      <c r="H175" s="14"/>
      <c r="I175" s="14"/>
      <c r="J175" s="15"/>
      <c r="K175" s="424"/>
      <c r="L175" s="424"/>
      <c r="M175" s="424"/>
      <c r="N175" s="424"/>
      <c r="O175" s="424"/>
      <c r="P175" s="167"/>
      <c r="Q175" s="167"/>
      <c r="R175" s="167"/>
      <c r="S175" s="245"/>
    </row>
    <row r="176" spans="2:19" s="16" customFormat="1" ht="12.75" customHeight="1">
      <c r="B176" s="87"/>
      <c r="C176" s="327"/>
      <c r="D176" s="12"/>
      <c r="E176" s="13"/>
      <c r="F176" s="15"/>
      <c r="G176" s="14"/>
      <c r="H176" s="14"/>
      <c r="I176" s="14"/>
      <c r="J176" s="15"/>
      <c r="K176" s="15"/>
      <c r="L176" s="111"/>
      <c r="N176" s="15"/>
      <c r="O176" s="36"/>
      <c r="P176" s="14"/>
      <c r="Q176" s="35"/>
      <c r="R176" s="323"/>
      <c r="S176" s="245"/>
    </row>
    <row r="177" spans="2:19" s="16" customFormat="1" ht="12.75" customHeight="1">
      <c r="B177" s="87"/>
      <c r="C177" s="327"/>
      <c r="D177" s="12"/>
      <c r="E177" s="13"/>
      <c r="F177" s="15"/>
      <c r="G177" s="14"/>
      <c r="H177" s="14"/>
      <c r="I177" s="14"/>
      <c r="J177" s="15"/>
      <c r="K177" s="15"/>
      <c r="L177" s="111"/>
      <c r="N177" s="15"/>
      <c r="O177" s="36"/>
      <c r="P177" s="14"/>
      <c r="Q177" s="35"/>
      <c r="R177" s="323"/>
      <c r="S177" s="245"/>
    </row>
    <row r="178" spans="2:19" s="16" customFormat="1" ht="12.75" customHeight="1">
      <c r="B178" s="87"/>
      <c r="C178" s="327"/>
      <c r="D178" s="12"/>
      <c r="E178" s="13"/>
      <c r="F178" s="15"/>
      <c r="G178" s="14"/>
      <c r="H178" s="14"/>
      <c r="I178" s="14"/>
      <c r="J178" s="15"/>
      <c r="K178" s="15"/>
      <c r="L178" s="111"/>
      <c r="N178" s="15"/>
      <c r="O178" s="36"/>
      <c r="P178" s="14"/>
      <c r="Q178" s="35"/>
      <c r="R178" s="323"/>
      <c r="S178" s="245"/>
    </row>
    <row r="179" spans="2:19" s="16" customFormat="1" ht="12.75" customHeight="1">
      <c r="B179" s="87"/>
      <c r="C179" s="327"/>
      <c r="D179" s="12"/>
      <c r="E179" s="13"/>
      <c r="F179" s="15"/>
      <c r="G179" s="14"/>
      <c r="H179" s="14"/>
      <c r="I179" s="14"/>
      <c r="J179" s="15"/>
      <c r="K179" s="15"/>
      <c r="L179" s="111"/>
      <c r="N179" s="15"/>
      <c r="O179" s="36"/>
      <c r="P179" s="14"/>
      <c r="Q179" s="35"/>
      <c r="R179" s="323"/>
      <c r="S179" s="245"/>
    </row>
    <row r="180" spans="2:19" s="16" customFormat="1" ht="12.75" customHeight="1" thickBot="1">
      <c r="B180" s="87"/>
      <c r="C180" s="327"/>
      <c r="D180" s="12"/>
      <c r="E180" s="13"/>
      <c r="F180" s="15"/>
      <c r="G180" s="14"/>
      <c r="H180" s="14"/>
      <c r="I180" s="14"/>
      <c r="J180" s="15"/>
      <c r="K180" s="329"/>
      <c r="L180" s="330"/>
      <c r="M180" s="331"/>
      <c r="N180" s="329"/>
      <c r="O180" s="332"/>
      <c r="P180" s="14"/>
      <c r="Q180" s="35"/>
      <c r="R180" s="323"/>
      <c r="S180" s="245"/>
    </row>
    <row r="181" spans="2:19" s="16" customFormat="1" ht="21" customHeight="1">
      <c r="B181" s="87"/>
      <c r="C181" s="327"/>
      <c r="D181" s="12"/>
      <c r="E181" s="13"/>
      <c r="F181" s="15"/>
      <c r="G181" s="14"/>
      <c r="H181" s="14"/>
      <c r="I181" s="14"/>
      <c r="J181" s="432"/>
      <c r="K181" s="432"/>
      <c r="L181" s="432"/>
      <c r="M181" s="432"/>
      <c r="N181" s="432"/>
      <c r="O181" s="432"/>
      <c r="P181" s="432"/>
      <c r="Q181" s="328"/>
      <c r="R181" s="323"/>
      <c r="S181" s="245"/>
    </row>
    <row r="182" spans="2:19" s="16" customFormat="1" ht="12.75" customHeight="1">
      <c r="B182" s="87"/>
      <c r="C182" s="327"/>
      <c r="D182" s="12"/>
      <c r="E182" s="13"/>
      <c r="F182" s="15"/>
      <c r="G182" s="14"/>
      <c r="H182" s="14"/>
      <c r="I182" s="14"/>
      <c r="J182" s="15"/>
      <c r="K182" s="15"/>
      <c r="L182" s="111"/>
      <c r="N182" s="15"/>
      <c r="O182" s="36"/>
      <c r="P182" s="14"/>
      <c r="Q182" s="35"/>
      <c r="R182" s="323"/>
      <c r="S182" s="245"/>
    </row>
    <row r="183" spans="2:19" s="16" customFormat="1" ht="12.75" customHeight="1">
      <c r="B183" s="87"/>
      <c r="C183" s="327"/>
      <c r="D183" s="12"/>
      <c r="E183" s="13"/>
      <c r="F183" s="15"/>
      <c r="G183" s="14"/>
      <c r="H183" s="14"/>
      <c r="I183" s="14"/>
      <c r="J183" s="15"/>
      <c r="K183" s="15"/>
      <c r="L183" s="111"/>
      <c r="N183" s="15"/>
      <c r="O183" s="36"/>
      <c r="P183" s="14"/>
      <c r="Q183" s="35"/>
      <c r="R183" s="323"/>
      <c r="S183" s="245"/>
    </row>
    <row r="184" spans="2:19" s="16" customFormat="1" ht="12.75" customHeight="1">
      <c r="B184" s="87"/>
      <c r="C184" s="327"/>
      <c r="D184" s="12"/>
      <c r="E184" s="13"/>
      <c r="F184" s="15"/>
      <c r="G184" s="14"/>
      <c r="H184" s="14"/>
      <c r="I184" s="14"/>
      <c r="J184" s="15"/>
      <c r="K184" s="15"/>
      <c r="L184" s="111"/>
      <c r="N184" s="15"/>
      <c r="O184" s="36"/>
      <c r="P184" s="14"/>
      <c r="Q184" s="35"/>
      <c r="R184" s="323"/>
      <c r="S184" s="245"/>
    </row>
    <row r="185" spans="2:19" s="16" customFormat="1" ht="12.75" customHeight="1">
      <c r="B185" s="87"/>
      <c r="C185" s="327"/>
      <c r="D185" s="12"/>
      <c r="E185" s="13"/>
      <c r="F185" s="15"/>
      <c r="G185" s="14"/>
      <c r="H185" s="14"/>
      <c r="I185" s="14"/>
      <c r="J185" s="15"/>
      <c r="K185" s="15"/>
      <c r="L185" s="111"/>
      <c r="N185" s="15"/>
      <c r="O185" s="36"/>
      <c r="P185" s="14"/>
      <c r="Q185" s="35"/>
      <c r="R185" s="323"/>
      <c r="S185" s="245"/>
    </row>
    <row r="186" spans="2:19" s="16" customFormat="1" ht="12.75" customHeight="1">
      <c r="B186" s="87"/>
      <c r="C186" s="327"/>
      <c r="D186" s="12"/>
      <c r="E186" s="13"/>
      <c r="F186" s="15"/>
      <c r="G186" s="14"/>
      <c r="H186" s="14"/>
      <c r="I186" s="14"/>
      <c r="J186" s="15"/>
      <c r="K186" s="15"/>
      <c r="L186" s="111"/>
      <c r="N186" s="15"/>
      <c r="O186" s="36"/>
      <c r="P186" s="14"/>
      <c r="Q186" s="35"/>
      <c r="R186" s="323"/>
      <c r="S186" s="245"/>
    </row>
    <row r="187" spans="2:19" s="16" customFormat="1" ht="12.75" customHeight="1">
      <c r="B187" s="87"/>
      <c r="C187" s="327"/>
      <c r="D187" s="12"/>
      <c r="E187" s="13"/>
      <c r="F187" s="15"/>
      <c r="G187" s="14"/>
      <c r="H187" s="14"/>
      <c r="I187" s="14"/>
      <c r="J187" s="15"/>
      <c r="K187" s="15"/>
      <c r="L187" s="111"/>
      <c r="N187" s="15"/>
      <c r="O187" s="36"/>
      <c r="P187" s="14"/>
      <c r="Q187" s="35"/>
      <c r="R187" s="323"/>
      <c r="S187" s="245"/>
    </row>
    <row r="188" spans="2:19" s="16" customFormat="1" ht="12.75" customHeight="1">
      <c r="B188" s="87"/>
      <c r="C188" s="327"/>
      <c r="D188" s="12"/>
      <c r="E188" s="13"/>
      <c r="F188" s="15"/>
      <c r="G188" s="14"/>
      <c r="H188" s="14"/>
      <c r="I188" s="14"/>
      <c r="J188" s="15"/>
      <c r="K188" s="15"/>
      <c r="L188" s="111"/>
      <c r="N188" s="15"/>
      <c r="O188" s="36"/>
      <c r="P188" s="14"/>
      <c r="Q188" s="35"/>
      <c r="R188" s="323"/>
      <c r="S188" s="245"/>
    </row>
    <row r="189" spans="2:19" s="16" customFormat="1" ht="12.75" customHeight="1">
      <c r="B189" s="87"/>
      <c r="C189" s="327"/>
      <c r="D189" s="12"/>
      <c r="E189" s="13"/>
      <c r="F189" s="15"/>
      <c r="G189" s="14"/>
      <c r="H189" s="14"/>
      <c r="I189" s="14"/>
      <c r="J189" s="15"/>
      <c r="K189" s="15"/>
      <c r="L189" s="111"/>
      <c r="N189" s="15"/>
      <c r="O189" s="36"/>
      <c r="P189" s="14"/>
      <c r="Q189" s="35"/>
      <c r="R189" s="323"/>
      <c r="S189" s="245"/>
    </row>
    <row r="190" spans="2:19" s="16" customFormat="1" ht="12.75" customHeight="1">
      <c r="B190" s="87"/>
      <c r="C190" s="327"/>
      <c r="D190" s="12"/>
      <c r="E190" s="13"/>
      <c r="F190" s="15"/>
      <c r="G190" s="14"/>
      <c r="H190" s="14"/>
      <c r="I190" s="14"/>
      <c r="J190" s="15"/>
      <c r="K190" s="15"/>
      <c r="L190" s="111"/>
      <c r="N190" s="15"/>
      <c r="O190" s="36"/>
      <c r="P190" s="14"/>
      <c r="Q190" s="35"/>
      <c r="R190" s="323"/>
      <c r="S190" s="245"/>
    </row>
    <row r="191" spans="1:19" s="16" customFormat="1" ht="12.75" customHeight="1">
      <c r="A191" s="1"/>
      <c r="B191" s="1"/>
      <c r="C191" s="9"/>
      <c r="D191" s="415" t="s">
        <v>165</v>
      </c>
      <c r="E191" s="415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/>
      <c r="S191" s="245"/>
    </row>
    <row r="192" spans="1:19" s="16" customFormat="1" ht="12.75" customHeight="1">
      <c r="A192" s="1"/>
      <c r="B192" s="1"/>
      <c r="C192" s="9"/>
      <c r="D192" s="415"/>
      <c r="E192" s="415"/>
      <c r="F192" s="415"/>
      <c r="G192" s="415"/>
      <c r="H192" s="415"/>
      <c r="I192" s="415"/>
      <c r="J192" s="415"/>
      <c r="K192" s="415"/>
      <c r="L192" s="415"/>
      <c r="M192" s="415"/>
      <c r="N192" s="415"/>
      <c r="O192" s="415"/>
      <c r="P192" s="415"/>
      <c r="Q192" s="415"/>
      <c r="R192"/>
      <c r="S192" s="245"/>
    </row>
    <row r="193" spans="1:19" s="16" customFormat="1" ht="12.75" customHeight="1">
      <c r="A193" s="1"/>
      <c r="B193" s="1"/>
      <c r="C193" s="7"/>
      <c r="D193" s="10"/>
      <c r="E193" s="395"/>
      <c r="F193" s="395"/>
      <c r="G193" s="395"/>
      <c r="H193" s="395"/>
      <c r="I193" s="395"/>
      <c r="J193" s="395"/>
      <c r="K193" s="395"/>
      <c r="L193" s="395"/>
      <c r="M193" s="395"/>
      <c r="N193" s="395"/>
      <c r="O193" s="395"/>
      <c r="P193" s="395"/>
      <c r="Q193" s="166"/>
      <c r="R193" s="166"/>
      <c r="S193" s="245"/>
    </row>
    <row r="194" spans="1:19" s="16" customFormat="1" ht="22.5" customHeight="1" thickBot="1">
      <c r="A194" s="1"/>
      <c r="B194" s="1"/>
      <c r="C194" s="10"/>
      <c r="D194" s="1"/>
      <c r="E194" s="398" t="s">
        <v>27</v>
      </c>
      <c r="F194" s="398"/>
      <c r="G194" s="398"/>
      <c r="H194" s="398"/>
      <c r="I194" s="398"/>
      <c r="J194" s="398"/>
      <c r="K194" s="398"/>
      <c r="L194" s="398"/>
      <c r="M194" s="398"/>
      <c r="N194" s="398"/>
      <c r="O194" s="11"/>
      <c r="P194" s="1"/>
      <c r="Q194" s="10"/>
      <c r="R194"/>
      <c r="S194" s="245"/>
    </row>
    <row r="195" spans="1:19" s="16" customFormat="1" ht="12.75" customHeight="1">
      <c r="A195" s="1"/>
      <c r="B195" s="1"/>
      <c r="C195" s="10"/>
      <c r="D195" s="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1"/>
      <c r="P195" s="1"/>
      <c r="Q195" s="10"/>
      <c r="R195"/>
      <c r="S195" s="245"/>
    </row>
    <row r="196" spans="1:19" s="16" customFormat="1" ht="12.75" customHeight="1">
      <c r="A196" s="1"/>
      <c r="B196" s="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1"/>
      <c r="P196" s="10"/>
      <c r="Q196" s="8"/>
      <c r="R196"/>
      <c r="S196" s="245"/>
    </row>
    <row r="197" spans="1:19" s="16" customFormat="1" ht="12.75" customHeight="1">
      <c r="A197" s="1"/>
      <c r="B197" s="314"/>
      <c r="C197" s="375" t="s">
        <v>7</v>
      </c>
      <c r="D197" s="301" t="s">
        <v>17</v>
      </c>
      <c r="E197" s="375" t="s">
        <v>0</v>
      </c>
      <c r="F197" s="425" t="s">
        <v>1</v>
      </c>
      <c r="G197" s="426"/>
      <c r="H197" s="426"/>
      <c r="I197" s="426"/>
      <c r="J197" s="426"/>
      <c r="K197" s="427"/>
      <c r="L197" s="292"/>
      <c r="M197" s="293"/>
      <c r="N197" s="425" t="s">
        <v>11</v>
      </c>
      <c r="O197" s="426"/>
      <c r="P197" s="426"/>
      <c r="Q197" s="428" t="s">
        <v>2</v>
      </c>
      <c r="R197" s="428" t="s">
        <v>3</v>
      </c>
      <c r="S197" s="245"/>
    </row>
    <row r="198" spans="1:19" s="16" customFormat="1" ht="12.75" customHeight="1">
      <c r="A198" s="1"/>
      <c r="B198" s="315"/>
      <c r="C198" s="303"/>
      <c r="D198" s="304"/>
      <c r="E198" s="303"/>
      <c r="F198" s="78" t="s">
        <v>4</v>
      </c>
      <c r="G198" s="207" t="s">
        <v>12</v>
      </c>
      <c r="H198" s="73" t="s">
        <v>18</v>
      </c>
      <c r="I198" s="73" t="s">
        <v>19</v>
      </c>
      <c r="J198" s="63" t="s">
        <v>20</v>
      </c>
      <c r="K198" s="63" t="s">
        <v>5</v>
      </c>
      <c r="L198" s="64" t="s">
        <v>21</v>
      </c>
      <c r="M198" s="1"/>
      <c r="N198" s="79" t="s">
        <v>9</v>
      </c>
      <c r="O198" s="79" t="s">
        <v>245</v>
      </c>
      <c r="P198" s="294" t="s">
        <v>109</v>
      </c>
      <c r="Q198" s="429"/>
      <c r="R198" s="429"/>
      <c r="S198" s="245"/>
    </row>
    <row r="199" spans="2:19" ht="60" customHeight="1">
      <c r="B199" s="19">
        <v>29</v>
      </c>
      <c r="C199" s="295" t="s">
        <v>134</v>
      </c>
      <c r="D199" s="20">
        <v>15</v>
      </c>
      <c r="E199" s="21">
        <v>222</v>
      </c>
      <c r="F199" s="24">
        <f aca="true" t="shared" si="7" ref="F199:F206">D199*E199</f>
        <v>3330</v>
      </c>
      <c r="G199" s="23"/>
      <c r="H199" s="23"/>
      <c r="I199" s="23">
        <f aca="true" t="shared" si="8" ref="I199:I206">H199*0.25</f>
        <v>0</v>
      </c>
      <c r="J199" s="24"/>
      <c r="K199" s="24">
        <f aca="true" t="shared" si="9" ref="K199:K206">SUM(F199+H199+J199+I199+G199)</f>
        <v>3330</v>
      </c>
      <c r="L199" s="25">
        <f>((F199-VLOOKUP(F199,'[2]TABLAS 15'!$A$6:$D$13,1))*VLOOKUP(F199,'[2]TABLAS 15'!$A$6:$D$13,4)+VLOOKUP(F199,'[2]TABLAS 15'!$A$6:$D$13,3))</f>
        <v>256.87606400000004</v>
      </c>
      <c r="M199" s="26"/>
      <c r="N199" s="24">
        <f>IF((VLOOKUP(F199,'[2]TABLAS 15'!$B$22:$D$32,3)-L199)&lt;0,-(VLOOKUP(F199,'[2]TABLAS 15'!$B$22:$D$32,3)-L199),0)</f>
        <v>130.10606400000006</v>
      </c>
      <c r="O199" s="27"/>
      <c r="P199" s="23">
        <v>80</v>
      </c>
      <c r="Q199" s="140">
        <f aca="true" t="shared" si="10" ref="Q199:Q206">K199-N199-O199-P199</f>
        <v>3119.893936</v>
      </c>
      <c r="R199" s="477">
        <v>1</v>
      </c>
      <c r="S199" s="242"/>
    </row>
    <row r="200" spans="2:19" ht="60" customHeight="1">
      <c r="B200" s="19">
        <v>30</v>
      </c>
      <c r="C200" s="182" t="s">
        <v>156</v>
      </c>
      <c r="D200" s="20">
        <v>15</v>
      </c>
      <c r="E200" s="21">
        <v>226.5</v>
      </c>
      <c r="F200" s="24">
        <f t="shared" si="7"/>
        <v>3397.5</v>
      </c>
      <c r="G200" s="23"/>
      <c r="H200" s="23"/>
      <c r="I200" s="23">
        <f t="shared" si="8"/>
        <v>0</v>
      </c>
      <c r="J200" s="24"/>
      <c r="K200" s="24">
        <f t="shared" si="9"/>
        <v>3397.5</v>
      </c>
      <c r="L200" s="25">
        <f>((F200-VLOOKUP(F200,'[2]TABLAS 15'!$A$6:$D$13,1))*VLOOKUP(F200,'[2]TABLAS 15'!$A$6:$D$13,4)+VLOOKUP(F200,'[2]TABLAS 15'!$A$6:$D$13,3))</f>
        <v>264.220064</v>
      </c>
      <c r="M200" s="26"/>
      <c r="N200" s="24">
        <f>IF((VLOOKUP(F200,'[2]TABLAS 15'!$B$22:$D$32,3)-L200)&lt;0,-(VLOOKUP(F200,'[2]TABLAS 15'!$B$22:$D$32,3)-L200),0)</f>
        <v>137.450064</v>
      </c>
      <c r="O200" s="27"/>
      <c r="P200" s="23">
        <v>81.5</v>
      </c>
      <c r="Q200" s="140">
        <f t="shared" si="10"/>
        <v>3178.549936</v>
      </c>
      <c r="R200" s="477">
        <v>1</v>
      </c>
      <c r="S200" s="242"/>
    </row>
    <row r="201" spans="2:19" ht="60" customHeight="1">
      <c r="B201" s="19">
        <v>31</v>
      </c>
      <c r="C201" s="175" t="s">
        <v>107</v>
      </c>
      <c r="D201" s="20">
        <v>15</v>
      </c>
      <c r="E201" s="21">
        <v>43.5</v>
      </c>
      <c r="F201" s="24">
        <f t="shared" si="7"/>
        <v>652.5</v>
      </c>
      <c r="G201" s="23"/>
      <c r="H201" s="23"/>
      <c r="I201" s="23">
        <f t="shared" si="8"/>
        <v>0</v>
      </c>
      <c r="J201" s="24">
        <v>123.42</v>
      </c>
      <c r="K201" s="24">
        <f t="shared" si="9"/>
        <v>775.92</v>
      </c>
      <c r="L201" s="25"/>
      <c r="M201" s="26"/>
      <c r="N201" s="24">
        <f>IF((VLOOKUP(F201,'[2]TABLAS 15'!$B$22:$D$32,3)-L201)&lt;0,-(VLOOKUP(F201,'[2]TABLAS 15'!$B$22:$D$32,3)-L201),0)</f>
        <v>0</v>
      </c>
      <c r="O201" s="27"/>
      <c r="P201" s="23">
        <v>19.4</v>
      </c>
      <c r="Q201" s="140">
        <f t="shared" si="10"/>
        <v>756.52</v>
      </c>
      <c r="R201" s="477">
        <v>1</v>
      </c>
      <c r="S201" s="242"/>
    </row>
    <row r="202" spans="2:19" ht="60" customHeight="1">
      <c r="B202" s="19">
        <v>32</v>
      </c>
      <c r="C202" s="324" t="s">
        <v>167</v>
      </c>
      <c r="D202" s="20">
        <v>15</v>
      </c>
      <c r="E202" s="21">
        <v>165.51</v>
      </c>
      <c r="F202" s="24">
        <f t="shared" si="7"/>
        <v>2482.6499999999996</v>
      </c>
      <c r="G202" s="23">
        <v>165.51</v>
      </c>
      <c r="H202" s="23"/>
      <c r="I202" s="23">
        <f t="shared" si="8"/>
        <v>0</v>
      </c>
      <c r="J202" s="24">
        <v>124.42</v>
      </c>
      <c r="K202" s="24">
        <f t="shared" si="9"/>
        <v>2772.58</v>
      </c>
      <c r="L202" s="25"/>
      <c r="M202" s="26"/>
      <c r="N202" s="24">
        <f>IF((VLOOKUP(F202,'[2]TABLAS 15'!$B$22:$D$32,3)-L202)&lt;0,-(VLOOKUP(F202,'[2]TABLAS 15'!$B$22:$D$32,3)-L202),0)</f>
        <v>0</v>
      </c>
      <c r="O202" s="27"/>
      <c r="P202" s="23">
        <v>65.18</v>
      </c>
      <c r="Q202" s="140">
        <f t="shared" si="10"/>
        <v>2707.4</v>
      </c>
      <c r="R202" s="477">
        <v>1</v>
      </c>
      <c r="S202" s="242"/>
    </row>
    <row r="203" spans="2:19" ht="60" customHeight="1">
      <c r="B203" s="19">
        <v>33</v>
      </c>
      <c r="C203" s="324" t="s">
        <v>168</v>
      </c>
      <c r="D203" s="20">
        <v>15</v>
      </c>
      <c r="E203" s="21">
        <v>151.7</v>
      </c>
      <c r="F203" s="24">
        <f t="shared" si="7"/>
        <v>2275.5</v>
      </c>
      <c r="G203" s="23"/>
      <c r="H203" s="23"/>
      <c r="I203" s="23">
        <f t="shared" si="8"/>
        <v>0</v>
      </c>
      <c r="J203" s="24">
        <v>125.42</v>
      </c>
      <c r="K203" s="24">
        <f t="shared" si="9"/>
        <v>2400.92</v>
      </c>
      <c r="L203" s="25"/>
      <c r="M203" s="26"/>
      <c r="N203" s="24">
        <f>IF((VLOOKUP(F203,'[2]TABLAS 15'!$B$22:$D$32,3)-L203)&lt;0,-(VLOOKUP(F203,'[2]TABLAS 15'!$B$22:$D$32,3)-L203),0)</f>
        <v>0</v>
      </c>
      <c r="O203" s="27">
        <v>200</v>
      </c>
      <c r="P203" s="23">
        <v>60.02</v>
      </c>
      <c r="Q203" s="140">
        <f t="shared" si="10"/>
        <v>2140.9</v>
      </c>
      <c r="R203" s="477">
        <v>1</v>
      </c>
      <c r="S203" s="242"/>
    </row>
    <row r="204" spans="2:19" ht="60" customHeight="1">
      <c r="B204" s="19">
        <v>34</v>
      </c>
      <c r="C204" s="380" t="s">
        <v>134</v>
      </c>
      <c r="D204" s="20">
        <v>15</v>
      </c>
      <c r="E204" s="21">
        <v>172</v>
      </c>
      <c r="F204" s="24">
        <f>D204*E204</f>
        <v>2580</v>
      </c>
      <c r="G204" s="23"/>
      <c r="H204" s="23"/>
      <c r="I204" s="23">
        <f>H204*0.25</f>
        <v>0</v>
      </c>
      <c r="J204" s="24">
        <v>126.42</v>
      </c>
      <c r="K204" s="24">
        <f>SUM(F204+H204+J204+I204+G204)</f>
        <v>2706.42</v>
      </c>
      <c r="L204" s="25"/>
      <c r="M204" s="26"/>
      <c r="N204" s="24">
        <f>IF((VLOOKUP(F204,'[2]TABLAS 15'!$B$22:$D$32,3)-L204)&lt;0,-(VLOOKUP(F204,'[2]TABLAS 15'!$B$22:$D$32,3)-L204),0)</f>
        <v>0</v>
      </c>
      <c r="O204" s="27"/>
      <c r="P204" s="23">
        <v>67.66</v>
      </c>
      <c r="Q204" s="140">
        <f>K204-N204-O204-P204</f>
        <v>2638.76</v>
      </c>
      <c r="R204" s="477">
        <v>1</v>
      </c>
      <c r="S204" s="242"/>
    </row>
    <row r="205" spans="2:19" ht="60" customHeight="1">
      <c r="B205" s="19">
        <v>35</v>
      </c>
      <c r="C205" s="369" t="s">
        <v>134</v>
      </c>
      <c r="D205" s="20">
        <v>15</v>
      </c>
      <c r="E205" s="21">
        <v>223.5</v>
      </c>
      <c r="F205" s="24">
        <f>D205*E205</f>
        <v>3352.5</v>
      </c>
      <c r="G205" s="23"/>
      <c r="H205" s="23"/>
      <c r="I205" s="23">
        <f>H205*0.25</f>
        <v>0</v>
      </c>
      <c r="J205" s="24">
        <v>127.42</v>
      </c>
      <c r="K205" s="24">
        <f>SUM(F205+H205+J205+I205+G205)</f>
        <v>3479.92</v>
      </c>
      <c r="L205" s="25"/>
      <c r="M205" s="26"/>
      <c r="N205" s="24">
        <f>IF((VLOOKUP(F205,'[2]TABLAS 15'!$B$22:$D$32,3)-L205)&lt;0,-(VLOOKUP(F205,'[2]TABLAS 15'!$B$22:$D$32,3)-L205),0)</f>
        <v>0</v>
      </c>
      <c r="O205" s="27"/>
      <c r="P205" s="23">
        <v>87</v>
      </c>
      <c r="Q205" s="140">
        <f>K205-N205-O205-P205</f>
        <v>3392.92</v>
      </c>
      <c r="R205" s="477">
        <v>1</v>
      </c>
      <c r="S205" s="242"/>
    </row>
    <row r="206" spans="2:19" ht="60" customHeight="1">
      <c r="B206" s="19">
        <v>36</v>
      </c>
      <c r="C206" s="326" t="s">
        <v>170</v>
      </c>
      <c r="D206" s="20">
        <v>15</v>
      </c>
      <c r="E206" s="21">
        <v>217.9</v>
      </c>
      <c r="F206" s="24">
        <f t="shared" si="7"/>
        <v>3268.5</v>
      </c>
      <c r="G206" s="23"/>
      <c r="H206" s="23"/>
      <c r="I206" s="23">
        <f t="shared" si="8"/>
        <v>0</v>
      </c>
      <c r="J206" s="24">
        <v>126.42</v>
      </c>
      <c r="K206" s="24">
        <f t="shared" si="9"/>
        <v>3394.92</v>
      </c>
      <c r="L206" s="25"/>
      <c r="M206" s="26"/>
      <c r="N206" s="24">
        <f>IF((VLOOKUP(F206,'[2]TABLAS 15'!$B$22:$D$32,3)-L206)&lt;0,-(VLOOKUP(F206,'[2]TABLAS 15'!$B$22:$D$32,3)-L206),0)</f>
        <v>0</v>
      </c>
      <c r="O206" s="27"/>
      <c r="P206" s="23">
        <v>84.87</v>
      </c>
      <c r="Q206" s="140">
        <f t="shared" si="10"/>
        <v>3310.05</v>
      </c>
      <c r="R206" s="477">
        <v>1</v>
      </c>
      <c r="S206" s="242"/>
    </row>
    <row r="207" spans="2:19" ht="12.75" customHeight="1">
      <c r="B207" s="19"/>
      <c r="C207" s="44"/>
      <c r="D207" s="20"/>
      <c r="E207" s="21"/>
      <c r="F207" s="24">
        <f>SUM(F199:F206)</f>
        <v>21339.15</v>
      </c>
      <c r="G207" s="23">
        <f>SUM(G199:G206)</f>
        <v>165.51</v>
      </c>
      <c r="H207" s="23"/>
      <c r="I207" s="23">
        <f>SUM(I199:I206)</f>
        <v>0</v>
      </c>
      <c r="J207" s="24">
        <f>SUM(J199:J206)</f>
        <v>753.52</v>
      </c>
      <c r="K207" s="24">
        <f>SUM(K199:K206)</f>
        <v>22258.18</v>
      </c>
      <c r="L207" s="25">
        <f>SUM(L199:L206)</f>
        <v>521.096128</v>
      </c>
      <c r="M207" s="26"/>
      <c r="N207" s="24">
        <f>SUM(N199:N206)</f>
        <v>267.55612800000006</v>
      </c>
      <c r="O207" s="27">
        <f>SUM(O199:O206)</f>
        <v>200</v>
      </c>
      <c r="P207" s="23">
        <f>SUM(P199:P206)</f>
        <v>545.63</v>
      </c>
      <c r="Q207" s="24"/>
      <c r="R207" s="249"/>
      <c r="S207" s="242"/>
    </row>
    <row r="208" spans="2:19" ht="12.75" customHeight="1">
      <c r="B208" s="87"/>
      <c r="C208" s="221"/>
      <c r="D208" s="12"/>
      <c r="E208" s="13"/>
      <c r="F208" s="15"/>
      <c r="G208" s="14"/>
      <c r="H208" s="14"/>
      <c r="I208" s="14"/>
      <c r="J208" s="15"/>
      <c r="K208" s="15"/>
      <c r="L208" s="111"/>
      <c r="M208" s="16"/>
      <c r="N208" s="15"/>
      <c r="O208" s="36"/>
      <c r="P208" s="14"/>
      <c r="Q208" s="15"/>
      <c r="R208" s="17"/>
      <c r="S208" s="242"/>
    </row>
    <row r="209" spans="16:19" ht="12.75">
      <c r="P209" s="55" t="s">
        <v>2</v>
      </c>
      <c r="Q209" s="117">
        <f>SUM(Q199:Q208)</f>
        <v>21244.993872</v>
      </c>
      <c r="S209" s="242"/>
    </row>
    <row r="210" spans="16:19" ht="12.75">
      <c r="P210" s="55"/>
      <c r="Q210" s="217"/>
      <c r="S210" s="242"/>
    </row>
    <row r="211" spans="3:19" ht="12.75">
      <c r="C211"/>
      <c r="G211" s="424"/>
      <c r="H211" s="424"/>
      <c r="I211" s="424"/>
      <c r="J211" s="424"/>
      <c r="K211" s="424"/>
      <c r="L211" s="424"/>
      <c r="M211" s="424"/>
      <c r="N211" s="424"/>
      <c r="S211" s="242"/>
    </row>
    <row r="212" spans="3:19" ht="12.75">
      <c r="C212"/>
      <c r="G212" s="120"/>
      <c r="H212" s="120"/>
      <c r="I212" s="120"/>
      <c r="J212" s="120"/>
      <c r="K212" s="120"/>
      <c r="L212" s="120"/>
      <c r="M212" s="120"/>
      <c r="N212" s="120"/>
      <c r="S212" s="242"/>
    </row>
    <row r="213" spans="3:19" ht="12.75">
      <c r="C213"/>
      <c r="G213" s="120"/>
      <c r="H213" s="120"/>
      <c r="I213" s="120"/>
      <c r="J213" s="120"/>
      <c r="K213" s="120"/>
      <c r="L213" s="120"/>
      <c r="M213" s="120"/>
      <c r="N213" s="120"/>
      <c r="S213" s="242"/>
    </row>
    <row r="214" spans="3:19" ht="12.75">
      <c r="C214"/>
      <c r="D214"/>
      <c r="E214"/>
      <c r="F214"/>
      <c r="G214"/>
      <c r="H214" s="29"/>
      <c r="I214" s="29"/>
      <c r="J214" s="29"/>
      <c r="S214" s="242"/>
    </row>
    <row r="215" spans="3:19" ht="12.75">
      <c r="C215"/>
      <c r="E215" s="30"/>
      <c r="F215"/>
      <c r="G215"/>
      <c r="H215"/>
      <c r="I215"/>
      <c r="J215"/>
      <c r="S215" s="242"/>
    </row>
    <row r="216" spans="3:19" ht="12.75">
      <c r="C216"/>
      <c r="E216"/>
      <c r="F216"/>
      <c r="G216" s="71"/>
      <c r="H216"/>
      <c r="I216"/>
      <c r="J216"/>
      <c r="S216" s="242"/>
    </row>
    <row r="217" spans="3:19" ht="15">
      <c r="C217"/>
      <c r="G217" s="432"/>
      <c r="H217" s="432"/>
      <c r="I217" s="432"/>
      <c r="J217" s="432"/>
      <c r="K217" s="432"/>
      <c r="L217" s="432"/>
      <c r="M217" s="432"/>
      <c r="N217" s="432"/>
      <c r="S217" s="242"/>
    </row>
    <row r="218" ht="12.75">
      <c r="S218" s="242"/>
    </row>
    <row r="219" ht="12.75">
      <c r="S219" s="242"/>
    </row>
    <row r="220" ht="12.75">
      <c r="S220" s="242"/>
    </row>
    <row r="221" ht="12.75">
      <c r="S221" s="242"/>
    </row>
    <row r="222" ht="12.75">
      <c r="S222" s="242"/>
    </row>
    <row r="223" ht="12.75">
      <c r="S223" s="242"/>
    </row>
    <row r="224" ht="12.75">
      <c r="S224" s="242"/>
    </row>
    <row r="225" ht="12.75">
      <c r="S225" s="242"/>
    </row>
    <row r="226" ht="12.75">
      <c r="S226" s="242"/>
    </row>
    <row r="227" ht="12.75">
      <c r="S227" s="242"/>
    </row>
    <row r="228" ht="12.75">
      <c r="S228" s="242"/>
    </row>
    <row r="229" ht="12.75">
      <c r="S229" s="242"/>
    </row>
    <row r="230" ht="12.75">
      <c r="S230" s="242"/>
    </row>
    <row r="231" ht="12.75">
      <c r="S231" s="242"/>
    </row>
    <row r="232" spans="3:19" ht="12.75"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/>
      <c r="S232" s="242"/>
    </row>
    <row r="233" spans="3:19" ht="20.25">
      <c r="C233" s="9"/>
      <c r="D233" s="415" t="s">
        <v>165</v>
      </c>
      <c r="E233" s="415"/>
      <c r="F233" s="415"/>
      <c r="G233" s="415"/>
      <c r="H233" s="415"/>
      <c r="I233" s="415"/>
      <c r="J233" s="415"/>
      <c r="K233" s="415"/>
      <c r="L233" s="415"/>
      <c r="M233" s="415"/>
      <c r="N233" s="415"/>
      <c r="O233" s="415"/>
      <c r="P233" s="415"/>
      <c r="Q233" s="415"/>
      <c r="R233"/>
      <c r="S233" s="242"/>
    </row>
    <row r="234" spans="3:19" ht="20.25">
      <c r="C234" s="9"/>
      <c r="D234" s="415"/>
      <c r="E234" s="415"/>
      <c r="F234" s="415"/>
      <c r="G234" s="415"/>
      <c r="H234" s="415"/>
      <c r="I234" s="415"/>
      <c r="J234" s="415"/>
      <c r="K234" s="415"/>
      <c r="L234" s="415"/>
      <c r="M234" s="415"/>
      <c r="N234" s="415"/>
      <c r="O234" s="415"/>
      <c r="P234" s="415"/>
      <c r="Q234" s="415"/>
      <c r="R234"/>
      <c r="S234" s="242"/>
    </row>
    <row r="235" spans="3:19" ht="12.75" customHeight="1">
      <c r="C235" s="7"/>
      <c r="D235" s="10"/>
      <c r="E235" s="395"/>
      <c r="F235" s="395"/>
      <c r="G235" s="395"/>
      <c r="H235" s="395"/>
      <c r="I235" s="395"/>
      <c r="J235" s="395"/>
      <c r="K235" s="395"/>
      <c r="L235" s="395"/>
      <c r="M235" s="395"/>
      <c r="N235" s="395"/>
      <c r="O235" s="395"/>
      <c r="P235" s="395"/>
      <c r="Q235" s="166"/>
      <c r="R235" s="166"/>
      <c r="S235" s="242"/>
    </row>
    <row r="236" spans="3:19" ht="13.5" thickBot="1">
      <c r="C236" s="10"/>
      <c r="E236" s="398" t="s">
        <v>29</v>
      </c>
      <c r="F236" s="398"/>
      <c r="G236" s="398"/>
      <c r="H236" s="398"/>
      <c r="I236" s="398"/>
      <c r="J236" s="398"/>
      <c r="K236" s="398"/>
      <c r="L236" s="398"/>
      <c r="M236" s="398"/>
      <c r="N236" s="398"/>
      <c r="O236" s="11"/>
      <c r="Q236" s="10"/>
      <c r="R236"/>
      <c r="S236" s="242"/>
    </row>
    <row r="237" spans="3:19" ht="12.7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1"/>
      <c r="P237" s="10"/>
      <c r="Q237" s="8"/>
      <c r="R237"/>
      <c r="S237" s="242"/>
    </row>
    <row r="238" spans="3:19" ht="12.7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1"/>
      <c r="P238" s="10"/>
      <c r="Q238" s="8"/>
      <c r="R238"/>
      <c r="S238" s="242"/>
    </row>
    <row r="239" spans="3:19" ht="12.7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8"/>
      <c r="R239"/>
      <c r="S239" s="242"/>
    </row>
    <row r="240" spans="3:19" ht="12.7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1"/>
      <c r="P240" s="10"/>
      <c r="Q240" s="8"/>
      <c r="R240"/>
      <c r="S240" s="242"/>
    </row>
    <row r="241" spans="3:19" ht="17.25">
      <c r="C241" s="45"/>
      <c r="D241" s="45"/>
      <c r="E241" s="45"/>
      <c r="F241" s="46"/>
      <c r="G241" s="46"/>
      <c r="H241" s="46"/>
      <c r="I241" s="46"/>
      <c r="J241" s="47"/>
      <c r="K241" s="60"/>
      <c r="L241" s="61"/>
      <c r="M241" s="49"/>
      <c r="N241" s="67"/>
      <c r="O241" s="67"/>
      <c r="P241" s="67"/>
      <c r="Q241" s="67"/>
      <c r="R241" s="67"/>
      <c r="S241" s="242"/>
    </row>
    <row r="242" spans="3:19" ht="15.75">
      <c r="C242" s="45"/>
      <c r="D242" s="45"/>
      <c r="E242" s="45"/>
      <c r="F242" s="46"/>
      <c r="G242" s="46"/>
      <c r="H242" s="46"/>
      <c r="I242" s="46"/>
      <c r="J242" s="47"/>
      <c r="K242" s="48"/>
      <c r="L242" s="77"/>
      <c r="M242" s="49"/>
      <c r="N242" s="77"/>
      <c r="O242" s="77"/>
      <c r="P242" s="77"/>
      <c r="Q242" s="49"/>
      <c r="R242" s="49"/>
      <c r="S242" s="242"/>
    </row>
    <row r="243" spans="3:19" ht="15.75">
      <c r="C243" s="49"/>
      <c r="D243" s="50"/>
      <c r="E243" s="50"/>
      <c r="F243" s="49"/>
      <c r="G243" s="49"/>
      <c r="H243" s="49"/>
      <c r="I243" s="49"/>
      <c r="J243" s="49"/>
      <c r="K243" s="48"/>
      <c r="L243" s="51" t="s">
        <v>16</v>
      </c>
      <c r="M243" s="49"/>
      <c r="N243" s="52"/>
      <c r="O243" s="53"/>
      <c r="P243" s="49"/>
      <c r="Q243" s="49"/>
      <c r="R243" s="49"/>
      <c r="S243" s="242"/>
    </row>
    <row r="244" spans="2:19" ht="12.75">
      <c r="B244" s="54"/>
      <c r="D244" s="55"/>
      <c r="E244" s="55"/>
      <c r="F244" s="56"/>
      <c r="G244" s="56"/>
      <c r="H244" s="56"/>
      <c r="I244" s="56"/>
      <c r="J244" s="57"/>
      <c r="S244" s="242"/>
    </row>
    <row r="245" spans="2:19" ht="12.75">
      <c r="B245" s="54"/>
      <c r="D245" s="55"/>
      <c r="E245" s="55"/>
      <c r="Q245" s="58"/>
      <c r="R245" s="59"/>
      <c r="S245" s="242"/>
    </row>
    <row r="246" spans="1:19" ht="15.75">
      <c r="A246" s="16"/>
      <c r="B246" s="373"/>
      <c r="C246" s="375" t="s">
        <v>7</v>
      </c>
      <c r="D246" s="301" t="s">
        <v>17</v>
      </c>
      <c r="E246" s="375" t="s">
        <v>0</v>
      </c>
      <c r="F246" s="425" t="s">
        <v>1</v>
      </c>
      <c r="G246" s="426"/>
      <c r="H246" s="426"/>
      <c r="I246" s="426"/>
      <c r="J246" s="426"/>
      <c r="K246" s="427"/>
      <c r="L246" s="292"/>
      <c r="M246" s="293"/>
      <c r="N246" s="425" t="s">
        <v>11</v>
      </c>
      <c r="O246" s="426"/>
      <c r="P246" s="426"/>
      <c r="Q246" s="372" t="s">
        <v>2</v>
      </c>
      <c r="R246" s="372" t="s">
        <v>3</v>
      </c>
      <c r="S246" s="242"/>
    </row>
    <row r="247" spans="1:19" ht="15">
      <c r="A247" s="16"/>
      <c r="B247" s="316"/>
      <c r="C247" s="303"/>
      <c r="D247" s="304"/>
      <c r="E247" s="303"/>
      <c r="F247" s="78" t="s">
        <v>4</v>
      </c>
      <c r="G247" s="207" t="s">
        <v>12</v>
      </c>
      <c r="H247" s="73" t="s">
        <v>18</v>
      </c>
      <c r="I247" s="73" t="s">
        <v>19</v>
      </c>
      <c r="J247" s="63" t="s">
        <v>20</v>
      </c>
      <c r="K247" s="63" t="s">
        <v>5</v>
      </c>
      <c r="L247" s="64" t="s">
        <v>21</v>
      </c>
      <c r="N247" s="79" t="s">
        <v>9</v>
      </c>
      <c r="O247" s="79" t="s">
        <v>245</v>
      </c>
      <c r="P247" s="294" t="s">
        <v>109</v>
      </c>
      <c r="Q247" s="318"/>
      <c r="R247" s="318"/>
      <c r="S247" s="242"/>
    </row>
    <row r="248" spans="1:19" ht="60" customHeight="1">
      <c r="A248" s="16"/>
      <c r="B248" s="88">
        <v>37</v>
      </c>
      <c r="C248" s="210" t="s">
        <v>29</v>
      </c>
      <c r="D248" s="20">
        <v>15</v>
      </c>
      <c r="E248" s="21">
        <v>670</v>
      </c>
      <c r="F248" s="24">
        <f>D248*E248</f>
        <v>10050</v>
      </c>
      <c r="G248" s="23"/>
      <c r="H248" s="23"/>
      <c r="I248" s="23">
        <f>H248*0.25</f>
        <v>0</v>
      </c>
      <c r="J248" s="24"/>
      <c r="K248" s="24">
        <f>SUM(F248+H248+J248+I248+G248)</f>
        <v>10050</v>
      </c>
      <c r="L248" s="25">
        <f>((F248-VLOOKUP(F248,'[2]TABLAS 15'!$A$6:$D$13,1))*VLOOKUP(F248,'[2]TABLAS 15'!$A$6:$D$13,4)+VLOOKUP(F248,'[2]TABLAS 15'!$A$6:$D$13,3))</f>
        <v>1522.531514</v>
      </c>
      <c r="M248" s="26"/>
      <c r="N248" s="24">
        <f>IF((VLOOKUP(F248,'[2]TABLAS 15'!$B$22:$D$32,3)-L248)&lt;0,-(VLOOKUP(F248,'[2]TABLAS 15'!$B$22:$D$32,3)-L248),0)</f>
        <v>1522.531514</v>
      </c>
      <c r="O248" s="27"/>
      <c r="P248" s="23">
        <v>213.19</v>
      </c>
      <c r="Q248" s="140">
        <f>J248+K248-N248-O248-P248</f>
        <v>8314.278486</v>
      </c>
      <c r="R248" s="477">
        <v>1</v>
      </c>
      <c r="S248" s="242"/>
    </row>
    <row r="249" spans="1:19" ht="60" customHeight="1">
      <c r="A249" s="16"/>
      <c r="B249" s="88">
        <v>38</v>
      </c>
      <c r="C249" s="346" t="s">
        <v>210</v>
      </c>
      <c r="D249" s="20">
        <v>15</v>
      </c>
      <c r="E249" s="21">
        <v>461.5</v>
      </c>
      <c r="F249" s="24">
        <f>D249*E249</f>
        <v>6922.5</v>
      </c>
      <c r="G249" s="23"/>
      <c r="H249" s="23"/>
      <c r="I249" s="23">
        <f>H249*0.25</f>
        <v>0</v>
      </c>
      <c r="J249" s="24"/>
      <c r="K249" s="24">
        <f>SUM(F249+H249+J249+I249+G249)</f>
        <v>6922.5</v>
      </c>
      <c r="L249" s="25">
        <f>((F249-VLOOKUP(F249,'[2]TABLAS 15'!$A$6:$D$13,1))*VLOOKUP(F249,'[2]TABLAS 15'!$A$6:$D$13,4)+VLOOKUP(F249,'[2]TABLAS 15'!$A$6:$D$13,3))</f>
        <v>898.9080140000001</v>
      </c>
      <c r="M249" s="26"/>
      <c r="N249" s="24">
        <f>IF((VLOOKUP(F249,'[2]TABLAS 15'!$B$22:$D$32,3)-L249)&lt;0,-(VLOOKUP(F249,'[2]TABLAS 15'!$B$22:$D$32,3)-L249),0)</f>
        <v>898.9080140000001</v>
      </c>
      <c r="O249" s="27"/>
      <c r="P249" s="23">
        <v>150.59</v>
      </c>
      <c r="Q249" s="140">
        <f>J249+K249-N249-O249-P249</f>
        <v>5873.001985999999</v>
      </c>
      <c r="R249" s="477">
        <v>1</v>
      </c>
      <c r="S249" s="242"/>
    </row>
    <row r="250" spans="1:19" ht="12.75">
      <c r="A250" s="16"/>
      <c r="B250" s="2"/>
      <c r="C250" s="75"/>
      <c r="D250" s="20"/>
      <c r="E250" s="21"/>
      <c r="F250" s="24">
        <f>SUM(F248:F249)</f>
        <v>16972.5</v>
      </c>
      <c r="G250" s="23"/>
      <c r="H250" s="23"/>
      <c r="I250" s="23">
        <f>SUM(I248:I249)</f>
        <v>0</v>
      </c>
      <c r="J250" s="24"/>
      <c r="K250" s="24">
        <f>SUM(K248:K249)</f>
        <v>16972.5</v>
      </c>
      <c r="L250" s="25">
        <f>SUM(L248:L249)</f>
        <v>2421.439528</v>
      </c>
      <c r="M250" s="26"/>
      <c r="N250" s="24">
        <f>SUM(N248:N249)</f>
        <v>2421.439528</v>
      </c>
      <c r="O250" s="27"/>
      <c r="P250" s="23">
        <f>SUM(P248:P249)</f>
        <v>363.78</v>
      </c>
      <c r="Q250" s="24"/>
      <c r="R250" s="28"/>
      <c r="S250" s="242"/>
    </row>
    <row r="251" spans="1:19" ht="12.75">
      <c r="A251" s="16"/>
      <c r="S251" s="242"/>
    </row>
    <row r="252" spans="1:19" ht="12.75">
      <c r="A252" s="16"/>
      <c r="S252" s="242"/>
    </row>
    <row r="253" spans="16:19" ht="15.75">
      <c r="P253" s="115" t="s">
        <v>2</v>
      </c>
      <c r="Q253" s="383">
        <f>SUM(Q248:Q252)</f>
        <v>14187.280471999999</v>
      </c>
      <c r="S253" s="242"/>
    </row>
    <row r="254" ht="12.75">
      <c r="S254" s="242"/>
    </row>
    <row r="255" ht="12.75">
      <c r="S255" s="242"/>
    </row>
    <row r="256" ht="12.75">
      <c r="S256" s="242"/>
    </row>
    <row r="257" ht="12.75">
      <c r="S257" s="242"/>
    </row>
    <row r="258" ht="12.75">
      <c r="S258" s="242"/>
    </row>
    <row r="259" ht="12.75">
      <c r="S259" s="242"/>
    </row>
    <row r="260" ht="12.75">
      <c r="S260" s="242"/>
    </row>
    <row r="261" ht="12.75">
      <c r="S261" s="242"/>
    </row>
    <row r="262" ht="12.75">
      <c r="S262" s="242"/>
    </row>
    <row r="263" ht="12.75">
      <c r="S263" s="242"/>
    </row>
    <row r="264" spans="3:19" ht="12.75">
      <c r="C264"/>
      <c r="J264" s="424"/>
      <c r="K264" s="424"/>
      <c r="L264" s="424"/>
      <c r="M264" s="424"/>
      <c r="N264" s="424"/>
      <c r="O264" s="424"/>
      <c r="P264" s="424"/>
      <c r="S264" s="242"/>
    </row>
    <row r="265" spans="3:19" ht="12.75">
      <c r="C265"/>
      <c r="J265" s="120"/>
      <c r="K265" s="120"/>
      <c r="L265" s="120"/>
      <c r="M265" s="120"/>
      <c r="N265" s="120"/>
      <c r="O265" s="120"/>
      <c r="P265" s="120"/>
      <c r="S265" s="242"/>
    </row>
    <row r="266" spans="3:19" ht="12.75">
      <c r="C266"/>
      <c r="J266" s="120"/>
      <c r="K266" s="120"/>
      <c r="L266" s="120"/>
      <c r="M266" s="120"/>
      <c r="N266" s="120"/>
      <c r="O266" s="120"/>
      <c r="P266" s="120"/>
      <c r="S266" s="242"/>
    </row>
    <row r="267" spans="3:19" ht="12.75">
      <c r="C267"/>
      <c r="D267"/>
      <c r="E267"/>
      <c r="F267"/>
      <c r="G267"/>
      <c r="H267" s="29"/>
      <c r="I267" s="29"/>
      <c r="J267" s="29"/>
      <c r="S267" s="242"/>
    </row>
    <row r="268" spans="3:19" ht="12.75">
      <c r="C268"/>
      <c r="D268"/>
      <c r="E268" s="30"/>
      <c r="F268"/>
      <c r="G268"/>
      <c r="H268"/>
      <c r="I268"/>
      <c r="J268"/>
      <c r="S268" s="242"/>
    </row>
    <row r="269" spans="3:19" ht="12.75">
      <c r="C269"/>
      <c r="E269"/>
      <c r="G269" s="172"/>
      <c r="H269" s="172"/>
      <c r="I269" s="172"/>
      <c r="J269" s="397"/>
      <c r="K269" s="397"/>
      <c r="L269" s="397"/>
      <c r="M269" s="397"/>
      <c r="N269" s="397"/>
      <c r="O269" s="397"/>
      <c r="P269" s="397"/>
      <c r="S269" s="242"/>
    </row>
    <row r="270" spans="3:19" ht="15.75">
      <c r="C270"/>
      <c r="J270" s="431"/>
      <c r="K270" s="431"/>
      <c r="L270" s="431"/>
      <c r="M270" s="431"/>
      <c r="N270" s="431"/>
      <c r="O270" s="431"/>
      <c r="P270" s="431"/>
      <c r="Q270" s="180"/>
      <c r="R270" s="180"/>
      <c r="S270" s="242"/>
    </row>
    <row r="271" ht="12.75">
      <c r="S271" s="242"/>
    </row>
    <row r="272" ht="12.75">
      <c r="S272" s="242"/>
    </row>
    <row r="273" ht="12.75">
      <c r="S273" s="242"/>
    </row>
    <row r="274" ht="12.75">
      <c r="S274" s="242"/>
    </row>
    <row r="275" ht="12.75">
      <c r="S275" s="242"/>
    </row>
    <row r="276" ht="12.75">
      <c r="S276" s="242"/>
    </row>
    <row r="277" ht="12.75">
      <c r="S277" s="242"/>
    </row>
    <row r="278" ht="12.75">
      <c r="S278" s="242"/>
    </row>
    <row r="279" ht="12.75">
      <c r="S279" s="242"/>
    </row>
    <row r="280" ht="12.75">
      <c r="S280" s="242"/>
    </row>
    <row r="281" ht="12.75">
      <c r="S281" s="242"/>
    </row>
    <row r="282" ht="12.75">
      <c r="S282" s="242"/>
    </row>
    <row r="283" ht="12.75">
      <c r="S283" s="242"/>
    </row>
    <row r="284" ht="12.75">
      <c r="S284" s="242"/>
    </row>
    <row r="285" ht="12.75">
      <c r="S285" s="242"/>
    </row>
    <row r="286" spans="3:19" ht="12.75"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/>
      <c r="S286" s="242"/>
    </row>
    <row r="287" spans="3:19" ht="20.25">
      <c r="C287" s="9"/>
      <c r="D287" s="415" t="s">
        <v>165</v>
      </c>
      <c r="E287" s="415"/>
      <c r="F287" s="415"/>
      <c r="G287" s="415"/>
      <c r="H287" s="415"/>
      <c r="I287" s="415"/>
      <c r="J287" s="415"/>
      <c r="K287" s="415"/>
      <c r="L287" s="415"/>
      <c r="M287" s="415"/>
      <c r="N287" s="415"/>
      <c r="O287" s="415"/>
      <c r="P287" s="415"/>
      <c r="Q287" s="415"/>
      <c r="R287"/>
      <c r="S287" s="242"/>
    </row>
    <row r="288" spans="3:19" ht="20.25">
      <c r="C288" s="9"/>
      <c r="D288" s="415"/>
      <c r="E288" s="415"/>
      <c r="F288" s="415"/>
      <c r="G288" s="415"/>
      <c r="H288" s="415"/>
      <c r="I288" s="415"/>
      <c r="J288" s="415"/>
      <c r="K288" s="415"/>
      <c r="L288" s="415"/>
      <c r="M288" s="415"/>
      <c r="N288" s="415"/>
      <c r="O288" s="415"/>
      <c r="P288" s="415"/>
      <c r="Q288" s="415"/>
      <c r="R288"/>
      <c r="S288" s="242"/>
    </row>
    <row r="289" spans="3:19" ht="12.75" customHeight="1">
      <c r="C289" s="7"/>
      <c r="D289" s="10"/>
      <c r="E289" s="395"/>
      <c r="F289" s="395"/>
      <c r="G289" s="395"/>
      <c r="H289" s="395"/>
      <c r="I289" s="395"/>
      <c r="J289" s="395"/>
      <c r="K289" s="395"/>
      <c r="L289" s="395"/>
      <c r="M289" s="395"/>
      <c r="N289" s="395"/>
      <c r="O289" s="395"/>
      <c r="P289" s="395"/>
      <c r="Q289" s="166"/>
      <c r="R289" s="166"/>
      <c r="S289" s="242"/>
    </row>
    <row r="290" spans="3:19" ht="27.75" customHeight="1" thickBot="1">
      <c r="C290" s="10"/>
      <c r="E290" s="398" t="s">
        <v>30</v>
      </c>
      <c r="F290" s="398"/>
      <c r="G290" s="398"/>
      <c r="H290" s="398"/>
      <c r="I290" s="398"/>
      <c r="J290" s="398"/>
      <c r="K290" s="398"/>
      <c r="L290" s="398"/>
      <c r="M290" s="398"/>
      <c r="N290" s="398"/>
      <c r="P290" s="11"/>
      <c r="Q290" s="10"/>
      <c r="R290"/>
      <c r="S290" s="242"/>
    </row>
    <row r="291" spans="3:19" ht="12.75">
      <c r="C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1"/>
      <c r="Q291" s="10"/>
      <c r="R291"/>
      <c r="S291" s="242"/>
    </row>
    <row r="292" spans="3:19" ht="12.75">
      <c r="C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1"/>
      <c r="Q292" s="10"/>
      <c r="R292"/>
      <c r="S292" s="242"/>
    </row>
    <row r="293" spans="3:19" ht="12.75">
      <c r="C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1"/>
      <c r="Q293" s="10"/>
      <c r="R293"/>
      <c r="S293" s="242"/>
    </row>
    <row r="294" spans="3:19" ht="12.7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1"/>
      <c r="P294" s="10"/>
      <c r="Q294" s="8"/>
      <c r="R294"/>
      <c r="S294" s="242"/>
    </row>
    <row r="295" spans="2:19" ht="12.75">
      <c r="B295" s="54"/>
      <c r="D295" s="55"/>
      <c r="E295" s="55"/>
      <c r="F295" s="56"/>
      <c r="G295" s="56"/>
      <c r="H295" s="56"/>
      <c r="I295" s="56"/>
      <c r="J295" s="57"/>
      <c r="S295" s="242"/>
    </row>
    <row r="296" spans="2:19" ht="12.75">
      <c r="B296" s="54"/>
      <c r="D296" s="55"/>
      <c r="E296" s="55"/>
      <c r="Q296" s="58"/>
      <c r="R296" s="59"/>
      <c r="S296" s="242"/>
    </row>
    <row r="297" spans="2:19" ht="15.75">
      <c r="B297" s="373"/>
      <c r="C297" s="375" t="s">
        <v>7</v>
      </c>
      <c r="D297" s="301" t="s">
        <v>17</v>
      </c>
      <c r="E297" s="375" t="s">
        <v>0</v>
      </c>
      <c r="F297" s="425" t="s">
        <v>1</v>
      </c>
      <c r="G297" s="426"/>
      <c r="H297" s="426"/>
      <c r="I297" s="426"/>
      <c r="J297" s="426"/>
      <c r="K297" s="427"/>
      <c r="L297" s="292"/>
      <c r="M297" s="293"/>
      <c r="N297" s="425" t="s">
        <v>11</v>
      </c>
      <c r="O297" s="426"/>
      <c r="P297" s="426"/>
      <c r="Q297" s="428" t="s">
        <v>2</v>
      </c>
      <c r="R297" s="428" t="s">
        <v>3</v>
      </c>
      <c r="S297" s="242"/>
    </row>
    <row r="298" spans="2:19" ht="15" customHeight="1">
      <c r="B298" s="316"/>
      <c r="C298" s="303"/>
      <c r="D298" s="304"/>
      <c r="E298" s="303"/>
      <c r="F298" s="78" t="s">
        <v>4</v>
      </c>
      <c r="G298" s="207" t="s">
        <v>12</v>
      </c>
      <c r="H298" s="73" t="s">
        <v>18</v>
      </c>
      <c r="I298" s="73" t="s">
        <v>19</v>
      </c>
      <c r="J298" s="63" t="s">
        <v>20</v>
      </c>
      <c r="K298" s="63" t="s">
        <v>5</v>
      </c>
      <c r="L298" s="64" t="s">
        <v>21</v>
      </c>
      <c r="N298" s="79" t="s">
        <v>9</v>
      </c>
      <c r="O298" s="79" t="s">
        <v>245</v>
      </c>
      <c r="P298" s="294" t="s">
        <v>109</v>
      </c>
      <c r="Q298" s="429"/>
      <c r="R298" s="429"/>
      <c r="S298" s="242"/>
    </row>
    <row r="299" spans="2:19" ht="60" customHeight="1">
      <c r="B299" s="118">
        <v>39</v>
      </c>
      <c r="C299" s="119" t="s">
        <v>31</v>
      </c>
      <c r="D299" s="20">
        <v>15</v>
      </c>
      <c r="E299" s="21">
        <v>339</v>
      </c>
      <c r="F299" s="22">
        <f>D299*E299</f>
        <v>5085</v>
      </c>
      <c r="G299" s="23"/>
      <c r="H299" s="23"/>
      <c r="I299" s="23">
        <f>H299*0.25</f>
        <v>0</v>
      </c>
      <c r="J299" s="24"/>
      <c r="K299" s="24">
        <f>SUM(F299+H299+J299+I299+G299)</f>
        <v>5085</v>
      </c>
      <c r="L299" s="25">
        <f>((F299-VLOOKUP(F299,'[2]TABLAS 15'!$A$6:$D$13,1))*VLOOKUP(F299,'[2]TABLAS 15'!$A$6:$D$13,4)+VLOOKUP(F299,'[2]TABLAS 15'!$A$6:$D$13,3))</f>
        <v>533.815808</v>
      </c>
      <c r="M299" s="26"/>
      <c r="N299" s="24">
        <f>IF((VLOOKUP(F299,'[2]TABLAS 15'!$B$22:$D$32,3)-L299)&lt;0,-(VLOOKUP(F299,'[2]TABLAS 15'!$B$22:$D$32,3)-L299),0)</f>
        <v>533.815808</v>
      </c>
      <c r="O299" s="27"/>
      <c r="P299" s="23">
        <v>113.78</v>
      </c>
      <c r="Q299" s="140">
        <f>J299+K299-N299-O299-P299</f>
        <v>4437.404192</v>
      </c>
      <c r="R299" s="477">
        <v>1</v>
      </c>
      <c r="S299" s="242"/>
    </row>
    <row r="300" spans="2:19" ht="60" customHeight="1">
      <c r="B300" s="19">
        <v>40</v>
      </c>
      <c r="C300" s="72" t="s">
        <v>24</v>
      </c>
      <c r="D300" s="20">
        <v>15</v>
      </c>
      <c r="E300" s="21">
        <v>232.2</v>
      </c>
      <c r="F300" s="24">
        <f>D300*E300</f>
        <v>3483</v>
      </c>
      <c r="G300" s="23"/>
      <c r="H300" s="23"/>
      <c r="I300" s="23">
        <f>H300*0.25</f>
        <v>0</v>
      </c>
      <c r="J300" s="24"/>
      <c r="K300" s="24">
        <f>SUM(F300+H300+J300+I300+G300)</f>
        <v>3483</v>
      </c>
      <c r="L300" s="25">
        <f>((F300-VLOOKUP(F300,'[2]TABLAS 15'!$A$6:$D$13,1))*VLOOKUP(F300,'[2]TABLAS 15'!$A$6:$D$13,4)+VLOOKUP(F300,'[2]TABLAS 15'!$A$6:$D$13,3))</f>
        <v>273.522464</v>
      </c>
      <c r="M300" s="26"/>
      <c r="N300" s="24">
        <f>IF((VLOOKUP(F300,'[2]TABLAS 15'!$B$22:$D$32,3)-L300)&lt;0,-(VLOOKUP(F300,'[2]TABLAS 15'!$B$22:$D$32,3)-L300),0)</f>
        <v>146.75246400000003</v>
      </c>
      <c r="O300" s="27"/>
      <c r="P300" s="23">
        <v>83.41</v>
      </c>
      <c r="Q300" s="140">
        <f>J300+K300-N300-O300-P300</f>
        <v>3252.837536</v>
      </c>
      <c r="R300" s="477">
        <v>1</v>
      </c>
      <c r="S300" s="242"/>
    </row>
    <row r="301" spans="2:19" s="16" customFormat="1" ht="15">
      <c r="B301" s="17"/>
      <c r="C301" s="18"/>
      <c r="D301" s="12"/>
      <c r="E301" s="13"/>
      <c r="F301" s="24">
        <f>SUM(F299:F300)</f>
        <v>8568</v>
      </c>
      <c r="G301" s="23"/>
      <c r="H301" s="23"/>
      <c r="I301" s="23">
        <f>SUM(I299:I300)</f>
        <v>0</v>
      </c>
      <c r="J301" s="24"/>
      <c r="K301" s="24">
        <f>SUM(K299:K300)</f>
        <v>8568</v>
      </c>
      <c r="L301" s="25">
        <f>SUM(L299:L300)</f>
        <v>807.338272</v>
      </c>
      <c r="M301" s="26"/>
      <c r="N301" s="24">
        <f>SUM(N299:N300)</f>
        <v>680.568272</v>
      </c>
      <c r="O301" s="27"/>
      <c r="P301" s="23">
        <f>SUM(P299:P300)</f>
        <v>197.19</v>
      </c>
      <c r="Q301" s="15"/>
      <c r="R301" s="17"/>
      <c r="S301" s="245"/>
    </row>
    <row r="302" ht="12.75">
      <c r="S302" s="242"/>
    </row>
    <row r="303" ht="12.75">
      <c r="S303" s="242"/>
    </row>
    <row r="304" spans="16:19" ht="15.75">
      <c r="P304" s="115" t="s">
        <v>2</v>
      </c>
      <c r="Q304" s="383">
        <f>SUM(Q299:Q303)</f>
        <v>7690.241728</v>
      </c>
      <c r="S304" s="242"/>
    </row>
    <row r="305" spans="16:19" ht="12.75">
      <c r="P305" s="115"/>
      <c r="Q305" s="214"/>
      <c r="S305" s="242"/>
    </row>
    <row r="306" spans="16:19" ht="12.75">
      <c r="P306" s="115"/>
      <c r="Q306" s="214"/>
      <c r="S306" s="242"/>
    </row>
    <row r="307" spans="16:19" ht="12.75">
      <c r="P307" s="115"/>
      <c r="Q307" s="214"/>
      <c r="S307" s="242"/>
    </row>
    <row r="308" spans="16:19" ht="12.75">
      <c r="P308" s="115"/>
      <c r="Q308" s="214"/>
      <c r="S308" s="242"/>
    </row>
    <row r="309" spans="16:19" ht="12.75">
      <c r="P309" s="115"/>
      <c r="Q309" s="214"/>
      <c r="S309" s="242"/>
    </row>
    <row r="310" spans="16:19" ht="12.75">
      <c r="P310" s="115"/>
      <c r="Q310" s="214"/>
      <c r="S310" s="242"/>
    </row>
    <row r="311" spans="16:19" ht="12.75">
      <c r="P311" s="115"/>
      <c r="Q311" s="214"/>
      <c r="S311" s="242"/>
    </row>
    <row r="312" ht="12.75">
      <c r="S312" s="242"/>
    </row>
    <row r="313" ht="12.75">
      <c r="S313" s="242"/>
    </row>
    <row r="314" ht="12.75">
      <c r="S314" s="242"/>
    </row>
    <row r="315" spans="3:19" ht="12.75">
      <c r="C315"/>
      <c r="G315" s="424"/>
      <c r="H315" s="424"/>
      <c r="I315" s="424"/>
      <c r="J315" s="424"/>
      <c r="K315" s="424"/>
      <c r="L315" s="424"/>
      <c r="M315" s="424"/>
      <c r="N315" s="424"/>
      <c r="S315" s="242"/>
    </row>
    <row r="316" spans="3:19" ht="12.75">
      <c r="C316"/>
      <c r="G316" s="120"/>
      <c r="H316" s="120"/>
      <c r="I316" s="120"/>
      <c r="J316" s="120"/>
      <c r="K316" s="120"/>
      <c r="L316" s="120"/>
      <c r="M316" s="120"/>
      <c r="N316" s="120"/>
      <c r="S316" s="242"/>
    </row>
    <row r="317" spans="3:19" ht="12.75">
      <c r="C317"/>
      <c r="G317" s="120"/>
      <c r="H317" s="120"/>
      <c r="I317" s="120"/>
      <c r="J317" s="120"/>
      <c r="K317" s="120"/>
      <c r="L317" s="120"/>
      <c r="M317" s="120"/>
      <c r="N317" s="120"/>
      <c r="S317" s="242"/>
    </row>
    <row r="318" spans="3:19" ht="12.75">
      <c r="C318"/>
      <c r="G318" s="120"/>
      <c r="H318" s="120"/>
      <c r="I318" s="120"/>
      <c r="J318" s="120"/>
      <c r="K318" s="120"/>
      <c r="L318" s="120"/>
      <c r="M318" s="120"/>
      <c r="N318" s="120"/>
      <c r="S318" s="242"/>
    </row>
    <row r="319" spans="3:19" ht="12.75">
      <c r="C319"/>
      <c r="D319"/>
      <c r="E319"/>
      <c r="F319"/>
      <c r="G319"/>
      <c r="H319" s="29"/>
      <c r="I319" s="29"/>
      <c r="J319" s="29"/>
      <c r="S319" s="242"/>
    </row>
    <row r="320" spans="3:19" ht="12.75">
      <c r="C320"/>
      <c r="D320"/>
      <c r="F320"/>
      <c r="G320"/>
      <c r="H320"/>
      <c r="I320"/>
      <c r="J320"/>
      <c r="S320" s="242"/>
    </row>
    <row r="321" spans="3:19" ht="12.75">
      <c r="C321"/>
      <c r="E321"/>
      <c r="F321"/>
      <c r="G321" s="71"/>
      <c r="H321"/>
      <c r="I321"/>
      <c r="J321"/>
      <c r="S321" s="242"/>
    </row>
    <row r="322" spans="3:19" ht="15">
      <c r="C322"/>
      <c r="G322" s="432"/>
      <c r="H322" s="432"/>
      <c r="I322" s="432"/>
      <c r="J322" s="432"/>
      <c r="K322" s="432"/>
      <c r="L322" s="432"/>
      <c r="M322" s="432"/>
      <c r="N322" s="432"/>
      <c r="S322" s="242"/>
    </row>
    <row r="323" ht="12.75">
      <c r="S323" s="242"/>
    </row>
    <row r="324" ht="12.75">
      <c r="S324" s="242"/>
    </row>
    <row r="325" ht="12.75">
      <c r="S325" s="242"/>
    </row>
    <row r="326" ht="12.75">
      <c r="S326" s="242"/>
    </row>
    <row r="327" ht="12.75">
      <c r="S327" s="242"/>
    </row>
    <row r="328" ht="12.75">
      <c r="S328" s="242"/>
    </row>
    <row r="329" ht="12.75">
      <c r="S329" s="242"/>
    </row>
    <row r="330" ht="12.75">
      <c r="S330" s="242"/>
    </row>
    <row r="331" ht="12.75">
      <c r="S331" s="242"/>
    </row>
    <row r="332" spans="3:19" ht="12.75"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/>
      <c r="S332" s="242"/>
    </row>
    <row r="333" spans="3:19" ht="20.25">
      <c r="C333" s="9"/>
      <c r="D333" s="415" t="s">
        <v>165</v>
      </c>
      <c r="E333" s="415"/>
      <c r="F333" s="415"/>
      <c r="G333" s="415"/>
      <c r="H333" s="415"/>
      <c r="I333" s="415"/>
      <c r="J333" s="415"/>
      <c r="K333" s="415"/>
      <c r="L333" s="415"/>
      <c r="M333" s="415"/>
      <c r="N333" s="415"/>
      <c r="O333" s="415"/>
      <c r="P333" s="415"/>
      <c r="Q333" s="415"/>
      <c r="R333"/>
      <c r="S333" s="242"/>
    </row>
    <row r="334" spans="3:19" ht="20.25">
      <c r="C334" s="9"/>
      <c r="D334" s="415"/>
      <c r="E334" s="415"/>
      <c r="F334" s="415"/>
      <c r="G334" s="415"/>
      <c r="H334" s="415"/>
      <c r="I334" s="415"/>
      <c r="J334" s="415"/>
      <c r="K334" s="415"/>
      <c r="L334" s="415"/>
      <c r="M334" s="415"/>
      <c r="N334" s="415"/>
      <c r="O334" s="415"/>
      <c r="P334" s="415"/>
      <c r="Q334" s="415"/>
      <c r="R334"/>
      <c r="S334" s="242"/>
    </row>
    <row r="335" spans="3:19" ht="12.75" customHeight="1">
      <c r="C335" s="7"/>
      <c r="D335" s="10"/>
      <c r="E335" s="395"/>
      <c r="F335" s="395"/>
      <c r="G335" s="395"/>
      <c r="H335" s="395"/>
      <c r="I335" s="395"/>
      <c r="J335" s="395"/>
      <c r="K335" s="395"/>
      <c r="L335" s="395"/>
      <c r="M335" s="395"/>
      <c r="N335" s="395"/>
      <c r="O335" s="395"/>
      <c r="P335" s="395"/>
      <c r="Q335" s="166"/>
      <c r="R335" s="166"/>
      <c r="S335" s="242"/>
    </row>
    <row r="336" spans="3:19" ht="13.5" thickBot="1">
      <c r="C336" s="10"/>
      <c r="E336" s="398" t="s">
        <v>32</v>
      </c>
      <c r="F336" s="398"/>
      <c r="G336" s="398"/>
      <c r="H336" s="398"/>
      <c r="I336" s="398"/>
      <c r="J336" s="398"/>
      <c r="K336" s="398"/>
      <c r="L336" s="398"/>
      <c r="M336" s="398"/>
      <c r="N336" s="398"/>
      <c r="O336" s="11"/>
      <c r="Q336" s="10"/>
      <c r="R336"/>
      <c r="S336" s="242"/>
    </row>
    <row r="337" spans="3:19" ht="12.7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1"/>
      <c r="P337" s="10"/>
      <c r="Q337" s="8"/>
      <c r="R337"/>
      <c r="S337" s="242"/>
    </row>
    <row r="338" spans="3:19" ht="15.75">
      <c r="C338" s="45"/>
      <c r="D338" s="45"/>
      <c r="E338" s="45"/>
      <c r="F338" s="46"/>
      <c r="G338" s="46"/>
      <c r="H338" s="46"/>
      <c r="I338" s="46"/>
      <c r="J338" s="47"/>
      <c r="K338" s="48"/>
      <c r="L338" s="77"/>
      <c r="M338" s="49"/>
      <c r="N338" s="77"/>
      <c r="O338" s="77"/>
      <c r="P338" s="77"/>
      <c r="Q338" s="49"/>
      <c r="R338" s="49"/>
      <c r="S338" s="242"/>
    </row>
    <row r="339" spans="3:19" ht="15.75">
      <c r="C339" s="49"/>
      <c r="D339" s="50"/>
      <c r="E339" s="50"/>
      <c r="F339" s="49"/>
      <c r="G339" s="49"/>
      <c r="H339" s="49"/>
      <c r="I339" s="49"/>
      <c r="J339" s="49"/>
      <c r="K339" s="48"/>
      <c r="L339" s="51" t="s">
        <v>16</v>
      </c>
      <c r="M339" s="49"/>
      <c r="N339" s="52"/>
      <c r="O339" s="53"/>
      <c r="P339" s="49"/>
      <c r="Q339" s="49"/>
      <c r="R339" s="49"/>
      <c r="S339" s="242"/>
    </row>
    <row r="340" spans="2:19" ht="12.75">
      <c r="B340" s="54"/>
      <c r="D340" s="55"/>
      <c r="E340" s="55"/>
      <c r="F340" s="56"/>
      <c r="G340" s="56"/>
      <c r="H340" s="56"/>
      <c r="I340" s="56"/>
      <c r="J340" s="57"/>
      <c r="S340" s="242"/>
    </row>
    <row r="341" spans="2:19" ht="12.75">
      <c r="B341" s="54"/>
      <c r="D341" s="55"/>
      <c r="E341" s="55"/>
      <c r="Q341" s="58"/>
      <c r="R341" s="59"/>
      <c r="S341" s="242"/>
    </row>
    <row r="342" spans="2:19" ht="15.75">
      <c r="B342" s="299"/>
      <c r="C342" s="422" t="s">
        <v>7</v>
      </c>
      <c r="D342" s="422" t="s">
        <v>17</v>
      </c>
      <c r="E342" s="422" t="s">
        <v>0</v>
      </c>
      <c r="F342" s="425" t="s">
        <v>1</v>
      </c>
      <c r="G342" s="426"/>
      <c r="H342" s="426"/>
      <c r="I342" s="426"/>
      <c r="J342" s="426"/>
      <c r="K342" s="427"/>
      <c r="L342" s="292"/>
      <c r="M342" s="293"/>
      <c r="N342" s="425" t="s">
        <v>11</v>
      </c>
      <c r="O342" s="426"/>
      <c r="P342" s="426"/>
      <c r="Q342" s="428" t="s">
        <v>2</v>
      </c>
      <c r="R342" s="428" t="s">
        <v>3</v>
      </c>
      <c r="S342" s="242"/>
    </row>
    <row r="343" spans="2:19" ht="15" customHeight="1">
      <c r="B343" s="302"/>
      <c r="C343" s="423"/>
      <c r="D343" s="423"/>
      <c r="E343" s="423"/>
      <c r="F343" s="78" t="s">
        <v>4</v>
      </c>
      <c r="G343" s="207" t="s">
        <v>12</v>
      </c>
      <c r="H343" s="73" t="s">
        <v>18</v>
      </c>
      <c r="I343" s="73" t="s">
        <v>19</v>
      </c>
      <c r="J343" s="63" t="s">
        <v>20</v>
      </c>
      <c r="K343" s="63" t="s">
        <v>5</v>
      </c>
      <c r="L343" s="64" t="s">
        <v>21</v>
      </c>
      <c r="N343" s="79" t="s">
        <v>9</v>
      </c>
      <c r="O343" s="79" t="s">
        <v>245</v>
      </c>
      <c r="P343" s="294" t="s">
        <v>109</v>
      </c>
      <c r="Q343" s="429"/>
      <c r="R343" s="429"/>
      <c r="S343" s="242"/>
    </row>
    <row r="344" spans="2:19" ht="60" customHeight="1">
      <c r="B344" s="19">
        <v>41</v>
      </c>
      <c r="C344" s="106" t="s">
        <v>162</v>
      </c>
      <c r="D344" s="20">
        <v>15</v>
      </c>
      <c r="E344" s="21">
        <v>297</v>
      </c>
      <c r="F344" s="22">
        <f aca="true" t="shared" si="11" ref="F344:F351">D344*E344</f>
        <v>4455</v>
      </c>
      <c r="G344" s="23"/>
      <c r="H344" s="23"/>
      <c r="I344" s="23">
        <f aca="true" t="shared" si="12" ref="I344:I351">H344*0.25</f>
        <v>0</v>
      </c>
      <c r="J344" s="24"/>
      <c r="K344" s="24">
        <f aca="true" t="shared" si="13" ref="K344:K351">SUM(F344+H344+J344+I344+G344)</f>
        <v>4455</v>
      </c>
      <c r="L344" s="24">
        <f>((F344-VLOOKUP(F344,'[2]TABLAS 15'!$A$6:$D$13,1))*VLOOKUP(F344,'[2]TABLAS 15'!$A$6:$D$13,4)+VLOOKUP(F344,'[2]TABLAS 15'!$A$6:$D$13,3))</f>
        <v>420.91980799999993</v>
      </c>
      <c r="M344" s="26"/>
      <c r="N344" s="24">
        <f>IF((VLOOKUP(F344,'[2]TABLAS 15'!$B$22:$D$32,3)-L344)&lt;0,-(VLOOKUP(F344,'[2]TABLAS 15'!$B$22:$D$32,3)-L344),0)</f>
        <v>420.91980799999993</v>
      </c>
      <c r="O344" s="27">
        <v>500</v>
      </c>
      <c r="P344" s="23">
        <v>100.85</v>
      </c>
      <c r="Q344" s="140">
        <f>K344-N344-O344-P344</f>
        <v>3433.230192</v>
      </c>
      <c r="R344" s="477">
        <v>1</v>
      </c>
      <c r="S344" s="242"/>
    </row>
    <row r="345" spans="2:19" ht="60" customHeight="1">
      <c r="B345" s="19">
        <v>42</v>
      </c>
      <c r="C345" s="107" t="s">
        <v>24</v>
      </c>
      <c r="D345" s="20">
        <v>15</v>
      </c>
      <c r="E345" s="21">
        <v>232.2</v>
      </c>
      <c r="F345" s="24">
        <f t="shared" si="11"/>
        <v>3483</v>
      </c>
      <c r="G345" s="23"/>
      <c r="H345" s="23"/>
      <c r="I345" s="23">
        <f t="shared" si="12"/>
        <v>0</v>
      </c>
      <c r="J345" s="24"/>
      <c r="K345" s="24">
        <f t="shared" si="13"/>
        <v>3483</v>
      </c>
      <c r="L345" s="25">
        <f>((F345-VLOOKUP(F345,'[2]TABLAS 15'!$A$6:$D$13,1))*VLOOKUP(F345,'[2]TABLAS 15'!$A$6:$D$13,4)+VLOOKUP(F345,'[2]TABLAS 15'!$A$6:$D$13,3))</f>
        <v>273.522464</v>
      </c>
      <c r="M345" s="26"/>
      <c r="N345" s="24">
        <f>IF((VLOOKUP(F345,'[2]TABLAS 15'!$B$22:$D$32,3)-L345)&lt;0,-(VLOOKUP(F345,'[2]TABLAS 15'!$B$22:$D$32,3)-L345),0)</f>
        <v>146.75246400000003</v>
      </c>
      <c r="O345" s="27">
        <v>200</v>
      </c>
      <c r="P345" s="23">
        <v>83.41</v>
      </c>
      <c r="Q345" s="140">
        <f aca="true" t="shared" si="14" ref="Q345:Q351">K345-N345-O345-P345</f>
        <v>3052.837536</v>
      </c>
      <c r="R345" s="477">
        <v>1</v>
      </c>
      <c r="S345" s="242"/>
    </row>
    <row r="346" spans="2:19" ht="60" customHeight="1">
      <c r="B346" s="19">
        <v>43</v>
      </c>
      <c r="C346" s="106" t="s">
        <v>34</v>
      </c>
      <c r="D346" s="20">
        <v>15</v>
      </c>
      <c r="E346" s="168">
        <v>157.1</v>
      </c>
      <c r="F346" s="140">
        <f t="shared" si="11"/>
        <v>2356.5</v>
      </c>
      <c r="G346" s="23"/>
      <c r="H346" s="23"/>
      <c r="I346" s="23">
        <f t="shared" si="12"/>
        <v>0</v>
      </c>
      <c r="J346" s="24">
        <v>155.06</v>
      </c>
      <c r="K346" s="24">
        <f t="shared" si="13"/>
        <v>2511.56</v>
      </c>
      <c r="L346" s="25">
        <f>((F346-VLOOKUP(F346,'[2]TABLAS 15'!$A$6:$D$13,1))*VLOOKUP(F346,'[2]TABLAS 15'!$A$6:$D$13,4)+VLOOKUP(F346,'[2]TABLAS 15'!$A$6:$D$13,3))</f>
        <v>150.95926400000002</v>
      </c>
      <c r="M346" s="26"/>
      <c r="N346" s="24">
        <f>IF((VLOOKUP(F346,'[2]TABLAS 15'!$B$22:$D$32,3)-L346)&lt;0,-(VLOOKUP(F346,'[2]TABLAS 15'!$B$22:$D$32,3)-L346),0)</f>
        <v>0</v>
      </c>
      <c r="O346" s="27"/>
      <c r="P346" s="23">
        <v>62.79</v>
      </c>
      <c r="Q346" s="140">
        <f t="shared" si="14"/>
        <v>2448.77</v>
      </c>
      <c r="R346" s="477">
        <v>1</v>
      </c>
      <c r="S346" s="242"/>
    </row>
    <row r="347" spans="2:19" ht="60" customHeight="1">
      <c r="B347" s="19">
        <v>44</v>
      </c>
      <c r="C347" s="237" t="s">
        <v>171</v>
      </c>
      <c r="D347" s="20">
        <v>15</v>
      </c>
      <c r="E347" s="168">
        <v>119.5</v>
      </c>
      <c r="F347" s="140">
        <f t="shared" si="11"/>
        <v>1792.5</v>
      </c>
      <c r="G347" s="23"/>
      <c r="H347" s="23"/>
      <c r="I347" s="23">
        <f>H347*0.25</f>
        <v>0</v>
      </c>
      <c r="J347" s="24">
        <v>156.06</v>
      </c>
      <c r="K347" s="24">
        <f t="shared" si="13"/>
        <v>1948.56</v>
      </c>
      <c r="L347" s="25">
        <f>((F347-VLOOKUP(F347,'[2]TABLAS 15'!$A$6:$D$13,1))*VLOOKUP(F347,'[2]TABLAS 15'!$A$6:$D$13,4)+VLOOKUP(F347,'[2]TABLAS 15'!$A$6:$D$13,3))</f>
        <v>103.60480000000001</v>
      </c>
      <c r="M347" s="26"/>
      <c r="N347" s="24">
        <f>IF((VLOOKUP(F347,'[2]TABLAS 15'!$B$22:$D$32,3)-L347)&lt;0,-(VLOOKUP(F347,'[2]TABLAS 15'!$B$22:$D$32,3)-L347),0)</f>
        <v>0</v>
      </c>
      <c r="O347" s="27"/>
      <c r="P347" s="23">
        <v>48.71</v>
      </c>
      <c r="Q347" s="140">
        <f>K347-N347-O347-P347</f>
        <v>1899.85</v>
      </c>
      <c r="R347" s="477">
        <v>1</v>
      </c>
      <c r="S347" s="242"/>
    </row>
    <row r="348" spans="2:19" ht="60" customHeight="1">
      <c r="B348" s="19">
        <v>45</v>
      </c>
      <c r="C348" s="237" t="s">
        <v>172</v>
      </c>
      <c r="D348" s="20">
        <v>15</v>
      </c>
      <c r="E348" s="168">
        <v>160</v>
      </c>
      <c r="F348" s="140">
        <f t="shared" si="11"/>
        <v>2400</v>
      </c>
      <c r="G348" s="23"/>
      <c r="H348" s="23"/>
      <c r="I348" s="23">
        <f>H348*0.25</f>
        <v>0</v>
      </c>
      <c r="J348" s="24">
        <v>157.06</v>
      </c>
      <c r="K348" s="24">
        <f t="shared" si="13"/>
        <v>2557.06</v>
      </c>
      <c r="L348" s="25">
        <f>((F348-VLOOKUP(F348,'[2]TABLAS 15'!$A$6:$D$13,1))*VLOOKUP(F348,'[2]TABLAS 15'!$A$6:$D$13,4)+VLOOKUP(F348,'[2]TABLAS 15'!$A$6:$D$13,3))</f>
        <v>155.69206400000002</v>
      </c>
      <c r="M348" s="26"/>
      <c r="N348" s="24">
        <f>IF((VLOOKUP(F348,'[2]TABLAS 15'!$B$22:$D$32,3)-L348)&lt;0,-(VLOOKUP(F348,'[2]TABLAS 15'!$B$22:$D$32,3)-L348),0)</f>
        <v>0</v>
      </c>
      <c r="O348" s="27"/>
      <c r="P348" s="23">
        <v>63.93</v>
      </c>
      <c r="Q348" s="140">
        <f>K348-N348-O348-P348</f>
        <v>2493.13</v>
      </c>
      <c r="R348" s="477">
        <v>1</v>
      </c>
      <c r="S348" s="242"/>
    </row>
    <row r="349" spans="2:19" ht="60" customHeight="1">
      <c r="B349" s="19">
        <v>46</v>
      </c>
      <c r="C349" s="237" t="s">
        <v>173</v>
      </c>
      <c r="D349" s="20">
        <v>15</v>
      </c>
      <c r="E349" s="168">
        <v>58</v>
      </c>
      <c r="F349" s="140">
        <f t="shared" si="11"/>
        <v>870</v>
      </c>
      <c r="G349" s="23"/>
      <c r="H349" s="23"/>
      <c r="I349" s="23">
        <f>H349*0.25</f>
        <v>0</v>
      </c>
      <c r="J349" s="24">
        <v>158.06</v>
      </c>
      <c r="K349" s="24">
        <f t="shared" si="13"/>
        <v>1028.06</v>
      </c>
      <c r="L349" s="25">
        <f>((F349-VLOOKUP(F349,'[2]TABLAS 15'!$A$6:$D$13,1))*VLOOKUP(F349,'[2]TABLAS 15'!$A$6:$D$13,4)+VLOOKUP(F349,'[2]TABLAS 15'!$A$6:$D$13,3))</f>
        <v>44.564800000000005</v>
      </c>
      <c r="M349" s="26"/>
      <c r="N349" s="24">
        <f>IF((VLOOKUP(F349,'[2]TABLAS 15'!$B$22:$D$32,3)-L349)&lt;0,-(VLOOKUP(F349,'[2]TABLAS 15'!$B$22:$D$32,3)-L349),0)</f>
        <v>0</v>
      </c>
      <c r="O349" s="27"/>
      <c r="P349" s="23">
        <v>25.7</v>
      </c>
      <c r="Q349" s="140">
        <f>K349-N349-O349-P349</f>
        <v>1002.3599999999999</v>
      </c>
      <c r="R349" s="477">
        <v>1</v>
      </c>
      <c r="S349" s="242"/>
    </row>
    <row r="350" spans="2:19" ht="60" customHeight="1">
      <c r="B350" s="19">
        <v>47</v>
      </c>
      <c r="C350" s="106" t="s">
        <v>136</v>
      </c>
      <c r="D350" s="20">
        <v>15</v>
      </c>
      <c r="E350" s="21">
        <v>159.6</v>
      </c>
      <c r="F350" s="140">
        <f t="shared" si="11"/>
        <v>2394</v>
      </c>
      <c r="G350" s="23"/>
      <c r="H350" s="23"/>
      <c r="I350" s="23">
        <f t="shared" si="12"/>
        <v>0</v>
      </c>
      <c r="J350" s="24">
        <v>156.06</v>
      </c>
      <c r="K350" s="24">
        <f t="shared" si="13"/>
        <v>2550.06</v>
      </c>
      <c r="L350" s="25">
        <f>((F350-VLOOKUP(F350,'[2]TABLAS 15'!$A$6:$D$13,1))*VLOOKUP(F350,'[2]TABLAS 15'!$A$6:$D$13,4)+VLOOKUP(F350,'[2]TABLAS 15'!$A$6:$D$13,3))</f>
        <v>155.03926400000003</v>
      </c>
      <c r="M350" s="26"/>
      <c r="N350" s="24">
        <f>IF((VLOOKUP(F350,'[2]TABLAS 15'!$B$22:$D$32,3)-L350)&lt;0,-(VLOOKUP(F350,'[2]TABLAS 15'!$B$22:$D$32,3)-L350),0)</f>
        <v>0</v>
      </c>
      <c r="O350" s="27"/>
      <c r="P350" s="23">
        <v>63.75</v>
      </c>
      <c r="Q350" s="140">
        <f t="shared" si="14"/>
        <v>2486.31</v>
      </c>
      <c r="R350" s="477">
        <v>1</v>
      </c>
      <c r="S350" s="242"/>
    </row>
    <row r="351" spans="2:19" ht="60" customHeight="1">
      <c r="B351" s="19">
        <v>48</v>
      </c>
      <c r="C351" s="106" t="s">
        <v>137</v>
      </c>
      <c r="D351" s="20">
        <v>15</v>
      </c>
      <c r="E351" s="21">
        <v>44.5</v>
      </c>
      <c r="F351" s="140">
        <f t="shared" si="11"/>
        <v>667.5</v>
      </c>
      <c r="G351" s="23"/>
      <c r="H351" s="23"/>
      <c r="I351" s="23">
        <f t="shared" si="12"/>
        <v>0</v>
      </c>
      <c r="J351" s="24">
        <v>157.06</v>
      </c>
      <c r="K351" s="24">
        <f t="shared" si="13"/>
        <v>824.56</v>
      </c>
      <c r="L351" s="25">
        <f>((F351-VLOOKUP(F351,'[2]TABLAS 15'!$A$6:$D$13,1))*VLOOKUP(F351,'[2]TABLAS 15'!$A$6:$D$13,4)+VLOOKUP(F351,'[2]TABLAS 15'!$A$6:$D$13,3))</f>
        <v>31.604799999999997</v>
      </c>
      <c r="M351" s="26"/>
      <c r="N351" s="24">
        <f>IF((VLOOKUP(F351,'[2]TABLAS 15'!$B$22:$D$32,3)-L351)&lt;0,-(VLOOKUP(F351,'[2]TABLAS 15'!$B$22:$D$32,3)-L351),0)</f>
        <v>0</v>
      </c>
      <c r="O351" s="27"/>
      <c r="P351" s="23">
        <v>20.61</v>
      </c>
      <c r="Q351" s="140">
        <f t="shared" si="14"/>
        <v>803.9499999999999</v>
      </c>
      <c r="R351" s="477">
        <v>1</v>
      </c>
      <c r="S351" s="242"/>
    </row>
    <row r="352" spans="2:19" s="16" customFormat="1" ht="12.75" customHeight="1">
      <c r="B352" s="87"/>
      <c r="C352" s="215"/>
      <c r="D352" s="12"/>
      <c r="E352" s="13"/>
      <c r="F352" s="24">
        <f>SUM(F344:F351)</f>
        <v>18418.5</v>
      </c>
      <c r="G352" s="23"/>
      <c r="H352" s="23"/>
      <c r="I352" s="23">
        <f>SUM(I344:I351)</f>
        <v>0</v>
      </c>
      <c r="J352" s="24">
        <f>SUM(J344:J351)</f>
        <v>939.3599999999999</v>
      </c>
      <c r="K352" s="24">
        <f>SUM(K344:K351)</f>
        <v>19357.86</v>
      </c>
      <c r="L352" s="25">
        <f>SUM(L344:L351)</f>
        <v>1335.9072640000004</v>
      </c>
      <c r="M352" s="26"/>
      <c r="N352" s="24">
        <f>SUM(N344:N351)</f>
        <v>567.672272</v>
      </c>
      <c r="O352" s="27">
        <f>SUM(O344:O351)</f>
        <v>700</v>
      </c>
      <c r="P352" s="23">
        <f>SUM(P344:P351)</f>
        <v>469.75</v>
      </c>
      <c r="Q352" s="15"/>
      <c r="R352" s="17"/>
      <c r="S352" s="245"/>
    </row>
    <row r="353" spans="2:19" s="16" customFormat="1" ht="12.75" customHeight="1" thickBot="1">
      <c r="B353" s="87"/>
      <c r="C353" s="215"/>
      <c r="D353" s="12"/>
      <c r="E353" s="13"/>
      <c r="F353" s="15"/>
      <c r="G353" s="14"/>
      <c r="H353" s="14"/>
      <c r="I353" s="14"/>
      <c r="J353" s="15"/>
      <c r="K353" s="15"/>
      <c r="L353" s="111"/>
      <c r="N353" s="15"/>
      <c r="O353" s="36"/>
      <c r="P353" s="14"/>
      <c r="Q353" s="15"/>
      <c r="R353" s="17"/>
      <c r="S353" s="245"/>
    </row>
    <row r="354" spans="2:19" s="16" customFormat="1" ht="12.75" customHeight="1" thickBot="1">
      <c r="B354" s="87"/>
      <c r="C354" s="215"/>
      <c r="D354" s="12"/>
      <c r="E354" s="13"/>
      <c r="F354" s="15"/>
      <c r="G354" s="14"/>
      <c r="H354" s="14"/>
      <c r="I354" s="14"/>
      <c r="J354" s="15"/>
      <c r="K354" s="15"/>
      <c r="L354" s="111"/>
      <c r="N354" s="15"/>
      <c r="O354" s="36"/>
      <c r="P354" s="14" t="s">
        <v>2</v>
      </c>
      <c r="Q354" s="121">
        <f>SUM(Q344:Q353)</f>
        <v>17620.437728000004</v>
      </c>
      <c r="R354" s="17"/>
      <c r="S354" s="245"/>
    </row>
    <row r="355" spans="2:19" s="16" customFormat="1" ht="12.75" customHeight="1">
      <c r="B355" s="87"/>
      <c r="C355" s="215"/>
      <c r="D355" s="12"/>
      <c r="E355" s="13"/>
      <c r="F355" s="15"/>
      <c r="G355" s="14"/>
      <c r="H355" s="14"/>
      <c r="I355" s="14"/>
      <c r="J355" s="15"/>
      <c r="K355" s="15"/>
      <c r="L355" s="111"/>
      <c r="N355" s="15"/>
      <c r="O355" s="36"/>
      <c r="P355" s="14"/>
      <c r="Q355" s="15"/>
      <c r="R355" s="17"/>
      <c r="S355" s="245"/>
    </row>
    <row r="356" spans="2:19" s="16" customFormat="1" ht="12.75" customHeight="1">
      <c r="B356" s="87"/>
      <c r="C356" s="215"/>
      <c r="D356" s="12"/>
      <c r="E356" s="13"/>
      <c r="F356" s="15"/>
      <c r="G356" s="14"/>
      <c r="H356" s="14"/>
      <c r="I356" s="14"/>
      <c r="J356" s="15"/>
      <c r="K356" s="15"/>
      <c r="L356" s="111"/>
      <c r="N356" s="15"/>
      <c r="O356" s="36"/>
      <c r="P356" s="14"/>
      <c r="Q356" s="15"/>
      <c r="R356" s="17"/>
      <c r="S356" s="245"/>
    </row>
    <row r="357" spans="2:19" s="16" customFormat="1" ht="12.75" customHeight="1">
      <c r="B357" s="87"/>
      <c r="C357" s="215"/>
      <c r="D357" s="12"/>
      <c r="E357" s="13"/>
      <c r="F357" s="15"/>
      <c r="G357" s="14"/>
      <c r="H357" s="14"/>
      <c r="I357" s="14"/>
      <c r="J357" s="15"/>
      <c r="K357" s="424"/>
      <c r="L357" s="424"/>
      <c r="M357" s="424"/>
      <c r="N357" s="424"/>
      <c r="O357" s="424"/>
      <c r="P357" s="424"/>
      <c r="Q357" s="167"/>
      <c r="R357" s="167"/>
      <c r="S357" s="245"/>
    </row>
    <row r="358" spans="2:19" s="16" customFormat="1" ht="12.75" customHeight="1">
      <c r="B358" s="87"/>
      <c r="C358" s="215"/>
      <c r="D358" s="12"/>
      <c r="E358" s="13"/>
      <c r="F358" s="15"/>
      <c r="G358" s="14"/>
      <c r="H358" s="14"/>
      <c r="I358" s="14"/>
      <c r="J358" s="15"/>
      <c r="K358" s="15"/>
      <c r="L358" s="111"/>
      <c r="N358" s="15"/>
      <c r="O358" s="36"/>
      <c r="P358" s="14"/>
      <c r="Q358" s="15"/>
      <c r="R358" s="17"/>
      <c r="S358" s="245"/>
    </row>
    <row r="359" spans="2:19" s="16" customFormat="1" ht="12.75" customHeight="1">
      <c r="B359" s="87"/>
      <c r="C359" s="215"/>
      <c r="D359" s="12"/>
      <c r="E359" s="13"/>
      <c r="F359" s="15"/>
      <c r="G359" s="14"/>
      <c r="H359" s="14"/>
      <c r="I359" s="14"/>
      <c r="J359" s="15"/>
      <c r="K359" s="15"/>
      <c r="L359" s="111"/>
      <c r="N359" s="15"/>
      <c r="O359" s="36"/>
      <c r="P359" s="14"/>
      <c r="Q359" s="15"/>
      <c r="R359" s="17"/>
      <c r="S359" s="245"/>
    </row>
    <row r="360" spans="2:19" s="16" customFormat="1" ht="12.75" customHeight="1">
      <c r="B360" s="87"/>
      <c r="C360" s="215"/>
      <c r="D360" s="12"/>
      <c r="E360" s="13"/>
      <c r="F360" s="15"/>
      <c r="G360" s="14"/>
      <c r="H360" s="14"/>
      <c r="I360" s="14"/>
      <c r="J360" s="15"/>
      <c r="K360" s="15"/>
      <c r="L360" s="111"/>
      <c r="N360" s="15"/>
      <c r="O360" s="36"/>
      <c r="P360" s="14"/>
      <c r="Q360" s="15"/>
      <c r="R360" s="17"/>
      <c r="S360" s="245"/>
    </row>
    <row r="361" spans="2:19" s="16" customFormat="1" ht="12.75" customHeight="1">
      <c r="B361" s="87"/>
      <c r="C361" s="215"/>
      <c r="D361" s="12"/>
      <c r="E361" s="13"/>
      <c r="F361" s="15"/>
      <c r="G361" s="14"/>
      <c r="H361" s="14"/>
      <c r="I361" s="14"/>
      <c r="J361" s="15"/>
      <c r="K361" s="15"/>
      <c r="L361" s="111"/>
      <c r="N361" s="15"/>
      <c r="O361" s="36"/>
      <c r="P361" s="14"/>
      <c r="Q361" s="15"/>
      <c r="R361" s="17"/>
      <c r="S361" s="245"/>
    </row>
    <row r="362" spans="2:19" s="16" customFormat="1" ht="12.75" customHeight="1">
      <c r="B362" s="87"/>
      <c r="C362" s="215"/>
      <c r="D362" s="12"/>
      <c r="E362" s="13"/>
      <c r="F362" s="15"/>
      <c r="G362" s="14"/>
      <c r="H362" s="14"/>
      <c r="I362" s="14"/>
      <c r="J362" s="15"/>
      <c r="K362" s="15"/>
      <c r="L362" s="111"/>
      <c r="N362" s="15"/>
      <c r="O362" s="36"/>
      <c r="P362" s="14"/>
      <c r="Q362" s="15"/>
      <c r="R362" s="17"/>
      <c r="S362" s="245"/>
    </row>
    <row r="363" spans="2:19" s="16" customFormat="1" ht="19.5" customHeight="1">
      <c r="B363" s="87"/>
      <c r="C363" s="215"/>
      <c r="D363" s="12"/>
      <c r="E363" s="13"/>
      <c r="F363" s="15"/>
      <c r="G363" s="14"/>
      <c r="H363" s="14"/>
      <c r="I363" s="14"/>
      <c r="J363" s="445"/>
      <c r="K363" s="445"/>
      <c r="L363" s="445"/>
      <c r="M363" s="445"/>
      <c r="N363" s="445"/>
      <c r="O363" s="445"/>
      <c r="P363" s="445"/>
      <c r="Q363" s="445"/>
      <c r="R363" s="17"/>
      <c r="S363" s="245"/>
    </row>
    <row r="364" spans="2:19" s="16" customFormat="1" ht="12.75" customHeight="1">
      <c r="B364" s="87"/>
      <c r="C364" s="215"/>
      <c r="D364" s="12"/>
      <c r="E364" s="13"/>
      <c r="F364" s="15"/>
      <c r="G364" s="14"/>
      <c r="H364" s="14"/>
      <c r="I364" s="14"/>
      <c r="J364" s="15"/>
      <c r="K364" s="15"/>
      <c r="L364" s="111"/>
      <c r="N364" s="15"/>
      <c r="O364" s="36"/>
      <c r="P364" s="14"/>
      <c r="Q364" s="15"/>
      <c r="R364" s="17"/>
      <c r="S364" s="245"/>
    </row>
    <row r="365" spans="2:19" s="16" customFormat="1" ht="12.75" customHeight="1">
      <c r="B365" s="87"/>
      <c r="C365" s="215"/>
      <c r="D365" s="12"/>
      <c r="E365" s="13"/>
      <c r="F365" s="15"/>
      <c r="G365" s="14"/>
      <c r="H365" s="14"/>
      <c r="I365" s="14"/>
      <c r="J365" s="15"/>
      <c r="K365" s="15"/>
      <c r="L365" s="111"/>
      <c r="N365" s="15"/>
      <c r="O365" s="36"/>
      <c r="P365" s="14"/>
      <c r="Q365" s="15"/>
      <c r="R365" s="17"/>
      <c r="S365" s="245"/>
    </row>
    <row r="366" spans="2:19" s="16" customFormat="1" ht="12.75" customHeight="1">
      <c r="B366" s="87"/>
      <c r="C366" s="215"/>
      <c r="D366" s="12"/>
      <c r="E366" s="13"/>
      <c r="F366" s="15"/>
      <c r="G366" s="14"/>
      <c r="H366" s="14"/>
      <c r="I366" s="14"/>
      <c r="J366" s="15"/>
      <c r="K366" s="15"/>
      <c r="L366" s="111"/>
      <c r="N366" s="15"/>
      <c r="O366" s="36"/>
      <c r="P366" s="14"/>
      <c r="Q366" s="15"/>
      <c r="R366" s="17"/>
      <c r="S366" s="245"/>
    </row>
    <row r="367" spans="2:19" s="16" customFormat="1" ht="12.75" customHeight="1">
      <c r="B367" s="87"/>
      <c r="C367" s="215"/>
      <c r="D367" s="12"/>
      <c r="E367" s="13"/>
      <c r="F367" s="15"/>
      <c r="G367" s="14"/>
      <c r="H367" s="14"/>
      <c r="I367" s="14"/>
      <c r="J367" s="15"/>
      <c r="K367" s="15"/>
      <c r="L367" s="111"/>
      <c r="N367" s="15"/>
      <c r="O367" s="36"/>
      <c r="P367" s="14"/>
      <c r="Q367" s="15"/>
      <c r="R367" s="17"/>
      <c r="S367" s="245"/>
    </row>
    <row r="368" spans="2:19" s="16" customFormat="1" ht="12.75" customHeight="1">
      <c r="B368" s="87"/>
      <c r="C368" s="215"/>
      <c r="D368" s="12"/>
      <c r="E368" s="13"/>
      <c r="F368" s="15"/>
      <c r="G368" s="14"/>
      <c r="H368" s="14"/>
      <c r="I368" s="14"/>
      <c r="J368" s="15"/>
      <c r="K368" s="15"/>
      <c r="L368" s="111"/>
      <c r="N368" s="15"/>
      <c r="O368" s="36"/>
      <c r="P368" s="14"/>
      <c r="Q368" s="15"/>
      <c r="R368" s="17"/>
      <c r="S368" s="245"/>
    </row>
    <row r="369" spans="2:19" s="16" customFormat="1" ht="12.75" customHeight="1">
      <c r="B369" s="87"/>
      <c r="C369" s="215"/>
      <c r="D369" s="12"/>
      <c r="E369" s="13"/>
      <c r="F369" s="15"/>
      <c r="G369" s="14"/>
      <c r="H369" s="14"/>
      <c r="I369" s="14"/>
      <c r="J369" s="15"/>
      <c r="K369" s="15"/>
      <c r="L369" s="111"/>
      <c r="N369" s="15"/>
      <c r="O369" s="36"/>
      <c r="P369" s="14"/>
      <c r="Q369" s="15"/>
      <c r="R369" s="17"/>
      <c r="S369" s="245"/>
    </row>
    <row r="370" spans="2:19" s="16" customFormat="1" ht="12.75" customHeight="1">
      <c r="B370" s="87"/>
      <c r="C370" s="215"/>
      <c r="D370" s="12"/>
      <c r="E370" s="13"/>
      <c r="F370" s="15"/>
      <c r="G370" s="14"/>
      <c r="H370" s="14"/>
      <c r="I370" s="14"/>
      <c r="J370" s="15"/>
      <c r="K370" s="15"/>
      <c r="L370" s="111"/>
      <c r="N370" s="15"/>
      <c r="O370" s="36"/>
      <c r="P370" s="14"/>
      <c r="Q370" s="15"/>
      <c r="R370" s="17"/>
      <c r="S370" s="245"/>
    </row>
    <row r="371" spans="2:19" s="16" customFormat="1" ht="12.75" customHeight="1">
      <c r="B371" s="87"/>
      <c r="C371" s="215"/>
      <c r="D371" s="12"/>
      <c r="E371" s="13"/>
      <c r="F371" s="15"/>
      <c r="G371" s="14"/>
      <c r="H371" s="14"/>
      <c r="I371" s="14"/>
      <c r="J371" s="15"/>
      <c r="K371" s="15"/>
      <c r="L371" s="111"/>
      <c r="N371" s="15"/>
      <c r="O371" s="36"/>
      <c r="P371" s="14"/>
      <c r="Q371" s="15"/>
      <c r="R371" s="17"/>
      <c r="S371" s="245"/>
    </row>
    <row r="372" spans="2:19" s="16" customFormat="1" ht="12.75" customHeight="1">
      <c r="B372" s="87"/>
      <c r="C372" s="215"/>
      <c r="D372" s="12"/>
      <c r="E372" s="13"/>
      <c r="F372" s="15"/>
      <c r="G372" s="14"/>
      <c r="H372" s="14"/>
      <c r="I372" s="14"/>
      <c r="J372" s="15"/>
      <c r="K372" s="15"/>
      <c r="L372" s="111"/>
      <c r="N372" s="15"/>
      <c r="O372" s="36"/>
      <c r="P372" s="14"/>
      <c r="Q372" s="15"/>
      <c r="R372" s="17"/>
      <c r="S372" s="245"/>
    </row>
    <row r="373" spans="2:19" s="16" customFormat="1" ht="12.75" customHeight="1">
      <c r="B373" s="87"/>
      <c r="C373" s="215"/>
      <c r="D373" s="12"/>
      <c r="E373" s="13"/>
      <c r="F373" s="15"/>
      <c r="G373" s="14"/>
      <c r="H373" s="14"/>
      <c r="I373" s="14"/>
      <c r="J373" s="15"/>
      <c r="K373" s="15"/>
      <c r="L373" s="111"/>
      <c r="N373" s="15"/>
      <c r="O373" s="36"/>
      <c r="P373" s="14"/>
      <c r="Q373" s="15"/>
      <c r="R373" s="17"/>
      <c r="S373" s="245"/>
    </row>
    <row r="374" spans="2:19" s="16" customFormat="1" ht="12.75" customHeight="1">
      <c r="B374" s="87"/>
      <c r="C374" s="215"/>
      <c r="D374" s="12"/>
      <c r="E374" s="13"/>
      <c r="F374" s="15"/>
      <c r="G374" s="14"/>
      <c r="H374" s="14"/>
      <c r="I374" s="14"/>
      <c r="J374" s="15"/>
      <c r="K374" s="15"/>
      <c r="L374" s="111"/>
      <c r="N374" s="15"/>
      <c r="O374" s="36"/>
      <c r="P374" s="14"/>
      <c r="Q374" s="15"/>
      <c r="R374" s="17"/>
      <c r="S374" s="245"/>
    </row>
    <row r="375" spans="3:19" ht="12.75"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/>
      <c r="S375" s="242"/>
    </row>
    <row r="376" spans="3:19" ht="20.25">
      <c r="C376" s="9"/>
      <c r="D376" s="415" t="s">
        <v>165</v>
      </c>
      <c r="E376" s="415"/>
      <c r="F376" s="415"/>
      <c r="G376" s="415"/>
      <c r="H376" s="415"/>
      <c r="I376" s="415"/>
      <c r="J376" s="415"/>
      <c r="K376" s="415"/>
      <c r="L376" s="415"/>
      <c r="M376" s="415"/>
      <c r="N376" s="415"/>
      <c r="O376" s="415"/>
      <c r="P376" s="415"/>
      <c r="Q376" s="415"/>
      <c r="R376"/>
      <c r="S376" s="242"/>
    </row>
    <row r="377" spans="3:19" ht="20.25">
      <c r="C377" s="9"/>
      <c r="D377" s="415"/>
      <c r="E377" s="415"/>
      <c r="F377" s="415"/>
      <c r="G377" s="415"/>
      <c r="H377" s="415"/>
      <c r="I377" s="415"/>
      <c r="J377" s="415"/>
      <c r="K377" s="415"/>
      <c r="L377" s="415"/>
      <c r="M377" s="415"/>
      <c r="N377" s="415"/>
      <c r="O377" s="415"/>
      <c r="P377" s="415"/>
      <c r="Q377" s="415"/>
      <c r="R377"/>
      <c r="S377" s="242"/>
    </row>
    <row r="378" spans="3:19" ht="12.75" customHeight="1">
      <c r="C378" s="7"/>
      <c r="D378" s="10"/>
      <c r="E378" s="395"/>
      <c r="F378" s="395"/>
      <c r="G378" s="395"/>
      <c r="H378" s="395"/>
      <c r="I378" s="395"/>
      <c r="J378" s="395"/>
      <c r="K378" s="395"/>
      <c r="L378" s="395"/>
      <c r="M378" s="395"/>
      <c r="N378" s="395"/>
      <c r="O378" s="395"/>
      <c r="P378" s="395"/>
      <c r="Q378" s="166"/>
      <c r="R378" s="166"/>
      <c r="S378" s="242"/>
    </row>
    <row r="379" spans="3:19" ht="13.5" thickBot="1">
      <c r="C379" s="10"/>
      <c r="E379" s="398" t="s">
        <v>32</v>
      </c>
      <c r="F379" s="398"/>
      <c r="G379" s="398"/>
      <c r="H379" s="398"/>
      <c r="I379" s="398"/>
      <c r="J379" s="398"/>
      <c r="K379" s="398"/>
      <c r="L379" s="398"/>
      <c r="M379" s="398"/>
      <c r="N379" s="398"/>
      <c r="O379" s="11"/>
      <c r="Q379" s="10"/>
      <c r="R379"/>
      <c r="S379" s="242"/>
    </row>
    <row r="380" spans="3:19" ht="12.7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1"/>
      <c r="P380" s="10"/>
      <c r="Q380" s="8"/>
      <c r="R380"/>
      <c r="S380" s="242"/>
    </row>
    <row r="381" spans="2:19" s="16" customFormat="1" ht="12.75" customHeight="1">
      <c r="B381" s="87"/>
      <c r="C381" s="215"/>
      <c r="D381" s="12"/>
      <c r="E381" s="13"/>
      <c r="F381" s="15"/>
      <c r="G381" s="14"/>
      <c r="H381" s="14"/>
      <c r="I381" s="14"/>
      <c r="J381" s="15"/>
      <c r="K381" s="15"/>
      <c r="L381" s="111"/>
      <c r="N381" s="15"/>
      <c r="O381" s="36"/>
      <c r="P381" s="14"/>
      <c r="Q381" s="15"/>
      <c r="R381" s="17"/>
      <c r="S381" s="245"/>
    </row>
    <row r="382" spans="2:19" s="16" customFormat="1" ht="12.75" customHeight="1">
      <c r="B382" s="87"/>
      <c r="C382" s="215"/>
      <c r="D382" s="12"/>
      <c r="E382" s="13"/>
      <c r="F382" s="15"/>
      <c r="G382" s="14"/>
      <c r="H382" s="14"/>
      <c r="I382" s="14"/>
      <c r="J382" s="15"/>
      <c r="K382" s="15"/>
      <c r="L382" s="111"/>
      <c r="N382" s="15"/>
      <c r="O382" s="36"/>
      <c r="P382" s="14"/>
      <c r="Q382" s="15"/>
      <c r="R382" s="17"/>
      <c r="S382" s="245"/>
    </row>
    <row r="383" spans="2:19" s="16" customFormat="1" ht="12.75" customHeight="1">
      <c r="B383" s="87"/>
      <c r="C383" s="215"/>
      <c r="D383" s="12"/>
      <c r="E383" s="13"/>
      <c r="F383" s="15"/>
      <c r="G383" s="14"/>
      <c r="H383" s="14"/>
      <c r="I383" s="14"/>
      <c r="J383" s="15"/>
      <c r="K383" s="15"/>
      <c r="L383" s="111"/>
      <c r="N383" s="15"/>
      <c r="O383" s="36"/>
      <c r="P383" s="14"/>
      <c r="Q383" s="15"/>
      <c r="R383" s="17"/>
      <c r="S383" s="245"/>
    </row>
    <row r="384" spans="2:19" ht="15.75">
      <c r="B384" s="373"/>
      <c r="C384" s="375" t="s">
        <v>7</v>
      </c>
      <c r="D384" s="301" t="s">
        <v>17</v>
      </c>
      <c r="E384" s="375" t="s">
        <v>0</v>
      </c>
      <c r="F384" s="425" t="s">
        <v>1</v>
      </c>
      <c r="G384" s="426"/>
      <c r="H384" s="426"/>
      <c r="I384" s="426"/>
      <c r="J384" s="426"/>
      <c r="K384" s="427"/>
      <c r="L384" s="292"/>
      <c r="M384" s="293"/>
      <c r="N384" s="425" t="s">
        <v>11</v>
      </c>
      <c r="O384" s="426"/>
      <c r="P384" s="426"/>
      <c r="Q384" s="428" t="s">
        <v>2</v>
      </c>
      <c r="R384" s="428" t="s">
        <v>3</v>
      </c>
      <c r="S384" s="242"/>
    </row>
    <row r="385" spans="2:19" ht="15" customHeight="1">
      <c r="B385" s="316"/>
      <c r="C385" s="303"/>
      <c r="D385" s="304"/>
      <c r="E385" s="303"/>
      <c r="F385" s="78" t="s">
        <v>4</v>
      </c>
      <c r="G385" s="207" t="s">
        <v>12</v>
      </c>
      <c r="H385" s="73" t="s">
        <v>18</v>
      </c>
      <c r="I385" s="73" t="s">
        <v>19</v>
      </c>
      <c r="J385" s="63" t="s">
        <v>20</v>
      </c>
      <c r="K385" s="63" t="s">
        <v>5</v>
      </c>
      <c r="L385" s="64" t="s">
        <v>21</v>
      </c>
      <c r="N385" s="79" t="s">
        <v>9</v>
      </c>
      <c r="O385" s="79" t="s">
        <v>245</v>
      </c>
      <c r="P385" s="294" t="s">
        <v>109</v>
      </c>
      <c r="Q385" s="429"/>
      <c r="R385" s="429"/>
      <c r="S385" s="242"/>
    </row>
    <row r="386" spans="2:19" ht="60" customHeight="1">
      <c r="B386" s="19">
        <v>49</v>
      </c>
      <c r="C386" s="216" t="s">
        <v>120</v>
      </c>
      <c r="D386" s="20">
        <v>15</v>
      </c>
      <c r="E386" s="21">
        <v>157.1</v>
      </c>
      <c r="F386" s="140">
        <f>D386*E386</f>
        <v>2356.5</v>
      </c>
      <c r="G386" s="23"/>
      <c r="H386" s="23"/>
      <c r="I386" s="23">
        <f>H386*0.25</f>
        <v>0</v>
      </c>
      <c r="J386" s="24">
        <v>155.06</v>
      </c>
      <c r="K386" s="24">
        <f>SUM(F386+H386+J386+I386+G386)</f>
        <v>2511.56</v>
      </c>
      <c r="L386" s="25">
        <f>((F386-VLOOKUP(F386,'[2]TABLAS 15'!$A$6:$D$13,1))*VLOOKUP(F386,'[2]TABLAS 15'!$A$6:$D$13,4)+VLOOKUP(F386,'[2]TABLAS 15'!$A$6:$D$13,3))</f>
        <v>150.95926400000002</v>
      </c>
      <c r="M386" s="26"/>
      <c r="N386" s="24">
        <f>IF((VLOOKUP(F386,'[2]TABLAS 15'!$B$22:$D$32,3)-L386)&lt;0,-(VLOOKUP(F386,'[2]TABLAS 15'!$B$22:$D$32,3)-L386),0)</f>
        <v>0</v>
      </c>
      <c r="O386" s="27"/>
      <c r="P386" s="23">
        <v>62.79</v>
      </c>
      <c r="Q386" s="140">
        <f>K386-N386-O386-P386</f>
        <v>2448.77</v>
      </c>
      <c r="R386" s="477">
        <v>1</v>
      </c>
      <c r="S386" s="242"/>
    </row>
    <row r="387" spans="2:19" ht="60" customHeight="1">
      <c r="B387" s="19">
        <v>50</v>
      </c>
      <c r="C387" s="216" t="s">
        <v>174</v>
      </c>
      <c r="D387" s="20">
        <v>15</v>
      </c>
      <c r="E387" s="21">
        <v>156.5</v>
      </c>
      <c r="F387" s="140">
        <f>D387*E387</f>
        <v>2347.5</v>
      </c>
      <c r="G387" s="23"/>
      <c r="H387" s="23"/>
      <c r="I387" s="23">
        <f>H387*0.25</f>
        <v>0</v>
      </c>
      <c r="J387" s="24">
        <v>156.06</v>
      </c>
      <c r="K387" s="24">
        <f>SUM(F387+H387+J387+I387+G387)</f>
        <v>2503.56</v>
      </c>
      <c r="L387" s="25">
        <f>((F387-VLOOKUP(F387,'[2]TABLAS 15'!$A$6:$D$13,1))*VLOOKUP(F387,'[2]TABLAS 15'!$A$6:$D$13,4)+VLOOKUP(F387,'[2]TABLAS 15'!$A$6:$D$13,3))</f>
        <v>149.98006400000003</v>
      </c>
      <c r="M387" s="26"/>
      <c r="N387" s="24">
        <f>IF((VLOOKUP(F387,'[2]TABLAS 15'!$B$22:$D$32,3)-L387)&lt;0,-(VLOOKUP(F387,'[2]TABLAS 15'!$B$22:$D$32,3)-L387),0)</f>
        <v>0</v>
      </c>
      <c r="O387" s="27"/>
      <c r="P387" s="23">
        <v>62.59</v>
      </c>
      <c r="Q387" s="140">
        <f>K387-N387-O387-P387</f>
        <v>2440.97</v>
      </c>
      <c r="R387" s="477">
        <v>1</v>
      </c>
      <c r="S387" s="242"/>
    </row>
    <row r="388" spans="2:19" ht="60" customHeight="1">
      <c r="B388" s="19">
        <v>51</v>
      </c>
      <c r="C388" s="216" t="s">
        <v>138</v>
      </c>
      <c r="D388" s="20">
        <v>15</v>
      </c>
      <c r="E388" s="21">
        <v>199.2</v>
      </c>
      <c r="F388" s="140">
        <f>D388*E388</f>
        <v>2988</v>
      </c>
      <c r="G388" s="23"/>
      <c r="H388" s="23"/>
      <c r="I388" s="23">
        <f>H388*0.25</f>
        <v>0</v>
      </c>
      <c r="J388" s="24">
        <v>157.06</v>
      </c>
      <c r="K388" s="24">
        <f>SUM(F388+H388+J388+I388+G388)</f>
        <v>3145.06</v>
      </c>
      <c r="L388" s="25">
        <f>((F388-VLOOKUP(F388,'[2]TABLAS 15'!$A$6:$D$13,1))*VLOOKUP(F388,'[2]TABLAS 15'!$A$6:$D$13,4)+VLOOKUP(F388,'[2]TABLAS 15'!$A$6:$D$13,3))</f>
        <v>219.66646400000002</v>
      </c>
      <c r="M388" s="26"/>
      <c r="N388" s="24">
        <f>IF((VLOOKUP(F388,'[2]TABLAS 15'!$B$22:$D$32,3)-L388)&lt;0,-(VLOOKUP(F388,'[2]TABLAS 15'!$B$22:$D$32,3)-L388),0)</f>
        <v>72.34646400000003</v>
      </c>
      <c r="O388" s="27"/>
      <c r="P388" s="23">
        <v>76.82</v>
      </c>
      <c r="Q388" s="140">
        <f>K388-N388-O388-P388</f>
        <v>2995.8935359999996</v>
      </c>
      <c r="R388" s="477">
        <v>1</v>
      </c>
      <c r="S388" s="242"/>
    </row>
    <row r="389" spans="2:19" ht="12.75" customHeight="1">
      <c r="B389" s="19"/>
      <c r="C389" s="108"/>
      <c r="D389" s="20"/>
      <c r="E389" s="21"/>
      <c r="F389" s="24">
        <f>SUM(F386:F388)</f>
        <v>7692</v>
      </c>
      <c r="G389" s="23"/>
      <c r="H389" s="23"/>
      <c r="I389" s="23">
        <f>SUM(I386:I388)</f>
        <v>0</v>
      </c>
      <c r="J389" s="24">
        <f>SUM(J386:J388)</f>
        <v>468.18</v>
      </c>
      <c r="K389" s="24">
        <f>SUM(K386:K388)</f>
        <v>8160.18</v>
      </c>
      <c r="L389" s="25">
        <f>SUM(L386:L388)</f>
        <v>520.6057920000001</v>
      </c>
      <c r="M389" s="26"/>
      <c r="N389" s="24">
        <f>SUM(N386:N388)</f>
        <v>72.34646400000003</v>
      </c>
      <c r="O389" s="27"/>
      <c r="P389" s="23">
        <f>SUM(P386:P388)</f>
        <v>202.2</v>
      </c>
      <c r="Q389" s="15"/>
      <c r="R389" s="17"/>
      <c r="S389" s="242"/>
    </row>
    <row r="390" spans="2:19" ht="12.75" customHeight="1">
      <c r="B390" s="17"/>
      <c r="C390" s="18"/>
      <c r="D390" s="12"/>
      <c r="E390" s="13"/>
      <c r="F390" s="15"/>
      <c r="G390" s="14"/>
      <c r="H390" s="14"/>
      <c r="I390" s="14"/>
      <c r="J390" s="15"/>
      <c r="K390" s="15"/>
      <c r="L390" s="111"/>
      <c r="M390" s="16"/>
      <c r="N390" s="15"/>
      <c r="O390" s="36"/>
      <c r="P390" s="14"/>
      <c r="Q390" s="15"/>
      <c r="R390" s="17"/>
      <c r="S390" s="242"/>
    </row>
    <row r="391" spans="2:19" ht="12.75" customHeight="1" thickBot="1">
      <c r="B391" s="17"/>
      <c r="C391" s="18"/>
      <c r="D391" s="12"/>
      <c r="E391" s="13"/>
      <c r="F391" s="15"/>
      <c r="G391" s="14"/>
      <c r="H391" s="14"/>
      <c r="I391" s="14"/>
      <c r="J391" s="15"/>
      <c r="K391" s="15"/>
      <c r="L391" s="111"/>
      <c r="M391" s="16"/>
      <c r="N391" s="15"/>
      <c r="O391" s="36"/>
      <c r="P391" s="14"/>
      <c r="Q391" s="15"/>
      <c r="R391" s="17"/>
      <c r="S391" s="242"/>
    </row>
    <row r="392" spans="2:19" ht="12.75" customHeight="1" thickBot="1">
      <c r="B392" s="17"/>
      <c r="C392" s="18"/>
      <c r="D392" s="12"/>
      <c r="E392" s="13"/>
      <c r="F392" s="15"/>
      <c r="G392" s="14"/>
      <c r="H392" s="14"/>
      <c r="I392" s="14"/>
      <c r="J392" s="15"/>
      <c r="K392" s="15"/>
      <c r="L392" s="111"/>
      <c r="M392" s="16"/>
      <c r="N392" s="15"/>
      <c r="O392" s="36"/>
      <c r="P392" s="14" t="s">
        <v>2</v>
      </c>
      <c r="Q392" s="121">
        <f>SUM(Q386:Q391)</f>
        <v>7885.633535999999</v>
      </c>
      <c r="R392" s="17"/>
      <c r="S392" s="242"/>
    </row>
    <row r="393" spans="2:19" ht="12.75" customHeight="1">
      <c r="B393" s="17"/>
      <c r="C393" s="18"/>
      <c r="D393" s="12"/>
      <c r="E393" s="13"/>
      <c r="F393" s="15"/>
      <c r="G393" s="14"/>
      <c r="H393" s="14"/>
      <c r="I393" s="14"/>
      <c r="J393" s="15"/>
      <c r="K393" s="15"/>
      <c r="L393" s="111"/>
      <c r="M393" s="16"/>
      <c r="N393" s="15"/>
      <c r="O393" s="36"/>
      <c r="P393" s="14"/>
      <c r="Q393" s="15"/>
      <c r="R393" s="17"/>
      <c r="S393" s="242"/>
    </row>
    <row r="394" spans="2:19" ht="12.75" customHeight="1">
      <c r="B394" s="17"/>
      <c r="C394" s="18"/>
      <c r="D394" s="12"/>
      <c r="E394" s="13"/>
      <c r="F394" s="15"/>
      <c r="G394" s="14"/>
      <c r="H394" s="14"/>
      <c r="I394" s="14"/>
      <c r="J394" s="15"/>
      <c r="K394" s="15"/>
      <c r="L394" s="111"/>
      <c r="M394" s="16"/>
      <c r="N394" s="15"/>
      <c r="O394" s="36"/>
      <c r="P394" s="14"/>
      <c r="Q394" s="15"/>
      <c r="R394" s="17"/>
      <c r="S394" s="242"/>
    </row>
    <row r="395" spans="2:19" ht="12.75" customHeight="1">
      <c r="B395" s="17"/>
      <c r="C395" s="18"/>
      <c r="D395" s="12"/>
      <c r="E395" s="13"/>
      <c r="F395" s="15"/>
      <c r="G395" s="14"/>
      <c r="H395" s="14"/>
      <c r="I395" s="14"/>
      <c r="J395" s="15"/>
      <c r="K395" s="15"/>
      <c r="L395" s="111"/>
      <c r="M395" s="16"/>
      <c r="N395" s="15"/>
      <c r="O395" s="36"/>
      <c r="P395" s="14"/>
      <c r="Q395" s="15"/>
      <c r="R395" s="17"/>
      <c r="S395" s="242"/>
    </row>
    <row r="396" spans="2:19" ht="12.75" customHeight="1">
      <c r="B396" s="17"/>
      <c r="C396" s="18"/>
      <c r="D396" s="12"/>
      <c r="E396" s="13"/>
      <c r="F396" s="15"/>
      <c r="G396" s="14"/>
      <c r="H396" s="14"/>
      <c r="I396" s="14"/>
      <c r="J396" s="15"/>
      <c r="K396" s="15"/>
      <c r="L396" s="111"/>
      <c r="M396" s="16"/>
      <c r="N396" s="15"/>
      <c r="O396" s="36"/>
      <c r="P396" s="14"/>
      <c r="Q396" s="15"/>
      <c r="R396" s="17"/>
      <c r="S396" s="242"/>
    </row>
    <row r="397" spans="2:19" ht="12.75" customHeight="1">
      <c r="B397" s="17"/>
      <c r="C397" s="18"/>
      <c r="D397" s="12"/>
      <c r="E397" s="13"/>
      <c r="F397" s="15"/>
      <c r="G397" s="14"/>
      <c r="H397" s="14"/>
      <c r="I397" s="14"/>
      <c r="J397" s="15"/>
      <c r="K397" s="15"/>
      <c r="L397" s="111"/>
      <c r="M397" s="16"/>
      <c r="N397" s="15"/>
      <c r="O397" s="36"/>
      <c r="P397" s="14"/>
      <c r="Q397" s="15"/>
      <c r="R397" s="17"/>
      <c r="S397" s="242"/>
    </row>
    <row r="398" spans="2:19" ht="12.75" customHeight="1">
      <c r="B398" s="17"/>
      <c r="C398" s="18"/>
      <c r="D398" s="12"/>
      <c r="E398" s="13"/>
      <c r="F398" s="15"/>
      <c r="G398" s="14"/>
      <c r="H398" s="14"/>
      <c r="I398" s="14"/>
      <c r="J398" s="15"/>
      <c r="K398" s="15"/>
      <c r="L398" s="111"/>
      <c r="M398" s="16"/>
      <c r="N398" s="15"/>
      <c r="O398" s="36"/>
      <c r="P398" s="14"/>
      <c r="Q398" s="15"/>
      <c r="R398" s="17"/>
      <c r="S398" s="242"/>
    </row>
    <row r="399" spans="2:19" ht="12.75" customHeight="1">
      <c r="B399" s="17"/>
      <c r="C399" s="18"/>
      <c r="D399" s="12"/>
      <c r="E399" s="13"/>
      <c r="F399" s="15"/>
      <c r="G399" s="14"/>
      <c r="H399" s="14"/>
      <c r="I399" s="14"/>
      <c r="J399" s="15"/>
      <c r="K399" s="15"/>
      <c r="L399" s="111"/>
      <c r="M399" s="16"/>
      <c r="N399" s="15"/>
      <c r="O399" s="36"/>
      <c r="P399" s="14"/>
      <c r="Q399" s="15"/>
      <c r="R399" s="17"/>
      <c r="S399" s="242"/>
    </row>
    <row r="400" spans="2:19" ht="12.75" customHeight="1">
      <c r="B400" s="17"/>
      <c r="C400" s="18"/>
      <c r="D400" s="12"/>
      <c r="E400" s="13"/>
      <c r="F400" s="15"/>
      <c r="G400" s="14"/>
      <c r="H400" s="14"/>
      <c r="I400" s="14"/>
      <c r="J400" s="15"/>
      <c r="K400" s="15"/>
      <c r="L400" s="111"/>
      <c r="M400" s="16"/>
      <c r="N400" s="15"/>
      <c r="O400" s="36"/>
      <c r="P400" s="14"/>
      <c r="Q400" s="15"/>
      <c r="R400" s="17"/>
      <c r="S400" s="242"/>
    </row>
    <row r="401" spans="2:19" ht="12.75" customHeight="1">
      <c r="B401" s="17"/>
      <c r="C401" s="29"/>
      <c r="D401"/>
      <c r="E401" s="13"/>
      <c r="F401" s="15"/>
      <c r="G401" s="14"/>
      <c r="H401" s="14"/>
      <c r="I401" s="14"/>
      <c r="J401" s="424"/>
      <c r="K401" s="424"/>
      <c r="L401" s="424"/>
      <c r="M401" s="424"/>
      <c r="N401" s="424"/>
      <c r="O401" s="424"/>
      <c r="P401" s="424"/>
      <c r="Q401" s="15"/>
      <c r="R401" s="17"/>
      <c r="S401" s="242"/>
    </row>
    <row r="402" spans="2:19" ht="12.75" customHeight="1">
      <c r="B402" s="17"/>
      <c r="C402"/>
      <c r="D402"/>
      <c r="E402" s="13"/>
      <c r="F402" s="15"/>
      <c r="G402" s="14"/>
      <c r="H402" s="14"/>
      <c r="I402" s="14"/>
      <c r="J402"/>
      <c r="K402"/>
      <c r="L402"/>
      <c r="M402"/>
      <c r="N402" s="29"/>
      <c r="O402" s="29"/>
      <c r="P402" s="29"/>
      <c r="Q402" s="15"/>
      <c r="R402" s="17"/>
      <c r="S402" s="242"/>
    </row>
    <row r="403" spans="2:19" ht="12.75" customHeight="1">
      <c r="B403" s="17"/>
      <c r="C403"/>
      <c r="D403"/>
      <c r="E403" s="13"/>
      <c r="F403" s="15"/>
      <c r="G403" s="14"/>
      <c r="H403" s="14"/>
      <c r="I403" s="14"/>
      <c r="J403"/>
      <c r="K403"/>
      <c r="L403"/>
      <c r="M403"/>
      <c r="N403" s="29"/>
      <c r="O403" s="29"/>
      <c r="P403" s="29"/>
      <c r="Q403" s="15"/>
      <c r="R403" s="17"/>
      <c r="S403" s="242"/>
    </row>
    <row r="404" spans="2:19" ht="12.75" customHeight="1">
      <c r="B404" s="17"/>
      <c r="C404"/>
      <c r="D404"/>
      <c r="E404" s="13"/>
      <c r="F404" s="15"/>
      <c r="G404" s="14"/>
      <c r="H404" s="14"/>
      <c r="I404" s="14"/>
      <c r="J404"/>
      <c r="K404"/>
      <c r="L404"/>
      <c r="M404"/>
      <c r="N404" s="29"/>
      <c r="O404" s="29"/>
      <c r="P404" s="29"/>
      <c r="Q404" s="15"/>
      <c r="R404" s="17"/>
      <c r="S404" s="242"/>
    </row>
    <row r="405" spans="2:19" ht="12.75" customHeight="1">
      <c r="B405" s="17"/>
      <c r="C405"/>
      <c r="D405"/>
      <c r="E405" s="13"/>
      <c r="F405" s="15"/>
      <c r="G405" s="14"/>
      <c r="H405" s="14"/>
      <c r="I405" s="14"/>
      <c r="J405"/>
      <c r="K405"/>
      <c r="L405"/>
      <c r="M405"/>
      <c r="N405" s="29"/>
      <c r="O405" s="29"/>
      <c r="P405" s="29"/>
      <c r="Q405" s="15"/>
      <c r="R405" s="17"/>
      <c r="S405" s="242"/>
    </row>
    <row r="406" spans="2:19" ht="12.75" customHeight="1">
      <c r="B406" s="17"/>
      <c r="C406"/>
      <c r="D406"/>
      <c r="E406" s="13"/>
      <c r="F406" s="15"/>
      <c r="G406" s="14"/>
      <c r="H406" s="14"/>
      <c r="I406" s="14"/>
      <c r="J406"/>
      <c r="K406"/>
      <c r="L406"/>
      <c r="M406"/>
      <c r="N406" s="29"/>
      <c r="O406" s="29"/>
      <c r="P406" s="29"/>
      <c r="Q406" s="15"/>
      <c r="R406" s="17"/>
      <c r="S406" s="242"/>
    </row>
    <row r="407" spans="2:19" ht="12.75" customHeight="1">
      <c r="B407" s="17"/>
      <c r="C407"/>
      <c r="D407"/>
      <c r="J407"/>
      <c r="K407" s="30"/>
      <c r="L407"/>
      <c r="M407"/>
      <c r="N407"/>
      <c r="O407"/>
      <c r="P407"/>
      <c r="Q407" s="15"/>
      <c r="R407" s="17"/>
      <c r="S407" s="242"/>
    </row>
    <row r="408" spans="3:19" ht="12.75">
      <c r="C408" s="29"/>
      <c r="D408"/>
      <c r="J408" s="397"/>
      <c r="K408" s="397"/>
      <c r="L408" s="397"/>
      <c r="M408" s="397"/>
      <c r="N408" s="397"/>
      <c r="O408" s="397"/>
      <c r="P408" s="397"/>
      <c r="Q408"/>
      <c r="S408" s="242"/>
    </row>
    <row r="409" spans="3:19" ht="18">
      <c r="C409" s="285"/>
      <c r="D409" s="298"/>
      <c r="J409" s="431"/>
      <c r="K409" s="431"/>
      <c r="L409" s="431"/>
      <c r="M409" s="431"/>
      <c r="N409" s="431"/>
      <c r="O409" s="431"/>
      <c r="P409" s="431"/>
      <c r="Q409" s="70"/>
      <c r="S409" s="242"/>
    </row>
    <row r="410" ht="12.75">
      <c r="S410" s="242"/>
    </row>
    <row r="411" ht="12.75">
      <c r="S411" s="242"/>
    </row>
    <row r="412" ht="12.75">
      <c r="S412" s="242"/>
    </row>
    <row r="413" ht="12.75">
      <c r="S413" s="242"/>
    </row>
    <row r="414" ht="12.75">
      <c r="S414" s="242"/>
    </row>
    <row r="415" ht="12.75">
      <c r="S415" s="242"/>
    </row>
    <row r="416" ht="12.75">
      <c r="S416" s="242"/>
    </row>
    <row r="417" ht="12.75">
      <c r="S417" s="242"/>
    </row>
    <row r="418" ht="12.75">
      <c r="S418" s="242"/>
    </row>
    <row r="419" ht="12.75">
      <c r="S419" s="242"/>
    </row>
    <row r="420" ht="12.75">
      <c r="S420" s="242"/>
    </row>
    <row r="421" ht="12.75">
      <c r="S421" s="242"/>
    </row>
    <row r="422" ht="12.75">
      <c r="S422" s="242"/>
    </row>
    <row r="423" spans="3:19" ht="12.75"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/>
      <c r="S423" s="242"/>
    </row>
    <row r="424" spans="3:19" ht="20.25">
      <c r="C424" s="9"/>
      <c r="D424" s="415" t="s">
        <v>165</v>
      </c>
      <c r="E424" s="415"/>
      <c r="F424" s="415"/>
      <c r="G424" s="415"/>
      <c r="H424" s="415"/>
      <c r="I424" s="415"/>
      <c r="J424" s="415"/>
      <c r="K424" s="415"/>
      <c r="L424" s="415"/>
      <c r="M424" s="415"/>
      <c r="N424" s="415"/>
      <c r="O424" s="415"/>
      <c r="P424" s="415"/>
      <c r="Q424" s="415"/>
      <c r="R424"/>
      <c r="S424" s="242"/>
    </row>
    <row r="425" spans="3:19" ht="20.25">
      <c r="C425" s="9"/>
      <c r="D425" s="415"/>
      <c r="E425" s="415"/>
      <c r="F425" s="415"/>
      <c r="G425" s="415"/>
      <c r="H425" s="415"/>
      <c r="I425" s="415"/>
      <c r="J425" s="415"/>
      <c r="K425" s="415"/>
      <c r="L425" s="415"/>
      <c r="M425" s="415"/>
      <c r="N425" s="415"/>
      <c r="O425" s="415"/>
      <c r="P425" s="415"/>
      <c r="Q425" s="415"/>
      <c r="R425"/>
      <c r="S425" s="242"/>
    </row>
    <row r="426" spans="3:19" ht="12.75" customHeight="1">
      <c r="C426" s="7"/>
      <c r="D426" s="10"/>
      <c r="E426" s="395"/>
      <c r="F426" s="395"/>
      <c r="G426" s="395"/>
      <c r="H426" s="395"/>
      <c r="I426" s="395"/>
      <c r="J426" s="395"/>
      <c r="K426" s="395"/>
      <c r="L426" s="395"/>
      <c r="M426" s="395"/>
      <c r="N426" s="395"/>
      <c r="O426" s="395"/>
      <c r="P426" s="395"/>
      <c r="Q426" s="166"/>
      <c r="R426" s="166"/>
      <c r="S426" s="242"/>
    </row>
    <row r="427" spans="3:19" ht="26.25" customHeight="1">
      <c r="C427" s="10"/>
      <c r="E427" s="416" t="s">
        <v>35</v>
      </c>
      <c r="F427" s="416"/>
      <c r="G427" s="416"/>
      <c r="H427" s="416"/>
      <c r="I427" s="416"/>
      <c r="J427" s="416"/>
      <c r="K427" s="416"/>
      <c r="L427" s="416"/>
      <c r="M427" s="416"/>
      <c r="N427" s="416"/>
      <c r="O427" s="416"/>
      <c r="P427" s="11" t="s">
        <v>6</v>
      </c>
      <c r="Q427" s="81">
        <v>113.09</v>
      </c>
      <c r="R427"/>
      <c r="S427" s="242"/>
    </row>
    <row r="428" spans="3:19" ht="12.7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1"/>
      <c r="P428" s="10"/>
      <c r="Q428" s="8"/>
      <c r="R428"/>
      <c r="S428" s="242"/>
    </row>
    <row r="429" ht="12.75">
      <c r="S429" s="242"/>
    </row>
    <row r="430" ht="12.75">
      <c r="S430" s="242"/>
    </row>
    <row r="431" spans="3:19" ht="17.25">
      <c r="C431" s="45"/>
      <c r="D431" s="45"/>
      <c r="E431" s="45"/>
      <c r="F431" s="46"/>
      <c r="G431" s="46"/>
      <c r="H431" s="46"/>
      <c r="I431" s="46"/>
      <c r="J431" s="47"/>
      <c r="K431" s="60"/>
      <c r="L431" s="61"/>
      <c r="M431" s="49"/>
      <c r="N431" s="67"/>
      <c r="O431" s="67"/>
      <c r="P431" s="67"/>
      <c r="Q431" s="67"/>
      <c r="R431" s="67"/>
      <c r="S431" s="242"/>
    </row>
    <row r="432" spans="3:19" ht="15.75">
      <c r="C432" s="45"/>
      <c r="D432" s="45"/>
      <c r="E432" s="45"/>
      <c r="F432" s="46"/>
      <c r="G432" s="46"/>
      <c r="H432" s="46"/>
      <c r="I432" s="46"/>
      <c r="J432" s="47"/>
      <c r="K432" s="48"/>
      <c r="L432" s="77"/>
      <c r="M432" s="49"/>
      <c r="N432" s="77"/>
      <c r="O432" s="77"/>
      <c r="P432" s="77"/>
      <c r="Q432" s="49"/>
      <c r="R432" s="49"/>
      <c r="S432" s="242"/>
    </row>
    <row r="433" spans="3:19" ht="15.75">
      <c r="C433" s="49"/>
      <c r="D433" s="50"/>
      <c r="E433" s="50"/>
      <c r="F433" s="49"/>
      <c r="G433" s="49"/>
      <c r="H433" s="49"/>
      <c r="I433" s="49"/>
      <c r="J433" s="49"/>
      <c r="K433" s="48"/>
      <c r="L433" s="51" t="s">
        <v>16</v>
      </c>
      <c r="M433" s="49"/>
      <c r="N433" s="52"/>
      <c r="O433" s="53"/>
      <c r="P433" s="49"/>
      <c r="Q433" s="49"/>
      <c r="R433" s="49"/>
      <c r="S433" s="242"/>
    </row>
    <row r="434" spans="2:19" ht="12.75">
      <c r="B434" s="54"/>
      <c r="D434" s="55"/>
      <c r="E434" s="55"/>
      <c r="F434" s="56"/>
      <c r="G434" s="56"/>
      <c r="H434" s="56"/>
      <c r="I434" s="56"/>
      <c r="J434" s="57"/>
      <c r="S434" s="242"/>
    </row>
    <row r="435" spans="2:19" ht="12.75">
      <c r="B435" s="54"/>
      <c r="D435" s="55"/>
      <c r="E435" s="55"/>
      <c r="Q435" s="58"/>
      <c r="R435" s="59"/>
      <c r="S435" s="242"/>
    </row>
    <row r="436" spans="2:19" ht="15.75">
      <c r="B436" s="433"/>
      <c r="C436" s="422" t="s">
        <v>7</v>
      </c>
      <c r="D436" s="422" t="s">
        <v>17</v>
      </c>
      <c r="E436" s="422" t="s">
        <v>0</v>
      </c>
      <c r="F436" s="425" t="s">
        <v>1</v>
      </c>
      <c r="G436" s="426"/>
      <c r="H436" s="426"/>
      <c r="I436" s="426"/>
      <c r="J436" s="426"/>
      <c r="K436" s="427"/>
      <c r="L436" s="292"/>
      <c r="M436" s="293"/>
      <c r="N436" s="425" t="s">
        <v>11</v>
      </c>
      <c r="O436" s="426"/>
      <c r="P436" s="426"/>
      <c r="Q436" s="428" t="s">
        <v>2</v>
      </c>
      <c r="R436" s="428" t="s">
        <v>3</v>
      </c>
      <c r="S436" s="242"/>
    </row>
    <row r="437" spans="2:19" ht="15" customHeight="1">
      <c r="B437" s="434"/>
      <c r="C437" s="423"/>
      <c r="D437" s="423"/>
      <c r="E437" s="423"/>
      <c r="F437" s="78" t="s">
        <v>4</v>
      </c>
      <c r="G437" s="207" t="s">
        <v>12</v>
      </c>
      <c r="H437" s="73" t="s">
        <v>18</v>
      </c>
      <c r="I437" s="73" t="s">
        <v>19</v>
      </c>
      <c r="J437" s="63" t="s">
        <v>20</v>
      </c>
      <c r="K437" s="63" t="s">
        <v>5</v>
      </c>
      <c r="L437" s="64" t="s">
        <v>21</v>
      </c>
      <c r="N437" s="79" t="s">
        <v>9</v>
      </c>
      <c r="O437" s="79" t="s">
        <v>245</v>
      </c>
      <c r="P437" s="294" t="s">
        <v>109</v>
      </c>
      <c r="Q437" s="429"/>
      <c r="R437" s="429"/>
      <c r="S437" s="242"/>
    </row>
    <row r="438" spans="2:19" ht="60" customHeight="1">
      <c r="B438" s="19">
        <v>52</v>
      </c>
      <c r="C438" s="171" t="s">
        <v>139</v>
      </c>
      <c r="D438" s="20">
        <v>15</v>
      </c>
      <c r="E438" s="21">
        <v>470</v>
      </c>
      <c r="F438" s="22">
        <f>D438*E438</f>
        <v>7050</v>
      </c>
      <c r="G438" s="23"/>
      <c r="H438" s="23"/>
      <c r="I438" s="23">
        <f>H438*0.25</f>
        <v>0</v>
      </c>
      <c r="J438" s="24">
        <f>IF((VLOOKUP(F438,'[2]TABLAS 15'!$B$22:$D$32,3)-L438)&lt;0,0,VLOOKUP(F438,'[2]TABLAS 15'!$B$22:$D$32,3)-L438)</f>
        <v>0</v>
      </c>
      <c r="K438" s="24">
        <f>SUM(F438+H438+J438+I438+G438)</f>
        <v>7050</v>
      </c>
      <c r="L438" s="25">
        <f>((F438-VLOOKUP(F438,'[2]TABLAS 15'!$A$6:$D$13,1))*VLOOKUP(F438,'[2]TABLAS 15'!$A$6:$D$13,4)+VLOOKUP(F438,'[2]TABLAS 15'!$A$6:$D$13,3))</f>
        <v>924.331514</v>
      </c>
      <c r="M438" s="26"/>
      <c r="N438" s="24">
        <f>IF((VLOOKUP(F438,'[2]TABLAS 15'!$B$22:$D$32,3)-L438)&lt;0,-(VLOOKUP(F438,'[2]TABLAS 15'!$B$22:$D$32,3)-L438),0)</f>
        <v>924.331514</v>
      </c>
      <c r="O438" s="27"/>
      <c r="P438" s="23">
        <v>153.14</v>
      </c>
      <c r="Q438" s="140">
        <f>J438+K438-N438-O438-P438</f>
        <v>5972.528486</v>
      </c>
      <c r="R438" s="477">
        <v>1</v>
      </c>
      <c r="S438" s="387">
        <v>1020.77</v>
      </c>
    </row>
    <row r="439" spans="1:19" ht="59.25" customHeight="1">
      <c r="A439" s="31"/>
      <c r="B439" s="19">
        <v>54</v>
      </c>
      <c r="C439" s="333" t="s">
        <v>175</v>
      </c>
      <c r="D439" s="139">
        <v>15</v>
      </c>
      <c r="E439" s="168">
        <v>286.6</v>
      </c>
      <c r="F439" s="24">
        <f>D439*E439</f>
        <v>4299</v>
      </c>
      <c r="G439" s="23">
        <v>573.2</v>
      </c>
      <c r="H439" s="23"/>
      <c r="I439" s="23">
        <f>H439*0.25</f>
        <v>0</v>
      </c>
      <c r="J439" s="24">
        <f>IF((VLOOKUP(F439,'[2]TABLAS 15'!$B$22:$D$32,3)-L439)&lt;0,0,VLOOKUP(F439,'[2]TABLAS 15'!$B$22:$D$32,3)-L439)</f>
        <v>0</v>
      </c>
      <c r="K439" s="24">
        <f>SUM(F439+H439+J439+I439+G439)</f>
        <v>4872.2</v>
      </c>
      <c r="L439" s="25">
        <f>((F439-VLOOKUP(F439,'[2]TABLAS 15'!$A$6:$D$13,1))*VLOOKUP(F439,'[2]TABLAS 15'!$A$6:$D$13,4)+VLOOKUP(F439,'[2]TABLAS 15'!$A$6:$D$13,3))</f>
        <v>393.00480000000005</v>
      </c>
      <c r="M439" s="26"/>
      <c r="N439" s="24">
        <f>IF((VLOOKUP(F439,'[2]TABLAS 15'!$B$22:$D$32,3)-L439)&lt;0,-(VLOOKUP(F439,'[2]TABLAS 15'!$B$22:$D$32,3)-L439),0)</f>
        <v>393.00480000000005</v>
      </c>
      <c r="O439" s="27"/>
      <c r="P439" s="23">
        <v>97.65</v>
      </c>
      <c r="Q439" s="140">
        <f>J439+K439-N439-O439-P439</f>
        <v>4381.5452000000005</v>
      </c>
      <c r="R439" s="477">
        <v>1</v>
      </c>
      <c r="S439" s="246"/>
    </row>
    <row r="440" spans="1:19" ht="59.25" customHeight="1">
      <c r="A440" s="31"/>
      <c r="B440" s="19">
        <v>55</v>
      </c>
      <c r="C440" s="333" t="s">
        <v>233</v>
      </c>
      <c r="D440" s="139">
        <v>15</v>
      </c>
      <c r="E440" s="168">
        <v>164.8</v>
      </c>
      <c r="F440" s="24">
        <f>D440*E440</f>
        <v>2472</v>
      </c>
      <c r="G440" s="23"/>
      <c r="H440" s="23"/>
      <c r="I440" s="23">
        <f>H440*0.25</f>
        <v>0</v>
      </c>
      <c r="J440" s="24">
        <f>IF((VLOOKUP(F440,'[2]TABLAS 15'!$B$22:$D$32,3)-L440)&lt;0,0,VLOOKUP(F440,'[2]TABLAS 15'!$B$22:$D$32,3)-L440)</f>
        <v>0</v>
      </c>
      <c r="K440" s="24">
        <f>SUM(F440+H440+J440+I440+G440)</f>
        <v>2472</v>
      </c>
      <c r="L440" s="25">
        <f>((F440-VLOOKUP(F440,'[2]TABLAS 15'!$A$6:$D$13,1))*VLOOKUP(F440,'[2]TABLAS 15'!$A$6:$D$13,4)+VLOOKUP(F440,'[2]TABLAS 15'!$A$6:$D$13,3))</f>
        <v>163.52566400000003</v>
      </c>
      <c r="M440" s="26"/>
      <c r="N440" s="24">
        <f>IF((VLOOKUP(F440,'[2]TABLAS 15'!$B$22:$D$32,3)-L440)&lt;0,-(VLOOKUP(F440,'[2]TABLAS 15'!$B$22:$D$32,3)-L440),0)</f>
        <v>1.0856640000000368</v>
      </c>
      <c r="O440" s="27"/>
      <c r="P440" s="23">
        <v>61.77</v>
      </c>
      <c r="Q440" s="140">
        <f>J440+K440-N440-O440-P440</f>
        <v>2409.144336</v>
      </c>
      <c r="R440" s="477">
        <v>1</v>
      </c>
      <c r="S440" s="246"/>
    </row>
    <row r="441" spans="2:19" ht="15">
      <c r="B441" s="65"/>
      <c r="C441" s="66"/>
      <c r="D441" s="20"/>
      <c r="E441" s="21"/>
      <c r="F441" s="24">
        <f>SUM(F438:F440)</f>
        <v>13821</v>
      </c>
      <c r="G441" s="23">
        <f>SUM(G438:G440)</f>
        <v>573.2</v>
      </c>
      <c r="H441" s="23"/>
      <c r="I441" s="23">
        <f>SUM(I438:I440)</f>
        <v>0</v>
      </c>
      <c r="J441" s="24">
        <f>SUM(J438:J440)</f>
        <v>0</v>
      </c>
      <c r="K441" s="24">
        <f>SUM(K438:K440)</f>
        <v>14394.2</v>
      </c>
      <c r="L441" s="25">
        <f>SUM(L438:L440)</f>
        <v>1480.8619780000001</v>
      </c>
      <c r="M441" s="26"/>
      <c r="N441" s="24">
        <f>SUM(N438:N440)</f>
        <v>1318.421978</v>
      </c>
      <c r="O441" s="27"/>
      <c r="P441" s="23">
        <f>SUM(P438:P440)</f>
        <v>312.56</v>
      </c>
      <c r="Q441" s="24"/>
      <c r="R441" s="2"/>
      <c r="S441" s="242"/>
    </row>
    <row r="442" spans="2:19" ht="12.75">
      <c r="B442" s="4"/>
      <c r="C442" s="6"/>
      <c r="D442" s="12"/>
      <c r="E442" s="13"/>
      <c r="F442" s="15"/>
      <c r="G442" s="14"/>
      <c r="H442" s="14"/>
      <c r="I442" s="14"/>
      <c r="J442" s="15"/>
      <c r="K442" s="15"/>
      <c r="L442" s="111"/>
      <c r="M442" s="16"/>
      <c r="N442" s="15"/>
      <c r="O442" s="36"/>
      <c r="P442" s="14"/>
      <c r="Q442" s="15"/>
      <c r="R442" s="17"/>
      <c r="S442" s="242"/>
    </row>
    <row r="443" spans="5:19" ht="13.5" thickBot="1">
      <c r="E443" s="13"/>
      <c r="F443" s="15"/>
      <c r="G443" s="14"/>
      <c r="H443" s="14"/>
      <c r="I443" s="14"/>
      <c r="J443" s="15"/>
      <c r="K443" s="15"/>
      <c r="L443" s="111"/>
      <c r="M443" s="16"/>
      <c r="N443" s="15"/>
      <c r="O443" s="36"/>
      <c r="P443" s="14"/>
      <c r="Q443" s="15"/>
      <c r="R443" s="17"/>
      <c r="S443" s="242"/>
    </row>
    <row r="444" spans="5:19" ht="13.5" thickBot="1">
      <c r="E444" s="13"/>
      <c r="F444" s="15"/>
      <c r="G444" s="14"/>
      <c r="H444" s="14"/>
      <c r="I444" s="14"/>
      <c r="J444" s="15"/>
      <c r="K444" s="15"/>
      <c r="L444" s="111"/>
      <c r="M444" s="16"/>
      <c r="N444" s="15"/>
      <c r="O444" s="36"/>
      <c r="P444" s="14" t="s">
        <v>2</v>
      </c>
      <c r="Q444" s="121">
        <f>SUM(Q438:Q443)</f>
        <v>12763.218022</v>
      </c>
      <c r="R444" s="17"/>
      <c r="S444" s="242"/>
    </row>
    <row r="445" spans="5:19" ht="12.75">
      <c r="E445" s="13"/>
      <c r="F445" s="15"/>
      <c r="G445" s="14"/>
      <c r="H445" s="14"/>
      <c r="I445" s="14"/>
      <c r="J445" s="15"/>
      <c r="K445" s="15"/>
      <c r="L445" s="111"/>
      <c r="M445" s="16"/>
      <c r="N445" s="15"/>
      <c r="O445" s="36"/>
      <c r="P445" s="14"/>
      <c r="Q445" s="15"/>
      <c r="R445" s="17"/>
      <c r="S445" s="242"/>
    </row>
    <row r="446" spans="5:19" ht="12.75">
      <c r="E446" s="13"/>
      <c r="F446" s="15"/>
      <c r="G446" s="14"/>
      <c r="H446" s="14"/>
      <c r="I446" s="14"/>
      <c r="J446" s="15"/>
      <c r="K446" s="15"/>
      <c r="L446" s="111"/>
      <c r="M446" s="16"/>
      <c r="N446" s="15"/>
      <c r="O446" s="36"/>
      <c r="P446" s="14"/>
      <c r="Q446" s="15"/>
      <c r="R446" s="17"/>
      <c r="S446" s="242"/>
    </row>
    <row r="447" spans="5:19" ht="12.75">
      <c r="E447" s="13"/>
      <c r="F447" s="15"/>
      <c r="G447" s="14"/>
      <c r="H447" s="14"/>
      <c r="I447" s="14"/>
      <c r="J447" s="15"/>
      <c r="K447" s="15"/>
      <c r="L447" s="111"/>
      <c r="M447" s="16"/>
      <c r="N447" s="15"/>
      <c r="O447" s="36"/>
      <c r="P447" s="14"/>
      <c r="Q447" s="15"/>
      <c r="R447" s="17"/>
      <c r="S447" s="242"/>
    </row>
    <row r="448" spans="5:19" ht="12.75">
      <c r="E448" s="13"/>
      <c r="F448" s="15"/>
      <c r="G448" s="14"/>
      <c r="H448" s="14"/>
      <c r="I448" s="14"/>
      <c r="J448" s="15"/>
      <c r="K448" s="15"/>
      <c r="L448" s="111"/>
      <c r="M448" s="16"/>
      <c r="N448" s="15"/>
      <c r="O448" s="36"/>
      <c r="P448" s="14"/>
      <c r="Q448" s="15"/>
      <c r="R448" s="17"/>
      <c r="S448" s="242"/>
    </row>
    <row r="449" spans="5:19" ht="12.75">
      <c r="E449" s="13"/>
      <c r="F449" s="15"/>
      <c r="G449" s="14"/>
      <c r="H449" s="14"/>
      <c r="I449" s="14"/>
      <c r="J449" s="15"/>
      <c r="K449" s="15"/>
      <c r="L449" s="111"/>
      <c r="M449" s="16"/>
      <c r="N449" s="15"/>
      <c r="O449" s="36"/>
      <c r="P449" s="14"/>
      <c r="Q449" s="15"/>
      <c r="R449" s="17"/>
      <c r="S449" s="242"/>
    </row>
    <row r="450" spans="5:19" ht="12.75">
      <c r="E450" s="13"/>
      <c r="M450" s="16"/>
      <c r="N450" s="15"/>
      <c r="O450" s="36"/>
      <c r="P450" s="14"/>
      <c r="Q450" s="15"/>
      <c r="R450" s="17"/>
      <c r="S450" s="242"/>
    </row>
    <row r="451" spans="5:19" ht="12.75">
      <c r="E451" s="13"/>
      <c r="M451" s="16"/>
      <c r="N451" s="15"/>
      <c r="O451" s="36"/>
      <c r="P451" s="14"/>
      <c r="Q451" s="15"/>
      <c r="R451" s="17"/>
      <c r="S451" s="242"/>
    </row>
    <row r="452" spans="5:19" ht="12.75">
      <c r="E452" s="13"/>
      <c r="M452" s="16"/>
      <c r="N452" s="15"/>
      <c r="O452" s="36"/>
      <c r="P452" s="14"/>
      <c r="Q452" s="15"/>
      <c r="R452" s="17"/>
      <c r="S452" s="242"/>
    </row>
    <row r="453" spans="13:19" ht="12.75">
      <c r="M453" s="16"/>
      <c r="N453" s="15"/>
      <c r="O453" s="36"/>
      <c r="P453" s="14"/>
      <c r="Q453" s="15"/>
      <c r="R453" s="17"/>
      <c r="S453" s="242"/>
    </row>
    <row r="454" spans="3:19" ht="12.75">
      <c r="C454" s="435"/>
      <c r="D454" s="435"/>
      <c r="E454" s="435"/>
      <c r="F454" s="435"/>
      <c r="K454" s="424"/>
      <c r="L454" s="424"/>
      <c r="M454" s="424"/>
      <c r="N454" s="424"/>
      <c r="O454" s="424"/>
      <c r="P454" s="424"/>
      <c r="Q454" s="424"/>
      <c r="R454" s="17"/>
      <c r="S454" s="242"/>
    </row>
    <row r="455" spans="4:19" ht="12.75">
      <c r="D455"/>
      <c r="P455"/>
      <c r="Q455"/>
      <c r="R455" s="17"/>
      <c r="S455" s="242"/>
    </row>
    <row r="456" spans="3:19" ht="12.75">
      <c r="C456" s="29"/>
      <c r="D456"/>
      <c r="I456" s="120"/>
      <c r="J456" s="120"/>
      <c r="K456" s="120"/>
      <c r="L456" s="120"/>
      <c r="M456" s="120"/>
      <c r="N456" s="120"/>
      <c r="O456" s="120"/>
      <c r="P456"/>
      <c r="Q456"/>
      <c r="R456" s="17"/>
      <c r="S456" s="242"/>
    </row>
    <row r="457" spans="3:19" ht="12.75">
      <c r="C457" s="29"/>
      <c r="D457"/>
      <c r="I457" s="120"/>
      <c r="J457" s="120"/>
      <c r="K457" s="120"/>
      <c r="L457" s="120"/>
      <c r="M457" s="120"/>
      <c r="N457" s="120"/>
      <c r="O457" s="120"/>
      <c r="P457"/>
      <c r="Q457"/>
      <c r="R457" s="17"/>
      <c r="S457" s="242"/>
    </row>
    <row r="458" spans="3:19" ht="15.75">
      <c r="C458"/>
      <c r="D458"/>
      <c r="I458"/>
      <c r="J458"/>
      <c r="K458"/>
      <c r="L458"/>
      <c r="M458" s="29"/>
      <c r="N458" s="29"/>
      <c r="O458" s="29"/>
      <c r="P458" s="70"/>
      <c r="Q458" s="70"/>
      <c r="R458" s="17"/>
      <c r="S458" s="242"/>
    </row>
    <row r="459" spans="4:19" ht="12.75">
      <c r="D459"/>
      <c r="I459"/>
      <c r="J459" s="30"/>
      <c r="R459" s="17"/>
      <c r="S459" s="242"/>
    </row>
    <row r="460" spans="3:19" ht="12.75">
      <c r="C460" s="218"/>
      <c r="D460" s="211"/>
      <c r="E460" s="218"/>
      <c r="F460" s="218"/>
      <c r="I460" s="71"/>
      <c r="K460" s="436"/>
      <c r="L460" s="436"/>
      <c r="M460" s="436"/>
      <c r="N460" s="436"/>
      <c r="O460" s="436"/>
      <c r="P460" s="436"/>
      <c r="Q460" s="436"/>
      <c r="R460" s="17"/>
      <c r="S460" s="242"/>
    </row>
    <row r="461" spans="3:19" ht="15.75">
      <c r="C461" s="431"/>
      <c r="D461" s="431"/>
      <c r="E461" s="431"/>
      <c r="F461" s="431"/>
      <c r="K461" s="431"/>
      <c r="L461" s="431"/>
      <c r="M461" s="431"/>
      <c r="N461" s="431"/>
      <c r="O461" s="431"/>
      <c r="P461" s="431"/>
      <c r="Q461" s="431"/>
      <c r="R461" s="17"/>
      <c r="S461" s="242"/>
    </row>
    <row r="462" spans="13:19" ht="12.75">
      <c r="M462" s="16"/>
      <c r="N462" s="15"/>
      <c r="O462" s="36"/>
      <c r="P462" s="14"/>
      <c r="Q462" s="15"/>
      <c r="R462" s="17"/>
      <c r="S462" s="242"/>
    </row>
    <row r="463" spans="4:19" ht="12.75">
      <c r="D463" s="12"/>
      <c r="E463" s="13"/>
      <c r="F463" s="15"/>
      <c r="G463" s="14"/>
      <c r="H463" s="14"/>
      <c r="I463" s="14"/>
      <c r="J463" s="15"/>
      <c r="K463" s="15"/>
      <c r="L463" s="15"/>
      <c r="M463" s="16"/>
      <c r="N463" s="15"/>
      <c r="O463" s="36"/>
      <c r="P463" s="14"/>
      <c r="Q463" s="15"/>
      <c r="R463" s="17"/>
      <c r="S463" s="242"/>
    </row>
    <row r="464" spans="4:19" ht="12.75">
      <c r="D464" s="12"/>
      <c r="E464" s="13"/>
      <c r="F464" s="15"/>
      <c r="G464" s="14"/>
      <c r="H464" s="14"/>
      <c r="I464" s="14"/>
      <c r="J464" s="15"/>
      <c r="K464" s="15"/>
      <c r="L464" s="15"/>
      <c r="M464" s="16"/>
      <c r="N464" s="15"/>
      <c r="O464" s="36"/>
      <c r="P464" s="14"/>
      <c r="Q464" s="15"/>
      <c r="R464" s="17"/>
      <c r="S464" s="242"/>
    </row>
    <row r="465" spans="4:19" ht="12.75">
      <c r="D465" s="12"/>
      <c r="E465" s="13"/>
      <c r="F465" s="15"/>
      <c r="G465" s="14"/>
      <c r="H465" s="14"/>
      <c r="I465" s="14"/>
      <c r="J465" s="15"/>
      <c r="K465" s="15"/>
      <c r="L465" s="15"/>
      <c r="M465" s="16"/>
      <c r="N465" s="15"/>
      <c r="O465" s="36"/>
      <c r="P465" s="14"/>
      <c r="Q465" s="15"/>
      <c r="R465" s="17"/>
      <c r="S465" s="242"/>
    </row>
    <row r="466" spans="4:19" ht="12.75">
      <c r="D466" s="12"/>
      <c r="E466" s="13"/>
      <c r="F466" s="15"/>
      <c r="G466" s="14"/>
      <c r="H466" s="14"/>
      <c r="I466" s="14"/>
      <c r="J466" s="15"/>
      <c r="K466" s="15"/>
      <c r="L466" s="111"/>
      <c r="M466" s="16"/>
      <c r="N466" s="15"/>
      <c r="O466" s="36"/>
      <c r="P466" s="14"/>
      <c r="Q466" s="15"/>
      <c r="R466" s="17"/>
      <c r="S466" s="242"/>
    </row>
    <row r="467" spans="4:19" ht="12.75">
      <c r="D467" s="12"/>
      <c r="E467" s="13"/>
      <c r="F467" s="15"/>
      <c r="G467" s="14"/>
      <c r="H467" s="14"/>
      <c r="I467" s="14"/>
      <c r="J467" s="15"/>
      <c r="K467" s="15"/>
      <c r="L467" s="111"/>
      <c r="M467" s="16"/>
      <c r="N467" s="15"/>
      <c r="O467" s="36"/>
      <c r="P467" s="14"/>
      <c r="Q467" s="15"/>
      <c r="R467" s="17"/>
      <c r="S467" s="242"/>
    </row>
    <row r="468" ht="12.75">
      <c r="S468" s="242"/>
    </row>
    <row r="469" spans="5:19" ht="12.75">
      <c r="E469" s="415" t="s">
        <v>165</v>
      </c>
      <c r="F469" s="415"/>
      <c r="G469" s="415"/>
      <c r="H469" s="415"/>
      <c r="I469" s="415"/>
      <c r="J469" s="415"/>
      <c r="K469" s="415"/>
      <c r="L469" s="415"/>
      <c r="M469" s="415"/>
      <c r="N469" s="415"/>
      <c r="O469" s="415"/>
      <c r="P469" s="415"/>
      <c r="S469" s="242"/>
    </row>
    <row r="470" spans="5:19" ht="12.75" customHeight="1">
      <c r="E470" s="415"/>
      <c r="F470" s="415"/>
      <c r="G470" s="415"/>
      <c r="H470" s="415"/>
      <c r="I470" s="415"/>
      <c r="J470" s="415"/>
      <c r="K470" s="415"/>
      <c r="L470" s="415"/>
      <c r="M470" s="415"/>
      <c r="N470" s="415"/>
      <c r="O470" s="415"/>
      <c r="P470" s="415"/>
      <c r="S470" s="242"/>
    </row>
    <row r="471" spans="4:19" ht="12.75" customHeight="1">
      <c r="D471" s="43"/>
      <c r="E471" s="415"/>
      <c r="F471" s="415"/>
      <c r="G471" s="415"/>
      <c r="H471" s="415"/>
      <c r="I471" s="415"/>
      <c r="J471" s="415"/>
      <c r="K471" s="415"/>
      <c r="L471" s="415"/>
      <c r="M471" s="415"/>
      <c r="N471" s="415"/>
      <c r="O471" s="415"/>
      <c r="P471" s="415"/>
      <c r="Q471" s="43"/>
      <c r="R471" s="43"/>
      <c r="S471" s="242"/>
    </row>
    <row r="472" spans="3:19" ht="20.25" customHeight="1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242"/>
    </row>
    <row r="473" spans="3:19" ht="20.25" customHeight="1">
      <c r="C473" s="43"/>
      <c r="D473" s="43"/>
      <c r="E473" s="395" t="s">
        <v>238</v>
      </c>
      <c r="F473" s="395"/>
      <c r="G473" s="395"/>
      <c r="H473" s="395"/>
      <c r="I473" s="395"/>
      <c r="J473" s="395"/>
      <c r="K473" s="395"/>
      <c r="L473" s="395"/>
      <c r="M473" s="395"/>
      <c r="N473" s="395"/>
      <c r="O473" s="395"/>
      <c r="P473" s="395"/>
      <c r="Q473" s="166"/>
      <c r="R473" s="166"/>
      <c r="S473" s="166"/>
    </row>
    <row r="474" spans="3:19" ht="12.75" customHeight="1">
      <c r="C474" s="43"/>
      <c r="D474" s="43"/>
      <c r="F474" s="395"/>
      <c r="G474" s="395"/>
      <c r="H474" s="395"/>
      <c r="I474" s="395"/>
      <c r="J474" s="395"/>
      <c r="K474" s="395"/>
      <c r="L474" s="395"/>
      <c r="M474" s="395"/>
      <c r="N474" s="395"/>
      <c r="O474" s="395"/>
      <c r="P474" s="11"/>
      <c r="R474" s="81"/>
      <c r="S474" s="242"/>
    </row>
    <row r="475" spans="4:19" ht="13.5" customHeight="1" thickBot="1">
      <c r="D475" s="10"/>
      <c r="F475" s="398" t="s">
        <v>37</v>
      </c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S475" s="242"/>
    </row>
    <row r="476" ht="12.75">
      <c r="S476" s="242"/>
    </row>
    <row r="477" spans="16:19" ht="25.5" customHeight="1">
      <c r="P477" s="11" t="s">
        <v>6</v>
      </c>
      <c r="Q477" s="81">
        <v>113.1</v>
      </c>
      <c r="R477" s="81"/>
      <c r="S477" s="242"/>
    </row>
    <row r="478" ht="12.75">
      <c r="S478" s="242"/>
    </row>
    <row r="479" ht="12.75">
      <c r="S479" s="242"/>
    </row>
    <row r="480" spans="2:19" ht="12.75">
      <c r="B480" s="54"/>
      <c r="D480" s="55"/>
      <c r="E480" s="55"/>
      <c r="F480" s="56"/>
      <c r="G480" s="56"/>
      <c r="H480" s="56"/>
      <c r="I480" s="56"/>
      <c r="J480" s="57"/>
      <c r="S480" s="242"/>
    </row>
    <row r="481" spans="2:19" ht="12.75">
      <c r="B481" s="54"/>
      <c r="D481" s="55"/>
      <c r="E481" s="55"/>
      <c r="Q481" s="58"/>
      <c r="R481" s="59"/>
      <c r="S481" s="242"/>
    </row>
    <row r="482" spans="2:19" ht="15.75">
      <c r="B482" s="299"/>
      <c r="C482" s="422" t="s">
        <v>7</v>
      </c>
      <c r="D482" s="422" t="s">
        <v>17</v>
      </c>
      <c r="E482" s="422" t="s">
        <v>0</v>
      </c>
      <c r="F482" s="425" t="s">
        <v>1</v>
      </c>
      <c r="G482" s="426"/>
      <c r="H482" s="426"/>
      <c r="I482" s="426"/>
      <c r="J482" s="426"/>
      <c r="K482" s="427"/>
      <c r="L482" s="292"/>
      <c r="M482" s="293"/>
      <c r="N482" s="425" t="s">
        <v>11</v>
      </c>
      <c r="O482" s="426"/>
      <c r="P482" s="426"/>
      <c r="Q482" s="428" t="s">
        <v>2</v>
      </c>
      <c r="R482" s="428" t="s">
        <v>3</v>
      </c>
      <c r="S482" s="242"/>
    </row>
    <row r="483" spans="2:19" ht="15" customHeight="1">
      <c r="B483" s="302"/>
      <c r="C483" s="423"/>
      <c r="D483" s="423"/>
      <c r="E483" s="423"/>
      <c r="F483" s="78" t="s">
        <v>4</v>
      </c>
      <c r="G483" s="207" t="s">
        <v>12</v>
      </c>
      <c r="H483" s="73" t="s">
        <v>18</v>
      </c>
      <c r="I483" s="73" t="s">
        <v>19</v>
      </c>
      <c r="J483" s="63" t="s">
        <v>20</v>
      </c>
      <c r="K483" s="63" t="s">
        <v>5</v>
      </c>
      <c r="L483" s="64" t="s">
        <v>21</v>
      </c>
      <c r="N483" s="79" t="s">
        <v>9</v>
      </c>
      <c r="O483" s="79" t="s">
        <v>245</v>
      </c>
      <c r="P483" s="294" t="s">
        <v>109</v>
      </c>
      <c r="Q483" s="429"/>
      <c r="R483" s="429"/>
      <c r="S483" s="242"/>
    </row>
    <row r="484" spans="2:19" ht="60" customHeight="1">
      <c r="B484" s="19">
        <v>56</v>
      </c>
      <c r="C484" s="204" t="s">
        <v>142</v>
      </c>
      <c r="D484" s="20">
        <v>15</v>
      </c>
      <c r="E484" s="21">
        <v>377</v>
      </c>
      <c r="F484" s="22">
        <f>D484*E484</f>
        <v>5655</v>
      </c>
      <c r="G484" s="27"/>
      <c r="H484" s="23"/>
      <c r="I484" s="23">
        <f>H484*0.25</f>
        <v>0</v>
      </c>
      <c r="J484" s="24">
        <f>IF((VLOOKUP(F484,'[2]TABLAS 15'!$B$22:$D$32,3)-L484)&lt;0,0,VLOOKUP(F484,'[2]TABLAS 15'!$B$22:$D$32,3)-L484)</f>
        <v>0</v>
      </c>
      <c r="K484" s="24">
        <f>SUM(F484+H484+J484+I484+G484)</f>
        <v>5655</v>
      </c>
      <c r="L484" s="25">
        <f>((F484-VLOOKUP(F484,'[2]TABLAS 15'!$A$6:$D$13,1))*VLOOKUP(F484,'[2]TABLAS 15'!$A$6:$D$13,4)+VLOOKUP(F484,'[2]TABLAS 15'!$A$6:$D$13,3))</f>
        <v>646.168514</v>
      </c>
      <c r="M484" s="26"/>
      <c r="N484" s="24">
        <f>IF((VLOOKUP(F484,'[2]TABLAS 15'!$B$22:$D$32,3)-L484)&lt;0,-(VLOOKUP(F484,'[2]TABLAS 15'!$B$22:$D$32,3)-L484),0)</f>
        <v>646.168514</v>
      </c>
      <c r="O484" s="27"/>
      <c r="P484" s="23">
        <v>125.22</v>
      </c>
      <c r="Q484" s="24">
        <f>J484+K484-N484-O484-P484</f>
        <v>4883.611486</v>
      </c>
      <c r="R484" s="477">
        <v>1</v>
      </c>
      <c r="S484" s="242"/>
    </row>
    <row r="485" spans="2:19" ht="60" customHeight="1">
      <c r="B485" s="19">
        <v>57</v>
      </c>
      <c r="C485" s="184" t="s">
        <v>24</v>
      </c>
      <c r="D485" s="20">
        <v>15</v>
      </c>
      <c r="E485" s="21">
        <v>230.1</v>
      </c>
      <c r="F485" s="24">
        <f>D485*E485</f>
        <v>3451.5</v>
      </c>
      <c r="G485" s="27"/>
      <c r="H485" s="23"/>
      <c r="I485" s="23">
        <f>H485*0.25</f>
        <v>0</v>
      </c>
      <c r="J485" s="24">
        <f>IF((VLOOKUP(F485,'[2]TABLAS 15'!$B$22:$D$32,3)-L485)&lt;0,0,VLOOKUP(F485,'[2]TABLAS 15'!$B$22:$D$32,3)-L485)</f>
        <v>0</v>
      </c>
      <c r="K485" s="24">
        <f>SUM(F485+H485+J485+I485+G485)</f>
        <v>3451.5</v>
      </c>
      <c r="L485" s="25">
        <f>((F485-VLOOKUP(F485,'[2]TABLAS 15'!$A$6:$D$13,1))*VLOOKUP(F485,'[2]TABLAS 15'!$A$6:$D$13,4)+VLOOKUP(F485,'[2]TABLAS 15'!$A$6:$D$13,3))</f>
        <v>270.09526400000004</v>
      </c>
      <c r="M485" s="26"/>
      <c r="N485" s="24">
        <f>IF((VLOOKUP(F485,'[2]TABLAS 15'!$B$22:$D$32,3)-L485)&lt;0,-(VLOOKUP(F485,'[2]TABLAS 15'!$B$22:$D$32,3)-L485),0)</f>
        <v>143.32526400000006</v>
      </c>
      <c r="O485" s="27"/>
      <c r="P485" s="23">
        <v>82.7</v>
      </c>
      <c r="Q485" s="24">
        <f>J485+K485-N485-O485-P485</f>
        <v>3225.474736</v>
      </c>
      <c r="R485" s="477">
        <v>1</v>
      </c>
      <c r="S485" s="242"/>
    </row>
    <row r="486" spans="2:19" ht="60" customHeight="1">
      <c r="B486" s="19">
        <v>58</v>
      </c>
      <c r="C486" s="185" t="s">
        <v>24</v>
      </c>
      <c r="D486" s="20">
        <v>15</v>
      </c>
      <c r="E486" s="21">
        <v>312.5</v>
      </c>
      <c r="F486" s="24">
        <f>D486*E486</f>
        <v>4687.5</v>
      </c>
      <c r="G486" s="27"/>
      <c r="H486" s="23"/>
      <c r="I486" s="23">
        <f>H486*0.25</f>
        <v>0</v>
      </c>
      <c r="J486" s="24">
        <f>IF((VLOOKUP(F486,'[2]TABLAS 15'!$B$22:$D$32,3)-L486)&lt;0,0,VLOOKUP(F486,'[2]TABLAS 15'!$B$22:$D$32,3)-L486)</f>
        <v>0</v>
      </c>
      <c r="K486" s="24">
        <f>SUM(F486+H486+J486+I486+G486)</f>
        <v>4687.5</v>
      </c>
      <c r="L486" s="25">
        <f>((F486-VLOOKUP(F486,'[2]TABLAS 15'!$A$6:$D$13,1))*VLOOKUP(F486,'[2]TABLAS 15'!$A$6:$D$13,4)+VLOOKUP(F486,'[2]TABLAS 15'!$A$6:$D$13,3))</f>
        <v>462.5838079999999</v>
      </c>
      <c r="M486" s="26"/>
      <c r="N486" s="24">
        <f>IF((VLOOKUP(F486,'[2]TABLAS 15'!$B$22:$D$32,3)-L486)&lt;0,-(VLOOKUP(F486,'[2]TABLAS 15'!$B$22:$D$32,3)-L486),0)</f>
        <v>462.5838079999999</v>
      </c>
      <c r="O486" s="27"/>
      <c r="P486" s="23">
        <v>105.62</v>
      </c>
      <c r="Q486" s="24">
        <f>J486+K486-N486-O486-P486</f>
        <v>4119.296192</v>
      </c>
      <c r="R486" s="477">
        <v>1</v>
      </c>
      <c r="S486" s="242"/>
    </row>
    <row r="487" spans="2:19" ht="15">
      <c r="B487" s="65"/>
      <c r="C487" s="108"/>
      <c r="D487" s="20"/>
      <c r="E487" s="21"/>
      <c r="F487" s="24">
        <f>SUM(F484:F486)</f>
        <v>13794</v>
      </c>
      <c r="G487" s="23"/>
      <c r="H487" s="23"/>
      <c r="I487" s="23">
        <f>SUM(I484:I486)</f>
        <v>0</v>
      </c>
      <c r="J487" s="24">
        <f>SUM(J484:J486)</f>
        <v>0</v>
      </c>
      <c r="K487" s="24">
        <f>SUM(K484:K486)</f>
        <v>13794</v>
      </c>
      <c r="L487" s="25">
        <f>SUM(L484:L486)</f>
        <v>1378.8475859999999</v>
      </c>
      <c r="M487" s="26"/>
      <c r="N487" s="24">
        <f>SUM(N484:N486)</f>
        <v>1252.0775859999999</v>
      </c>
      <c r="O487" s="27"/>
      <c r="P487" s="23">
        <f>SUM(P484:P486)</f>
        <v>313.54</v>
      </c>
      <c r="Q487" s="24"/>
      <c r="R487" s="2"/>
      <c r="S487" s="242"/>
    </row>
    <row r="488" spans="2:19" ht="12.75">
      <c r="B488" s="4"/>
      <c r="C488" s="6"/>
      <c r="D488" s="12"/>
      <c r="E488" s="13"/>
      <c r="F488" s="15"/>
      <c r="G488" s="14"/>
      <c r="H488" s="14"/>
      <c r="I488" s="14"/>
      <c r="J488" s="15"/>
      <c r="K488" s="15"/>
      <c r="L488" s="111"/>
      <c r="M488" s="16"/>
      <c r="N488" s="15"/>
      <c r="O488" s="36"/>
      <c r="P488" s="14"/>
      <c r="Q488" s="15"/>
      <c r="R488" s="17"/>
      <c r="S488" s="242"/>
    </row>
    <row r="489" spans="4:19" ht="12.75">
      <c r="D489" s="12"/>
      <c r="E489" s="13"/>
      <c r="F489" s="15"/>
      <c r="G489" s="14"/>
      <c r="H489" s="14"/>
      <c r="I489" s="14"/>
      <c r="J489" s="15"/>
      <c r="K489" s="15"/>
      <c r="L489" s="111"/>
      <c r="M489" s="16"/>
      <c r="N489" s="15"/>
      <c r="O489" s="36"/>
      <c r="P489" s="14"/>
      <c r="Q489" s="15"/>
      <c r="R489" s="17"/>
      <c r="S489" s="242"/>
    </row>
    <row r="490" spans="4:19" ht="12.75">
      <c r="D490" s="12"/>
      <c r="E490" s="13"/>
      <c r="F490" s="15"/>
      <c r="G490" s="14"/>
      <c r="H490" s="14"/>
      <c r="I490" s="14"/>
      <c r="J490" s="15"/>
      <c r="K490" s="15"/>
      <c r="L490" s="111"/>
      <c r="M490" s="16"/>
      <c r="N490" s="15"/>
      <c r="O490" s="36"/>
      <c r="P490" s="14"/>
      <c r="Q490" s="15"/>
      <c r="R490" s="17"/>
      <c r="S490" s="242"/>
    </row>
    <row r="491" spans="4:19" ht="12.75">
      <c r="D491" s="12"/>
      <c r="E491" s="13"/>
      <c r="F491" s="15"/>
      <c r="G491" s="14"/>
      <c r="H491" s="14"/>
      <c r="I491" s="14"/>
      <c r="J491" s="15"/>
      <c r="K491" s="15"/>
      <c r="L491" s="111"/>
      <c r="M491" s="16"/>
      <c r="N491" s="15"/>
      <c r="O491" s="36"/>
      <c r="P491" s="14" t="s">
        <v>2</v>
      </c>
      <c r="Q491" s="24">
        <f>SUM(Q484:Q490)</f>
        <v>12228.382414</v>
      </c>
      <c r="R491" s="17"/>
      <c r="S491" s="242"/>
    </row>
    <row r="492" spans="4:19" ht="12.75">
      <c r="D492" s="12"/>
      <c r="E492" s="13"/>
      <c r="F492" s="15"/>
      <c r="G492" s="14"/>
      <c r="H492" s="14"/>
      <c r="I492" s="14"/>
      <c r="J492" s="15"/>
      <c r="K492" s="15"/>
      <c r="L492" s="111"/>
      <c r="M492" s="16"/>
      <c r="N492" s="15"/>
      <c r="O492" s="36"/>
      <c r="P492" s="14"/>
      <c r="Q492" s="15"/>
      <c r="R492" s="17"/>
      <c r="S492" s="242"/>
    </row>
    <row r="493" spans="4:19" ht="12.75">
      <c r="D493" s="12"/>
      <c r="E493" s="13"/>
      <c r="F493" s="15"/>
      <c r="G493" s="14"/>
      <c r="H493" s="14"/>
      <c r="I493" s="14"/>
      <c r="J493" s="15"/>
      <c r="K493" s="15"/>
      <c r="L493" s="111"/>
      <c r="M493" s="16"/>
      <c r="N493" s="15"/>
      <c r="O493" s="36"/>
      <c r="P493" s="14"/>
      <c r="Q493" s="15"/>
      <c r="R493" s="17"/>
      <c r="S493" s="242"/>
    </row>
    <row r="494" spans="3:19" ht="15">
      <c r="C494" s="18"/>
      <c r="D494" s="12"/>
      <c r="E494" s="13"/>
      <c r="F494" s="15"/>
      <c r="G494" s="14"/>
      <c r="H494" s="14"/>
      <c r="I494" s="14"/>
      <c r="J494" s="15"/>
      <c r="K494" s="15"/>
      <c r="L494" s="111"/>
      <c r="M494" s="16"/>
      <c r="N494" s="15"/>
      <c r="O494" s="36"/>
      <c r="P494" s="14"/>
      <c r="Q494" s="15"/>
      <c r="R494" s="17"/>
      <c r="S494" s="242"/>
    </row>
    <row r="495" spans="13:19" ht="12.75">
      <c r="M495" s="16"/>
      <c r="N495" s="15"/>
      <c r="O495" s="36"/>
      <c r="P495" s="14"/>
      <c r="Q495" s="15"/>
      <c r="R495" s="17"/>
      <c r="S495" s="242"/>
    </row>
    <row r="496" spans="13:19" ht="12.75">
      <c r="M496" s="16"/>
      <c r="N496" s="15"/>
      <c r="O496" s="36"/>
      <c r="P496" s="14"/>
      <c r="Q496" s="15"/>
      <c r="R496" s="17"/>
      <c r="S496" s="242"/>
    </row>
    <row r="497" spans="3:19" ht="12.75">
      <c r="C497" s="430"/>
      <c r="D497" s="430"/>
      <c r="E497" s="430"/>
      <c r="I497" s="424"/>
      <c r="J497" s="424"/>
      <c r="K497" s="424"/>
      <c r="L497" s="424"/>
      <c r="M497" s="424"/>
      <c r="N497" s="424"/>
      <c r="O497" s="424"/>
      <c r="P497"/>
      <c r="Q497"/>
      <c r="R497" s="17"/>
      <c r="S497" s="242"/>
    </row>
    <row r="498" spans="3:19" ht="12.75">
      <c r="C498" s="29"/>
      <c r="D498"/>
      <c r="I498" s="120"/>
      <c r="J498" s="120"/>
      <c r="K498" s="120"/>
      <c r="L498" s="120"/>
      <c r="M498" s="120"/>
      <c r="N498" s="120"/>
      <c r="O498" s="120"/>
      <c r="P498"/>
      <c r="Q498"/>
      <c r="R498" s="17"/>
      <c r="S498" s="242"/>
    </row>
    <row r="499" spans="3:19" ht="12.75">
      <c r="C499" s="29"/>
      <c r="D499"/>
      <c r="I499" s="120"/>
      <c r="J499" s="120"/>
      <c r="K499" s="120"/>
      <c r="L499" s="120"/>
      <c r="M499" s="120"/>
      <c r="N499" s="120"/>
      <c r="O499" s="120"/>
      <c r="P499"/>
      <c r="Q499"/>
      <c r="R499" s="17"/>
      <c r="S499" s="242"/>
    </row>
    <row r="500" spans="3:19" ht="12.75">
      <c r="C500" s="29"/>
      <c r="D500"/>
      <c r="I500" s="120"/>
      <c r="J500" s="120"/>
      <c r="K500" s="120"/>
      <c r="L500" s="120"/>
      <c r="M500" s="120"/>
      <c r="N500" s="120"/>
      <c r="O500" s="120"/>
      <c r="P500"/>
      <c r="Q500"/>
      <c r="R500" s="17"/>
      <c r="S500" s="242"/>
    </row>
    <row r="501" spans="3:19" ht="12.75">
      <c r="C501" s="29"/>
      <c r="D501"/>
      <c r="I501" s="120"/>
      <c r="J501" s="120"/>
      <c r="K501" s="120"/>
      <c r="L501" s="120"/>
      <c r="M501" s="120"/>
      <c r="N501" s="120"/>
      <c r="O501" s="120"/>
      <c r="P501"/>
      <c r="Q501"/>
      <c r="R501" s="17"/>
      <c r="S501" s="242"/>
    </row>
    <row r="502" spans="3:19" ht="15.75">
      <c r="C502"/>
      <c r="D502"/>
      <c r="I502"/>
      <c r="J502"/>
      <c r="K502"/>
      <c r="L502"/>
      <c r="M502" s="29"/>
      <c r="N502" s="29"/>
      <c r="O502" s="29"/>
      <c r="P502" s="70"/>
      <c r="Q502" s="70"/>
      <c r="R502" s="17"/>
      <c r="S502" s="242"/>
    </row>
    <row r="503" spans="3:19" ht="12.75">
      <c r="C503"/>
      <c r="D503"/>
      <c r="I503"/>
      <c r="J503" s="30"/>
      <c r="K503"/>
      <c r="L503"/>
      <c r="M503"/>
      <c r="N503"/>
      <c r="O503"/>
      <c r="R503" s="17"/>
      <c r="S503" s="242"/>
    </row>
    <row r="504" spans="3:19" ht="12.75">
      <c r="C504" s="29"/>
      <c r="D504"/>
      <c r="I504" s="71"/>
      <c r="J504" s="437"/>
      <c r="K504" s="437"/>
      <c r="L504" s="437"/>
      <c r="M504" s="437"/>
      <c r="N504" s="437"/>
      <c r="O504" s="437"/>
      <c r="R504" s="17"/>
      <c r="S504" s="242"/>
    </row>
    <row r="505" spans="3:19" ht="15.75">
      <c r="C505" s="431"/>
      <c r="D505" s="431"/>
      <c r="E505" s="431"/>
      <c r="H505" s="297"/>
      <c r="I505" s="297"/>
      <c r="J505" s="432"/>
      <c r="K505" s="432"/>
      <c r="L505" s="432"/>
      <c r="M505" s="432"/>
      <c r="N505" s="432"/>
      <c r="O505" s="432"/>
      <c r="P505" s="180"/>
      <c r="Q505" s="180"/>
      <c r="R505" s="17"/>
      <c r="S505" s="242"/>
    </row>
    <row r="506" spans="13:19" ht="12.75">
      <c r="M506" s="16"/>
      <c r="N506" s="15"/>
      <c r="O506" s="36"/>
      <c r="P506" s="14"/>
      <c r="Q506" s="15"/>
      <c r="R506" s="17"/>
      <c r="S506" s="242"/>
    </row>
    <row r="507" spans="6:19" ht="12.75">
      <c r="F507" s="15"/>
      <c r="G507" s="14"/>
      <c r="H507" s="14"/>
      <c r="I507" s="14"/>
      <c r="J507" s="15"/>
      <c r="K507" s="15"/>
      <c r="L507" s="111"/>
      <c r="M507" s="16"/>
      <c r="N507" s="15"/>
      <c r="O507" s="36"/>
      <c r="P507" s="14"/>
      <c r="Q507" s="15"/>
      <c r="R507" s="17"/>
      <c r="S507" s="242"/>
    </row>
    <row r="508" spans="4:19" ht="12.75">
      <c r="D508" s="12"/>
      <c r="E508" s="13"/>
      <c r="F508" s="15"/>
      <c r="G508" s="14"/>
      <c r="H508" s="14"/>
      <c r="I508" s="14"/>
      <c r="J508" s="15"/>
      <c r="K508" s="15"/>
      <c r="L508" s="111"/>
      <c r="M508" s="16"/>
      <c r="N508" s="15"/>
      <c r="O508" s="36"/>
      <c r="P508" s="14"/>
      <c r="Q508" s="15"/>
      <c r="R508" s="17"/>
      <c r="S508" s="242"/>
    </row>
    <row r="509" spans="4:19" ht="12.75">
      <c r="D509" s="12"/>
      <c r="E509" s="13"/>
      <c r="F509" s="15"/>
      <c r="G509" s="14"/>
      <c r="H509" s="14"/>
      <c r="I509" s="14"/>
      <c r="J509" s="15"/>
      <c r="K509" s="15"/>
      <c r="L509" s="111"/>
      <c r="M509" s="16"/>
      <c r="N509" s="15"/>
      <c r="O509" s="36"/>
      <c r="P509" s="14"/>
      <c r="Q509" s="15"/>
      <c r="R509" s="17"/>
      <c r="S509" s="242"/>
    </row>
    <row r="510" spans="4:19" ht="12.75">
      <c r="D510" s="12"/>
      <c r="E510" s="13"/>
      <c r="F510" s="15"/>
      <c r="G510" s="14"/>
      <c r="H510" s="14"/>
      <c r="I510" s="14"/>
      <c r="J510" s="15"/>
      <c r="K510" s="15"/>
      <c r="L510" s="111"/>
      <c r="M510" s="16"/>
      <c r="N510" s="15"/>
      <c r="O510" s="36"/>
      <c r="P510" s="14"/>
      <c r="Q510" s="15"/>
      <c r="R510" s="17"/>
      <c r="S510" s="242"/>
    </row>
    <row r="511" spans="4:19" ht="12.75">
      <c r="D511" s="12"/>
      <c r="E511" s="13"/>
      <c r="F511" s="15"/>
      <c r="G511" s="14"/>
      <c r="H511" s="14"/>
      <c r="I511" s="14"/>
      <c r="J511" s="15"/>
      <c r="K511" s="15"/>
      <c r="L511" s="111"/>
      <c r="M511" s="16"/>
      <c r="N511" s="15"/>
      <c r="O511" s="36"/>
      <c r="P511" s="14"/>
      <c r="Q511" s="15"/>
      <c r="R511" s="17"/>
      <c r="S511" s="242"/>
    </row>
    <row r="512" spans="4:19" ht="12.75">
      <c r="D512" s="12"/>
      <c r="E512" s="13"/>
      <c r="F512" s="15"/>
      <c r="G512" s="14"/>
      <c r="H512" s="14"/>
      <c r="I512" s="14"/>
      <c r="J512" s="15"/>
      <c r="K512" s="15"/>
      <c r="L512" s="3"/>
      <c r="M512" s="16"/>
      <c r="N512" s="15"/>
      <c r="O512" s="17"/>
      <c r="P512" s="17"/>
      <c r="Q512" s="15"/>
      <c r="R512" s="17"/>
      <c r="S512" s="242"/>
    </row>
    <row r="513" spans="4:19" ht="12.75"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242"/>
    </row>
    <row r="514" ht="12.75">
      <c r="S514" s="242"/>
    </row>
    <row r="515" ht="12.75">
      <c r="S515" s="242"/>
    </row>
    <row r="516" ht="12.75">
      <c r="S516" s="242"/>
    </row>
    <row r="517" ht="12.75">
      <c r="S517" s="242"/>
    </row>
    <row r="518" ht="12.75">
      <c r="S518" s="242"/>
    </row>
    <row r="519" ht="12.75">
      <c r="S519" s="242"/>
    </row>
    <row r="520" ht="12.75">
      <c r="S520" s="242"/>
    </row>
    <row r="521" ht="12.75">
      <c r="S521" s="242"/>
    </row>
    <row r="522" ht="12.75">
      <c r="S522" s="242"/>
    </row>
    <row r="523" ht="12.75">
      <c r="S523" s="242"/>
    </row>
    <row r="524" ht="12.75">
      <c r="S524" s="242"/>
    </row>
    <row r="525" ht="12.75">
      <c r="S525" s="242"/>
    </row>
    <row r="526" ht="12.75">
      <c r="S526" s="242"/>
    </row>
    <row r="527" ht="12.75">
      <c r="S527" s="242"/>
    </row>
    <row r="528" ht="12.75">
      <c r="S528" s="242"/>
    </row>
    <row r="529" ht="12.75">
      <c r="S529" s="242"/>
    </row>
    <row r="530" ht="12.75">
      <c r="S530" s="242"/>
    </row>
    <row r="531" ht="12.75">
      <c r="S531" s="242"/>
    </row>
    <row r="532" ht="12.75">
      <c r="S532" s="242"/>
    </row>
    <row r="533" ht="12.75">
      <c r="S533" s="242"/>
    </row>
    <row r="534" ht="12.75">
      <c r="S534" s="242"/>
    </row>
    <row r="535" ht="12.75">
      <c r="S535" s="242"/>
    </row>
    <row r="536" ht="12.75">
      <c r="S536" s="242"/>
    </row>
    <row r="537" ht="12.75">
      <c r="S537" s="242"/>
    </row>
    <row r="538" ht="12.75">
      <c r="S538" s="242"/>
    </row>
    <row r="539" ht="12.75">
      <c r="S539" s="242"/>
    </row>
    <row r="540" ht="12.75">
      <c r="S540" s="242"/>
    </row>
    <row r="541" ht="12.75">
      <c r="S541" s="242"/>
    </row>
    <row r="542" ht="12.75">
      <c r="S542" s="242"/>
    </row>
    <row r="543" ht="12.75">
      <c r="S543" s="242"/>
    </row>
    <row r="544" ht="12.75">
      <c r="S544" s="242"/>
    </row>
    <row r="545" ht="12.75">
      <c r="S545" s="242"/>
    </row>
    <row r="546" ht="12.75">
      <c r="S546" s="242"/>
    </row>
    <row r="547" ht="12.75">
      <c r="S547" s="242"/>
    </row>
    <row r="548" ht="12.75">
      <c r="S548" s="242"/>
    </row>
    <row r="549" ht="12.75">
      <c r="S549" s="242"/>
    </row>
    <row r="550" ht="12.75">
      <c r="S550" s="242"/>
    </row>
    <row r="551" ht="12.75">
      <c r="S551" s="242"/>
    </row>
    <row r="552" ht="12.75">
      <c r="S552" s="242"/>
    </row>
    <row r="553" ht="12.75">
      <c r="S553" s="242"/>
    </row>
    <row r="554" ht="12.75">
      <c r="S554" s="242"/>
    </row>
    <row r="555" ht="12.75">
      <c r="S555" s="242"/>
    </row>
    <row r="556" ht="12.75">
      <c r="S556" s="242"/>
    </row>
    <row r="557" ht="12.75">
      <c r="S557" s="242"/>
    </row>
    <row r="558" ht="12.75">
      <c r="S558" s="242"/>
    </row>
    <row r="559" ht="12.75">
      <c r="S559" s="242"/>
    </row>
    <row r="560" ht="12.75">
      <c r="S560" s="242"/>
    </row>
    <row r="561" ht="12.75">
      <c r="S561" s="244"/>
    </row>
    <row r="562" ht="12.75">
      <c r="S562" s="244"/>
    </row>
    <row r="563" ht="12.75">
      <c r="S563" s="244"/>
    </row>
    <row r="564" ht="12.75">
      <c r="S564" s="244"/>
    </row>
    <row r="565" ht="12.75">
      <c r="S565" s="244"/>
    </row>
    <row r="566" ht="12.75">
      <c r="S566" s="244"/>
    </row>
    <row r="567" ht="12.75">
      <c r="S567" s="244"/>
    </row>
    <row r="568" ht="12.75">
      <c r="S568" s="244"/>
    </row>
    <row r="569" ht="12.75">
      <c r="S569" s="244"/>
    </row>
    <row r="570" ht="12.75">
      <c r="S570" s="244"/>
    </row>
    <row r="571" ht="12.75">
      <c r="S571" s="244"/>
    </row>
    <row r="572" ht="12.75">
      <c r="S572" s="244"/>
    </row>
    <row r="573" ht="12.75">
      <c r="S573" s="244"/>
    </row>
    <row r="574" ht="12.75">
      <c r="S574" s="244"/>
    </row>
    <row r="575" ht="12.75">
      <c r="S575" s="244"/>
    </row>
    <row r="576" ht="12.75">
      <c r="S576" s="244"/>
    </row>
    <row r="577" ht="12.75">
      <c r="S577" s="244"/>
    </row>
    <row r="578" ht="12.75">
      <c r="S578" s="244"/>
    </row>
    <row r="579" ht="12.75">
      <c r="S579" s="244"/>
    </row>
    <row r="580" ht="12.75">
      <c r="S580" s="244"/>
    </row>
    <row r="581" ht="12.75">
      <c r="S581" s="244"/>
    </row>
    <row r="582" ht="12.75">
      <c r="S582" s="244"/>
    </row>
    <row r="583" ht="12.75">
      <c r="S583" s="244"/>
    </row>
    <row r="584" ht="12.75">
      <c r="S584" s="244"/>
    </row>
    <row r="585" ht="12.75">
      <c r="S585" s="244"/>
    </row>
    <row r="586" ht="12.75">
      <c r="S586" s="244"/>
    </row>
    <row r="587" ht="12.75">
      <c r="S587" s="244"/>
    </row>
    <row r="588" ht="12.75">
      <c r="S588" s="244"/>
    </row>
    <row r="589" ht="12.75">
      <c r="S589" s="244"/>
    </row>
    <row r="590" ht="12.75">
      <c r="S590" s="244"/>
    </row>
    <row r="591" ht="12.75">
      <c r="S591" s="244"/>
    </row>
    <row r="592" ht="12.75">
      <c r="S592" s="244"/>
    </row>
    <row r="593" ht="12.75">
      <c r="S593" s="244"/>
    </row>
    <row r="594" ht="12.75">
      <c r="S594" s="244"/>
    </row>
    <row r="595" ht="12.75">
      <c r="S595" s="244"/>
    </row>
    <row r="596" ht="12.75">
      <c r="S596" s="244"/>
    </row>
    <row r="597" ht="12.75">
      <c r="S597" s="244"/>
    </row>
    <row r="598" ht="12.75">
      <c r="S598" s="244"/>
    </row>
    <row r="599" ht="12.75">
      <c r="S599" s="244"/>
    </row>
    <row r="600" ht="12.75">
      <c r="S600" s="244"/>
    </row>
    <row r="601" ht="12.75">
      <c r="S601" s="244"/>
    </row>
    <row r="602" ht="12.75">
      <c r="S602" s="244"/>
    </row>
    <row r="603" ht="12.75">
      <c r="S603" s="244"/>
    </row>
    <row r="604" ht="12.75">
      <c r="S604" s="244"/>
    </row>
    <row r="605" ht="12.75">
      <c r="S605" s="244"/>
    </row>
    <row r="606" ht="12.75">
      <c r="S606" s="244"/>
    </row>
    <row r="607" ht="12.75">
      <c r="S607" s="244"/>
    </row>
    <row r="608" ht="12.75">
      <c r="S608" s="244"/>
    </row>
    <row r="609" ht="12.75">
      <c r="S609" s="244"/>
    </row>
    <row r="610" ht="12.75">
      <c r="S610" s="244"/>
    </row>
    <row r="611" ht="12.75">
      <c r="S611" s="244"/>
    </row>
    <row r="612" ht="12.75">
      <c r="S612" s="244"/>
    </row>
    <row r="613" ht="12.75">
      <c r="S613" s="244"/>
    </row>
    <row r="614" ht="12.75">
      <c r="S614" s="244"/>
    </row>
    <row r="615" ht="12.75">
      <c r="S615" s="244"/>
    </row>
    <row r="616" ht="12.75">
      <c r="S616" s="244"/>
    </row>
    <row r="617" ht="12.75">
      <c r="S617" s="244"/>
    </row>
    <row r="618" ht="12.75">
      <c r="S618" s="244"/>
    </row>
    <row r="619" ht="12.75">
      <c r="S619" s="244"/>
    </row>
    <row r="620" ht="12.75">
      <c r="S620" s="244"/>
    </row>
    <row r="621" ht="12.75">
      <c r="S621" s="244"/>
    </row>
    <row r="622" ht="12.75">
      <c r="S622" s="244"/>
    </row>
    <row r="623" ht="12.75">
      <c r="S623" s="244"/>
    </row>
    <row r="624" ht="12.75">
      <c r="S624" s="244"/>
    </row>
    <row r="625" ht="12.75">
      <c r="S625" s="244"/>
    </row>
    <row r="626" ht="12.75">
      <c r="S626" s="244"/>
    </row>
    <row r="627" ht="12.75">
      <c r="S627" s="244"/>
    </row>
    <row r="628" ht="12.75">
      <c r="S628" s="244"/>
    </row>
    <row r="629" ht="12.75">
      <c r="S629" s="244"/>
    </row>
    <row r="630" ht="12.75">
      <c r="S630" s="244"/>
    </row>
    <row r="631" ht="12.75">
      <c r="S631" s="244"/>
    </row>
    <row r="632" ht="12.75">
      <c r="S632" s="244"/>
    </row>
    <row r="633" ht="12.75">
      <c r="S633" s="244"/>
    </row>
    <row r="634" ht="12.75">
      <c r="S634" s="244"/>
    </row>
    <row r="635" ht="12.75">
      <c r="S635" s="244"/>
    </row>
    <row r="636" ht="12.75">
      <c r="S636" s="244"/>
    </row>
    <row r="637" ht="12.75">
      <c r="S637" s="244"/>
    </row>
    <row r="638" ht="12.75">
      <c r="S638" s="244"/>
    </row>
    <row r="639" ht="12.75">
      <c r="S639" s="244"/>
    </row>
    <row r="640" ht="12.75">
      <c r="S640" s="244"/>
    </row>
    <row r="641" ht="12.75">
      <c r="S641" s="244"/>
    </row>
    <row r="642" ht="12.75">
      <c r="S642" s="244"/>
    </row>
    <row r="643" ht="12.75">
      <c r="S643" s="244"/>
    </row>
    <row r="644" ht="12.75">
      <c r="S644" s="244"/>
    </row>
    <row r="645" ht="12.75">
      <c r="S645" s="244"/>
    </row>
    <row r="646" ht="12.75">
      <c r="S646" s="244"/>
    </row>
    <row r="647" ht="12.75">
      <c r="S647" s="244"/>
    </row>
    <row r="648" ht="12.75">
      <c r="S648" s="244"/>
    </row>
    <row r="649" ht="12.75">
      <c r="S649" s="244"/>
    </row>
    <row r="650" ht="12.75">
      <c r="S650" s="244"/>
    </row>
    <row r="651" ht="12.75">
      <c r="S651" s="244"/>
    </row>
    <row r="652" ht="12.75">
      <c r="S652" s="244"/>
    </row>
    <row r="653" ht="12.75">
      <c r="S653" s="244"/>
    </row>
    <row r="654" ht="12.75">
      <c r="S654" s="244"/>
    </row>
    <row r="655" ht="12.75">
      <c r="S655" s="244"/>
    </row>
    <row r="656" ht="12.75">
      <c r="S656" s="244"/>
    </row>
    <row r="657" ht="12.75">
      <c r="S657" s="244"/>
    </row>
    <row r="658" ht="12.75">
      <c r="S658" s="244"/>
    </row>
    <row r="659" ht="12.75">
      <c r="S659" s="244"/>
    </row>
    <row r="660" ht="12.75">
      <c r="S660" s="244"/>
    </row>
    <row r="661" ht="12.75">
      <c r="S661" s="244"/>
    </row>
    <row r="662" ht="12.75">
      <c r="S662" s="244"/>
    </row>
    <row r="663" ht="12.75">
      <c r="S663" s="244"/>
    </row>
    <row r="664" ht="12.75">
      <c r="S664" s="244"/>
    </row>
    <row r="665" ht="12.75">
      <c r="S665" s="244"/>
    </row>
    <row r="666" ht="12.75">
      <c r="S666" s="244"/>
    </row>
    <row r="667" ht="12.75">
      <c r="S667" s="244"/>
    </row>
    <row r="668" ht="12.75">
      <c r="S668" s="244"/>
    </row>
    <row r="669" ht="12.75">
      <c r="S669" s="244"/>
    </row>
    <row r="670" ht="12.75">
      <c r="S670" s="244"/>
    </row>
    <row r="671" ht="12.75">
      <c r="S671" s="244"/>
    </row>
    <row r="672" ht="12.75">
      <c r="S672" s="244"/>
    </row>
    <row r="673" ht="12.75">
      <c r="S673" s="244"/>
    </row>
    <row r="674" ht="12.75">
      <c r="S674" s="244"/>
    </row>
    <row r="675" ht="12.75">
      <c r="S675" s="244"/>
    </row>
    <row r="676" ht="12.75">
      <c r="S676" s="244"/>
    </row>
    <row r="677" ht="12.75">
      <c r="S677" s="244"/>
    </row>
    <row r="678" ht="12.75">
      <c r="S678" s="244"/>
    </row>
    <row r="679" ht="12.75">
      <c r="S679" s="244"/>
    </row>
    <row r="680" ht="12.75">
      <c r="S680" s="244"/>
    </row>
    <row r="681" ht="12.75">
      <c r="S681" s="244"/>
    </row>
    <row r="682" ht="12.75">
      <c r="S682" s="244"/>
    </row>
    <row r="683" ht="12.75">
      <c r="S683" s="244"/>
    </row>
    <row r="684" ht="12.75">
      <c r="S684" s="244"/>
    </row>
    <row r="685" ht="12.75">
      <c r="S685" s="244"/>
    </row>
    <row r="686" ht="12.75">
      <c r="S686" s="244"/>
    </row>
    <row r="687" ht="12.75">
      <c r="S687" s="244"/>
    </row>
    <row r="688" ht="12.75">
      <c r="S688" s="244"/>
    </row>
    <row r="689" ht="12.75">
      <c r="S689" s="244"/>
    </row>
    <row r="690" ht="12.75">
      <c r="S690" s="244"/>
    </row>
    <row r="691" ht="12.75">
      <c r="S691" s="244"/>
    </row>
    <row r="692" ht="12.75">
      <c r="S692" s="244"/>
    </row>
    <row r="693" ht="12.75">
      <c r="S693" s="244"/>
    </row>
    <row r="694" ht="12.75">
      <c r="S694" s="244"/>
    </row>
    <row r="695" ht="12.75">
      <c r="S695" s="244"/>
    </row>
    <row r="696" ht="12.75">
      <c r="S696" s="244"/>
    </row>
    <row r="697" ht="12.75">
      <c r="S697" s="244"/>
    </row>
    <row r="698" ht="12.75">
      <c r="S698" s="244"/>
    </row>
    <row r="699" ht="12.75">
      <c r="S699" s="244"/>
    </row>
    <row r="700" ht="12.75">
      <c r="S700" s="244"/>
    </row>
    <row r="701" ht="12.75">
      <c r="S701" s="244"/>
    </row>
    <row r="702" ht="12.75">
      <c r="S702" s="244"/>
    </row>
    <row r="703" ht="12.75">
      <c r="S703" s="244"/>
    </row>
    <row r="704" ht="12.75">
      <c r="S704" s="244"/>
    </row>
    <row r="705" ht="12.75">
      <c r="S705" s="244"/>
    </row>
    <row r="706" ht="12.75">
      <c r="S706" s="244"/>
    </row>
    <row r="707" ht="12.75">
      <c r="S707" s="244"/>
    </row>
    <row r="708" ht="12.75">
      <c r="S708" s="244"/>
    </row>
    <row r="709" ht="12.75">
      <c r="S709" s="244"/>
    </row>
    <row r="710" ht="12.75">
      <c r="S710" s="244"/>
    </row>
    <row r="711" ht="12.75">
      <c r="S711" s="244"/>
    </row>
    <row r="712" ht="12.75">
      <c r="S712" s="244"/>
    </row>
    <row r="713" ht="12.75">
      <c r="S713" s="244"/>
    </row>
    <row r="714" ht="12.75">
      <c r="S714" s="244"/>
    </row>
    <row r="715" ht="12.75">
      <c r="S715" s="244"/>
    </row>
    <row r="716" ht="12.75">
      <c r="S716" s="244"/>
    </row>
    <row r="717" ht="12.75">
      <c r="S717" s="244"/>
    </row>
    <row r="718" ht="12.75">
      <c r="S718" s="244"/>
    </row>
    <row r="719" ht="12.75">
      <c r="S719" s="244"/>
    </row>
    <row r="720" ht="12.75">
      <c r="S720" s="244"/>
    </row>
    <row r="721" ht="12.75">
      <c r="S721" s="244"/>
    </row>
    <row r="722" ht="12.75">
      <c r="S722" s="244"/>
    </row>
    <row r="723" ht="12.75">
      <c r="S723" s="244"/>
    </row>
    <row r="724" ht="12.75">
      <c r="S724" s="244"/>
    </row>
    <row r="725" ht="12.75">
      <c r="S725" s="244"/>
    </row>
    <row r="726" ht="12.75">
      <c r="S726" s="244"/>
    </row>
    <row r="727" ht="12.75">
      <c r="S727" s="244"/>
    </row>
    <row r="728" ht="12.75">
      <c r="S728" s="244"/>
    </row>
    <row r="729" ht="12.75">
      <c r="S729" s="244"/>
    </row>
    <row r="730" ht="12.75">
      <c r="S730" s="244"/>
    </row>
    <row r="731" ht="12.75">
      <c r="S731" s="244"/>
    </row>
    <row r="732" ht="12.75">
      <c r="S732" s="244"/>
    </row>
    <row r="733" ht="12.75">
      <c r="S733" s="244"/>
    </row>
    <row r="734" ht="12.75">
      <c r="S734" s="244"/>
    </row>
    <row r="735" ht="12.75">
      <c r="S735" s="244"/>
    </row>
    <row r="736" ht="12.75">
      <c r="S736" s="244"/>
    </row>
    <row r="737" ht="12.75">
      <c r="S737" s="244"/>
    </row>
    <row r="738" ht="12.75">
      <c r="S738" s="244"/>
    </row>
    <row r="739" ht="12.75">
      <c r="S739" s="244"/>
    </row>
    <row r="740" ht="12.75">
      <c r="S740" s="244"/>
    </row>
    <row r="741" ht="12.75">
      <c r="S741" s="244"/>
    </row>
    <row r="742" ht="12.75">
      <c r="S742" s="244"/>
    </row>
    <row r="743" ht="12.75">
      <c r="S743" s="244"/>
    </row>
    <row r="744" ht="12.75">
      <c r="S744" s="244"/>
    </row>
    <row r="745" ht="12.75">
      <c r="S745" s="244"/>
    </row>
    <row r="746" ht="12.75">
      <c r="S746" s="244"/>
    </row>
    <row r="747" ht="12.75">
      <c r="S747" s="244"/>
    </row>
    <row r="748" ht="12.75">
      <c r="S748" s="244"/>
    </row>
    <row r="749" ht="12.75">
      <c r="S749" s="244"/>
    </row>
    <row r="750" ht="12.75">
      <c r="S750" s="244"/>
    </row>
    <row r="751" ht="12.75">
      <c r="S751" s="244"/>
    </row>
    <row r="752" ht="12.75">
      <c r="S752" s="244"/>
    </row>
    <row r="753" ht="12.75">
      <c r="S753" s="244"/>
    </row>
    <row r="754" ht="12.75">
      <c r="S754" s="244"/>
    </row>
    <row r="755" ht="12.75">
      <c r="S755" s="244"/>
    </row>
    <row r="756" ht="12.75">
      <c r="S756" s="244"/>
    </row>
    <row r="757" ht="12.75">
      <c r="S757" s="244"/>
    </row>
    <row r="758" ht="12.75">
      <c r="S758" s="244"/>
    </row>
    <row r="759" ht="12.75">
      <c r="S759" s="244"/>
    </row>
    <row r="760" ht="12.75">
      <c r="S760" s="244"/>
    </row>
    <row r="761" ht="12.75">
      <c r="S761" s="244"/>
    </row>
    <row r="762" ht="12.75">
      <c r="S762" s="244"/>
    </row>
    <row r="763" ht="12.75">
      <c r="S763" s="244"/>
    </row>
    <row r="764" ht="12.75">
      <c r="S764" s="244"/>
    </row>
    <row r="765" ht="12.75">
      <c r="S765" s="244"/>
    </row>
    <row r="766" ht="12.75">
      <c r="S766" s="244"/>
    </row>
    <row r="767" ht="12.75">
      <c r="S767" s="244"/>
    </row>
    <row r="768" ht="12.75">
      <c r="S768" s="244"/>
    </row>
    <row r="769" ht="12.75">
      <c r="S769" s="244"/>
    </row>
    <row r="770" ht="12.75">
      <c r="S770" s="244"/>
    </row>
    <row r="771" ht="12.75">
      <c r="S771" s="244"/>
    </row>
    <row r="772" ht="12.75">
      <c r="S772" s="244"/>
    </row>
    <row r="773" ht="12.75">
      <c r="S773" s="244"/>
    </row>
    <row r="774" ht="12.75">
      <c r="S774" s="244"/>
    </row>
    <row r="775" ht="12.75">
      <c r="S775" s="244"/>
    </row>
    <row r="776" ht="12.75">
      <c r="S776" s="244"/>
    </row>
    <row r="777" ht="12.75">
      <c r="S777" s="244"/>
    </row>
    <row r="778" ht="12.75">
      <c r="S778" s="244"/>
    </row>
    <row r="779" ht="12.75">
      <c r="S779" s="244"/>
    </row>
    <row r="780" ht="12.75">
      <c r="S780" s="244"/>
    </row>
    <row r="781" ht="12.75">
      <c r="S781" s="244"/>
    </row>
    <row r="782" ht="12.75">
      <c r="S782" s="244"/>
    </row>
    <row r="783" ht="12.75">
      <c r="S783" s="244"/>
    </row>
    <row r="784" ht="12.75">
      <c r="S784" s="244"/>
    </row>
    <row r="785" ht="12.75">
      <c r="S785" s="244"/>
    </row>
    <row r="786" ht="12.75">
      <c r="S786" s="244"/>
    </row>
    <row r="787" ht="12.75">
      <c r="S787" s="244"/>
    </row>
    <row r="788" ht="12.75">
      <c r="S788" s="244"/>
    </row>
    <row r="789" ht="12.75">
      <c r="S789" s="244"/>
    </row>
    <row r="790" ht="12.75">
      <c r="S790" s="244"/>
    </row>
    <row r="791" ht="12.75">
      <c r="S791" s="244"/>
    </row>
    <row r="792" ht="12.75">
      <c r="S792" s="244"/>
    </row>
    <row r="793" ht="12.75">
      <c r="S793" s="244"/>
    </row>
    <row r="794" ht="12.75">
      <c r="S794" s="244"/>
    </row>
    <row r="795" ht="12.75">
      <c r="S795" s="244"/>
    </row>
    <row r="796" ht="12.75">
      <c r="S796" s="244"/>
    </row>
    <row r="797" ht="12.75">
      <c r="S797" s="244"/>
    </row>
    <row r="798" ht="12.75">
      <c r="S798" s="244"/>
    </row>
    <row r="799" ht="12.75">
      <c r="S799" s="244"/>
    </row>
    <row r="800" ht="12.75">
      <c r="S800" s="244"/>
    </row>
    <row r="801" ht="12.75">
      <c r="S801" s="244"/>
    </row>
    <row r="802" ht="12.75">
      <c r="S802" s="244"/>
    </row>
    <row r="803" ht="12.75">
      <c r="S803" s="244"/>
    </row>
    <row r="804" ht="12.75">
      <c r="S804" s="244"/>
    </row>
    <row r="805" ht="12.75">
      <c r="S805" s="244"/>
    </row>
    <row r="806" ht="12.75">
      <c r="S806" s="244"/>
    </row>
    <row r="807" ht="12.75">
      <c r="S807" s="244"/>
    </row>
    <row r="808" ht="12.75">
      <c r="S808" s="244"/>
    </row>
    <row r="809" ht="12.75">
      <c r="S809" s="244"/>
    </row>
    <row r="810" ht="12.75">
      <c r="S810" s="244"/>
    </row>
    <row r="811" ht="12.75">
      <c r="S811" s="244"/>
    </row>
    <row r="812" ht="12.75">
      <c r="S812" s="244"/>
    </row>
    <row r="813" ht="12.75">
      <c r="S813" s="244"/>
    </row>
    <row r="814" ht="12.75">
      <c r="S814" s="244"/>
    </row>
    <row r="815" ht="12.75">
      <c r="S815" s="244"/>
    </row>
    <row r="816" ht="12.75">
      <c r="S816" s="244"/>
    </row>
    <row r="817" ht="12.75">
      <c r="S817" s="244"/>
    </row>
    <row r="818" ht="12.75">
      <c r="S818" s="244"/>
    </row>
    <row r="819" ht="12.75">
      <c r="S819" s="244"/>
    </row>
    <row r="820" ht="12.75">
      <c r="S820" s="244"/>
    </row>
    <row r="821" ht="12.75">
      <c r="S821" s="244"/>
    </row>
    <row r="822" ht="12.75">
      <c r="S822" s="244"/>
    </row>
    <row r="823" ht="12.75">
      <c r="S823" s="244"/>
    </row>
    <row r="824" ht="12.75">
      <c r="S824" s="244"/>
    </row>
    <row r="825" ht="12.75">
      <c r="S825" s="244"/>
    </row>
    <row r="826" ht="12.75">
      <c r="S826" s="244"/>
    </row>
    <row r="827" ht="12.75">
      <c r="S827" s="244"/>
    </row>
    <row r="828" ht="12.75">
      <c r="S828" s="244"/>
    </row>
    <row r="829" ht="12.75">
      <c r="S829" s="244"/>
    </row>
    <row r="830" ht="12.75">
      <c r="S830" s="244"/>
    </row>
    <row r="831" ht="12.75">
      <c r="S831" s="244"/>
    </row>
    <row r="832" ht="12.75">
      <c r="S832" s="244"/>
    </row>
    <row r="833" ht="12.75">
      <c r="S833" s="244"/>
    </row>
    <row r="834" ht="12.75">
      <c r="S834" s="244"/>
    </row>
    <row r="835" ht="12.75">
      <c r="S835" s="244"/>
    </row>
    <row r="836" ht="12.75">
      <c r="S836" s="244"/>
    </row>
    <row r="837" ht="12.75">
      <c r="S837" s="244"/>
    </row>
    <row r="838" ht="12.75">
      <c r="S838" s="244"/>
    </row>
    <row r="839" ht="12.75">
      <c r="S839" s="244"/>
    </row>
    <row r="840" ht="12.75">
      <c r="S840" s="244"/>
    </row>
    <row r="841" ht="12.75">
      <c r="S841" s="244"/>
    </row>
    <row r="842" ht="12.75">
      <c r="S842" s="244"/>
    </row>
    <row r="843" ht="12.75">
      <c r="S843" s="244"/>
    </row>
    <row r="844" ht="12.75">
      <c r="S844" s="244"/>
    </row>
    <row r="845" ht="12.75">
      <c r="S845" s="244"/>
    </row>
    <row r="846" ht="12.75">
      <c r="S846" s="244"/>
    </row>
    <row r="847" ht="12.75">
      <c r="S847" s="244"/>
    </row>
    <row r="848" ht="12.75">
      <c r="S848" s="244"/>
    </row>
    <row r="849" ht="12.75">
      <c r="S849" s="244"/>
    </row>
    <row r="850" ht="12.75">
      <c r="S850" s="244"/>
    </row>
    <row r="851" ht="12.75">
      <c r="S851" s="244"/>
    </row>
    <row r="852" ht="12.75">
      <c r="S852" s="244"/>
    </row>
    <row r="853" ht="12.75">
      <c r="S853" s="244"/>
    </row>
    <row r="854" ht="12.75">
      <c r="S854" s="244"/>
    </row>
    <row r="855" ht="12.75">
      <c r="S855" s="244"/>
    </row>
    <row r="856" ht="12.75">
      <c r="S856" s="244"/>
    </row>
    <row r="857" ht="12.75">
      <c r="S857" s="244"/>
    </row>
    <row r="858" ht="12.75">
      <c r="S858" s="244"/>
    </row>
    <row r="859" ht="12.75">
      <c r="S859" s="244"/>
    </row>
    <row r="860" ht="12.75">
      <c r="S860" s="244"/>
    </row>
    <row r="861" ht="12.75">
      <c r="S861" s="244"/>
    </row>
    <row r="862" ht="12.75">
      <c r="S862" s="244"/>
    </row>
    <row r="863" ht="12.75">
      <c r="S863" s="244"/>
    </row>
    <row r="864" ht="12.75">
      <c r="S864" s="244"/>
    </row>
    <row r="865" ht="12.75">
      <c r="S865" s="244"/>
    </row>
    <row r="866" ht="12.75">
      <c r="S866" s="244"/>
    </row>
    <row r="867" ht="12.75">
      <c r="S867" s="244"/>
    </row>
    <row r="868" ht="12.75">
      <c r="S868" s="244"/>
    </row>
    <row r="869" ht="12.75">
      <c r="S869" s="244"/>
    </row>
    <row r="870" ht="12.75">
      <c r="S870" s="244"/>
    </row>
    <row r="871" ht="12.75">
      <c r="S871" s="244"/>
    </row>
    <row r="872" ht="12.75">
      <c r="S872" s="244"/>
    </row>
    <row r="873" ht="12.75">
      <c r="S873" s="244"/>
    </row>
    <row r="874" ht="12.75">
      <c r="S874" s="244"/>
    </row>
    <row r="875" ht="12.75">
      <c r="S875" s="244"/>
    </row>
    <row r="876" ht="12.75">
      <c r="S876" s="244"/>
    </row>
    <row r="877" ht="12.75">
      <c r="S877" s="244"/>
    </row>
    <row r="878" ht="12.75">
      <c r="S878" s="244"/>
    </row>
    <row r="879" ht="12.75">
      <c r="S879" s="244"/>
    </row>
    <row r="880" ht="12.75">
      <c r="S880" s="244"/>
    </row>
    <row r="881" ht="12.75">
      <c r="S881" s="244"/>
    </row>
    <row r="882" ht="12.75">
      <c r="S882" s="244"/>
    </row>
    <row r="883" ht="12.75">
      <c r="S883" s="244"/>
    </row>
    <row r="884" ht="12.75">
      <c r="S884" s="244"/>
    </row>
    <row r="885" ht="12.75">
      <c r="S885" s="244"/>
    </row>
  </sheetData>
  <sheetProtection/>
  <mergeCells count="120">
    <mergeCell ref="R482:R483"/>
    <mergeCell ref="C497:E497"/>
    <mergeCell ref="I497:O497"/>
    <mergeCell ref="J504:O504"/>
    <mergeCell ref="C505:E505"/>
    <mergeCell ref="J505:O505"/>
    <mergeCell ref="C482:C483"/>
    <mergeCell ref="D482:D483"/>
    <mergeCell ref="E482:E483"/>
    <mergeCell ref="F482:K482"/>
    <mergeCell ref="N482:P482"/>
    <mergeCell ref="Q482:Q483"/>
    <mergeCell ref="C461:F461"/>
    <mergeCell ref="K461:Q461"/>
    <mergeCell ref="E469:P471"/>
    <mergeCell ref="F474:O474"/>
    <mergeCell ref="F475:P475"/>
    <mergeCell ref="E473:P473"/>
    <mergeCell ref="N436:P436"/>
    <mergeCell ref="Q436:Q437"/>
    <mergeCell ref="R436:R437"/>
    <mergeCell ref="C454:F454"/>
    <mergeCell ref="K454:Q454"/>
    <mergeCell ref="K460:Q460"/>
    <mergeCell ref="J408:P408"/>
    <mergeCell ref="J409:P409"/>
    <mergeCell ref="D424:Q425"/>
    <mergeCell ref="E426:P426"/>
    <mergeCell ref="E427:O427"/>
    <mergeCell ref="B436:B437"/>
    <mergeCell ref="C436:C437"/>
    <mergeCell ref="D436:D437"/>
    <mergeCell ref="E436:E437"/>
    <mergeCell ref="F436:K436"/>
    <mergeCell ref="E379:N379"/>
    <mergeCell ref="F384:K384"/>
    <mergeCell ref="N384:P384"/>
    <mergeCell ref="Q384:Q385"/>
    <mergeCell ref="R384:R385"/>
    <mergeCell ref="J401:P401"/>
    <mergeCell ref="Q342:Q343"/>
    <mergeCell ref="R342:R343"/>
    <mergeCell ref="K357:P357"/>
    <mergeCell ref="J363:Q363"/>
    <mergeCell ref="D376:Q377"/>
    <mergeCell ref="E378:P378"/>
    <mergeCell ref="G315:N315"/>
    <mergeCell ref="G322:N322"/>
    <mergeCell ref="D333:Q334"/>
    <mergeCell ref="E335:P335"/>
    <mergeCell ref="E336:N336"/>
    <mergeCell ref="C342:C343"/>
    <mergeCell ref="D342:D343"/>
    <mergeCell ref="E342:E343"/>
    <mergeCell ref="F342:K342"/>
    <mergeCell ref="N342:P342"/>
    <mergeCell ref="E289:P289"/>
    <mergeCell ref="E290:N290"/>
    <mergeCell ref="F297:K297"/>
    <mergeCell ref="N297:P297"/>
    <mergeCell ref="Q297:Q298"/>
    <mergeCell ref="R297:R298"/>
    <mergeCell ref="F246:K246"/>
    <mergeCell ref="N246:P246"/>
    <mergeCell ref="J264:P264"/>
    <mergeCell ref="J269:P269"/>
    <mergeCell ref="J270:P270"/>
    <mergeCell ref="D287:Q288"/>
    <mergeCell ref="R197:R198"/>
    <mergeCell ref="G211:N211"/>
    <mergeCell ref="G217:N217"/>
    <mergeCell ref="D233:Q234"/>
    <mergeCell ref="E235:P235"/>
    <mergeCell ref="E236:N236"/>
    <mergeCell ref="J181:P181"/>
    <mergeCell ref="D191:Q192"/>
    <mergeCell ref="E193:P193"/>
    <mergeCell ref="E194:N194"/>
    <mergeCell ref="F197:K197"/>
    <mergeCell ref="N197:P197"/>
    <mergeCell ref="Q197:Q198"/>
    <mergeCell ref="E156:N156"/>
    <mergeCell ref="F159:K159"/>
    <mergeCell ref="N159:P159"/>
    <mergeCell ref="Q159:Q160"/>
    <mergeCell ref="R159:R160"/>
    <mergeCell ref="K175:O175"/>
    <mergeCell ref="Q113:Q114"/>
    <mergeCell ref="R113:R114"/>
    <mergeCell ref="G127:N127"/>
    <mergeCell ref="G131:N131"/>
    <mergeCell ref="D153:Q154"/>
    <mergeCell ref="E155:P155"/>
    <mergeCell ref="E103:N103"/>
    <mergeCell ref="C113:C114"/>
    <mergeCell ref="D113:D114"/>
    <mergeCell ref="E113:E114"/>
    <mergeCell ref="F113:K113"/>
    <mergeCell ref="N113:P113"/>
    <mergeCell ref="J73:P73"/>
    <mergeCell ref="A79:C79"/>
    <mergeCell ref="J79:P79"/>
    <mergeCell ref="J80:P80"/>
    <mergeCell ref="D100:Q101"/>
    <mergeCell ref="E102:Q102"/>
    <mergeCell ref="R12:R13"/>
    <mergeCell ref="G27:N27"/>
    <mergeCell ref="D45:Q45"/>
    <mergeCell ref="E48:N48"/>
    <mergeCell ref="F56:K56"/>
    <mergeCell ref="N56:P56"/>
    <mergeCell ref="Q56:Q57"/>
    <mergeCell ref="R56:R57"/>
    <mergeCell ref="D47:P47"/>
    <mergeCell ref="D5:Q6"/>
    <mergeCell ref="D7:Q7"/>
    <mergeCell ref="E8:O8"/>
    <mergeCell ref="F12:K12"/>
    <mergeCell ref="N12:P12"/>
    <mergeCell ref="Q12:Q13"/>
  </mergeCells>
  <printOptions/>
  <pageMargins left="0.3937007874015748" right="0.3937007874015748" top="0.7874015748031497" bottom="0.7874015748031497" header="0" footer="0"/>
  <pageSetup horizontalDpi="120" verticalDpi="12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446"/>
  <sheetViews>
    <sheetView view="pageBreakPreview" zoomScale="77" zoomScaleNormal="75" zoomScaleSheetLayoutView="77" zoomScalePageLayoutView="0" workbookViewId="0" topLeftCell="B1">
      <selection activeCell="G26" sqref="G26"/>
    </sheetView>
  </sheetViews>
  <sheetFormatPr defaultColWidth="11.421875" defaultRowHeight="12.75"/>
  <cols>
    <col min="1" max="1" width="4.57421875" style="0" customWidth="1"/>
    <col min="2" max="2" width="4.421875" style="0" customWidth="1"/>
    <col min="3" max="3" width="23.421875" style="0" customWidth="1"/>
    <col min="4" max="4" width="6.00390625" style="0" customWidth="1"/>
    <col min="5" max="5" width="8.8515625" style="0" customWidth="1"/>
    <col min="6" max="6" width="14.00390625" style="0" bestFit="1" customWidth="1"/>
    <col min="8" max="9" width="11.421875" style="0" hidden="1" customWidth="1"/>
    <col min="10" max="10" width="13.00390625" style="0" bestFit="1" customWidth="1"/>
    <col min="11" max="11" width="13.421875" style="0" bestFit="1" customWidth="1"/>
    <col min="12" max="13" width="11.421875" style="0" hidden="1" customWidth="1"/>
    <col min="14" max="14" width="11.8515625" style="0" bestFit="1" customWidth="1"/>
    <col min="17" max="17" width="13.421875" style="0" bestFit="1" customWidth="1"/>
    <col min="18" max="18" width="40.7109375" style="0" customWidth="1"/>
    <col min="19" max="19" width="15.7109375" style="0" customWidth="1"/>
  </cols>
  <sheetData>
    <row r="1" ht="12.75">
      <c r="R1" s="474">
        <v>1</v>
      </c>
    </row>
    <row r="3" spans="2:17" ht="12.75">
      <c r="B3" s="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20.25">
      <c r="B4" s="1"/>
      <c r="C4" s="9"/>
      <c r="D4" s="415" t="s">
        <v>165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2:17" ht="24.75" customHeight="1">
      <c r="B5" s="1"/>
      <c r="C5" s="9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</row>
    <row r="6" spans="2:19" ht="21" customHeight="1">
      <c r="B6" s="1"/>
      <c r="C6" s="7"/>
      <c r="D6" s="395" t="s">
        <v>237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166"/>
      <c r="S6" s="166"/>
    </row>
    <row r="7" spans="2:19" ht="24.75" customHeight="1">
      <c r="B7" s="1"/>
      <c r="C7" s="10"/>
      <c r="D7" s="1"/>
      <c r="E7" s="395" t="s">
        <v>46</v>
      </c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1"/>
      <c r="Q7" s="186" t="s">
        <v>47</v>
      </c>
      <c r="R7" s="81">
        <v>113.51</v>
      </c>
      <c r="S7" s="81"/>
    </row>
    <row r="8" spans="2:19" ht="15.75">
      <c r="B8" s="299"/>
      <c r="C8" s="300" t="s">
        <v>7</v>
      </c>
      <c r="D8" s="301" t="s">
        <v>17</v>
      </c>
      <c r="E8" s="368" t="s">
        <v>0</v>
      </c>
      <c r="F8" s="425" t="s">
        <v>1</v>
      </c>
      <c r="G8" s="426"/>
      <c r="H8" s="426"/>
      <c r="I8" s="426"/>
      <c r="J8" s="426"/>
      <c r="K8" s="427"/>
      <c r="L8" s="292"/>
      <c r="M8" s="293"/>
      <c r="N8" s="425" t="s">
        <v>11</v>
      </c>
      <c r="O8" s="426"/>
      <c r="P8" s="426"/>
      <c r="Q8" s="317" t="s">
        <v>2</v>
      </c>
      <c r="R8" s="317" t="s">
        <v>248</v>
      </c>
      <c r="S8" s="98"/>
    </row>
    <row r="9" spans="2:21" ht="52.5" customHeight="1">
      <c r="B9" s="19">
        <v>59</v>
      </c>
      <c r="C9" s="182" t="s">
        <v>224</v>
      </c>
      <c r="D9" s="271">
        <v>15</v>
      </c>
      <c r="E9" s="21">
        <v>170</v>
      </c>
      <c r="F9" s="22">
        <f>D9*E9</f>
        <v>2550</v>
      </c>
      <c r="G9" s="23"/>
      <c r="H9" s="23"/>
      <c r="I9" s="23">
        <f>H9*0.25</f>
        <v>0</v>
      </c>
      <c r="J9" s="24">
        <f>IF((VLOOKUP(F9,'[2]TABLAS 15'!$B$22:$D$32,3)-L9)&lt;0,0,VLOOKUP(F9,'[2]TABLAS 15'!$B$22:$D$32,3)-L9)</f>
        <v>0</v>
      </c>
      <c r="K9" s="24">
        <f>SUM(F9+H9+J9+I9+G9)</f>
        <v>2550</v>
      </c>
      <c r="L9" s="25">
        <f>((F9-VLOOKUP(F9,'[2]TABLAS 15'!$A$6:$D$13,1))*VLOOKUP(F9,'[2]TABLAS 15'!$A$6:$D$13,4)+VLOOKUP(F9,'[2]TABLAS 15'!$A$6:$D$13,3))</f>
        <v>172.012064</v>
      </c>
      <c r="M9" s="26"/>
      <c r="N9" s="24">
        <f>IF((VLOOKUP(F9,'[2]TABLAS 15'!$B$22:$D$32,3)-L9)&lt;0,-(VLOOKUP(F9,'[2]TABLAS 15'!$B$22:$D$32,3)-L9),0)</f>
        <v>9.572064000000012</v>
      </c>
      <c r="O9" s="27"/>
      <c r="P9" s="23">
        <v>63.51</v>
      </c>
      <c r="Q9" s="140">
        <f>K9-N9-O9-P9</f>
        <v>2476.917936</v>
      </c>
      <c r="R9" s="475">
        <v>1</v>
      </c>
      <c r="S9" s="384"/>
      <c r="T9" s="235"/>
      <c r="U9" s="241"/>
    </row>
    <row r="10" spans="2:21" ht="52.5" customHeight="1">
      <c r="B10" s="19">
        <v>61</v>
      </c>
      <c r="C10" s="182" t="s">
        <v>244</v>
      </c>
      <c r="D10" s="271">
        <v>15</v>
      </c>
      <c r="E10" s="21">
        <v>166.2</v>
      </c>
      <c r="F10" s="22">
        <f>D10*E10</f>
        <v>2493</v>
      </c>
      <c r="G10" s="23"/>
      <c r="H10" s="23"/>
      <c r="I10" s="23">
        <f>H10*0.25</f>
        <v>0</v>
      </c>
      <c r="J10" s="24">
        <f>IF((VLOOKUP(F10,'[2]TABLAS 15'!$B$22:$D$32,3)-L10)&lt;0,0,VLOOKUP(F10,'[2]TABLAS 15'!$B$22:$D$32,3)-L10)</f>
        <v>0</v>
      </c>
      <c r="K10" s="24">
        <f>SUM(F10+H10+J10+I10+G10)</f>
        <v>2493</v>
      </c>
      <c r="L10" s="25">
        <f>((F10-VLOOKUP(F10,'[2]TABLAS 15'!$A$6:$D$13,1))*VLOOKUP(F10,'[2]TABLAS 15'!$A$6:$D$13,4)+VLOOKUP(F10,'[2]TABLAS 15'!$A$6:$D$13,3))</f>
        <v>165.81046400000002</v>
      </c>
      <c r="M10" s="26"/>
      <c r="N10" s="24">
        <f>IF((VLOOKUP(F10,'[2]TABLAS 15'!$B$22:$D$32,3)-L10)&lt;0,-(VLOOKUP(F10,'[2]TABLAS 15'!$B$22:$D$32,3)-L10),0)</f>
        <v>3.3704640000000268</v>
      </c>
      <c r="O10" s="27"/>
      <c r="P10" s="23">
        <v>62.24</v>
      </c>
      <c r="Q10" s="140">
        <f>K10-N10-O10-P10</f>
        <v>2427.389536</v>
      </c>
      <c r="R10" s="475">
        <v>1</v>
      </c>
      <c r="S10" s="384"/>
      <c r="T10" s="235"/>
      <c r="U10" s="241"/>
    </row>
    <row r="11" spans="2:21" ht="52.5" customHeight="1">
      <c r="B11" s="19">
        <v>62</v>
      </c>
      <c r="C11" s="122" t="s">
        <v>38</v>
      </c>
      <c r="D11" s="271">
        <v>15</v>
      </c>
      <c r="E11" s="21">
        <v>108.2</v>
      </c>
      <c r="F11" s="22">
        <f>D11*E11</f>
        <v>1623</v>
      </c>
      <c r="G11" s="23"/>
      <c r="H11" s="23"/>
      <c r="I11" s="23">
        <f>H11*0.25</f>
        <v>0</v>
      </c>
      <c r="J11" s="24">
        <f>IF((VLOOKUP(F11,'[2]TABLAS 15'!$B$22:$D$32,3)-L11)&lt;0,0,VLOOKUP(F11,'[2]TABLAS 15'!$B$22:$D$32,3)-L11)</f>
        <v>110.55319999999999</v>
      </c>
      <c r="K11" s="24">
        <f>SUM(F11+H11+J11+I11+G11)</f>
        <v>1733.5532</v>
      </c>
      <c r="L11" s="25">
        <f>((F11-VLOOKUP(F11,'[2]TABLAS 15'!$A$6:$D$13,1))*VLOOKUP(F11,'[2]TABLAS 15'!$A$6:$D$13,4)+VLOOKUP(F11,'[2]TABLAS 15'!$A$6:$D$13,3))</f>
        <v>92.75680000000001</v>
      </c>
      <c r="M11" s="26"/>
      <c r="N11" s="24">
        <f>IF((VLOOKUP(F11,'[2]TABLAS 15'!$B$22:$D$32,3)-L11)&lt;0,-(VLOOKUP(F11,'[2]TABLAS 15'!$B$22:$D$32,3)-L11),0)</f>
        <v>0</v>
      </c>
      <c r="O11" s="27"/>
      <c r="P11" s="23">
        <v>43.34</v>
      </c>
      <c r="Q11" s="140">
        <f>K11-N11-O11-P11</f>
        <v>1690.2132000000001</v>
      </c>
      <c r="R11" s="475">
        <v>1</v>
      </c>
      <c r="S11" s="384"/>
      <c r="T11" s="235"/>
      <c r="U11" s="241"/>
    </row>
    <row r="12" spans="2:21" ht="52.5" customHeight="1">
      <c r="B12" s="19">
        <v>63</v>
      </c>
      <c r="C12" s="123" t="s">
        <v>112</v>
      </c>
      <c r="D12" s="271">
        <v>15</v>
      </c>
      <c r="E12" s="21">
        <v>76.8</v>
      </c>
      <c r="F12" s="22">
        <f aca="true" t="shared" si="0" ref="F12:F19">D12*E12</f>
        <v>1152</v>
      </c>
      <c r="G12" s="23"/>
      <c r="H12" s="23"/>
      <c r="I12" s="23">
        <f aca="true" t="shared" si="1" ref="I12:I19">H12*0.25</f>
        <v>0</v>
      </c>
      <c r="J12" s="24">
        <f>IF((VLOOKUP(F12,'[2]TABLAS 15'!$B$22:$D$32,3)-L12)&lt;0,0,VLOOKUP(F12,'[2]TABLAS 15'!$B$22:$D$32,3)-L12)</f>
        <v>140.8072</v>
      </c>
      <c r="K12" s="24">
        <f aca="true" t="shared" si="2" ref="K12:K19">SUM(F12+H12+J12+I12+G12)</f>
        <v>1292.8072</v>
      </c>
      <c r="L12" s="25">
        <f>((F12-VLOOKUP(F12,'[2]TABLAS 15'!$A$6:$D$13,1))*VLOOKUP(F12,'[2]TABLAS 15'!$A$6:$D$13,4)+VLOOKUP(F12,'[2]TABLAS 15'!$A$6:$D$13,3))</f>
        <v>62.6128</v>
      </c>
      <c r="M12" s="26"/>
      <c r="N12" s="24">
        <f>IF((VLOOKUP(F12,'[2]TABLAS 15'!$B$22:$D$32,3)-L12)&lt;0,-(VLOOKUP(F12,'[2]TABLAS 15'!$B$22:$D$32,3)-L12),0)</f>
        <v>0</v>
      </c>
      <c r="O12" s="27"/>
      <c r="P12" s="23">
        <v>32.32</v>
      </c>
      <c r="Q12" s="140">
        <f aca="true" t="shared" si="3" ref="Q12:Q19">K12-N12-O12-P12</f>
        <v>1260.4872</v>
      </c>
      <c r="R12" s="475">
        <v>1</v>
      </c>
      <c r="S12" s="17"/>
      <c r="T12" s="235"/>
      <c r="U12" s="241"/>
    </row>
    <row r="13" spans="2:21" ht="52.5" customHeight="1">
      <c r="B13" s="19">
        <v>64</v>
      </c>
      <c r="C13" s="122" t="s">
        <v>39</v>
      </c>
      <c r="D13" s="271">
        <v>15</v>
      </c>
      <c r="E13" s="21">
        <v>203</v>
      </c>
      <c r="F13" s="22">
        <f t="shared" si="0"/>
        <v>3045</v>
      </c>
      <c r="G13" s="23"/>
      <c r="H13" s="23"/>
      <c r="I13" s="23">
        <f t="shared" si="1"/>
        <v>0</v>
      </c>
      <c r="J13" s="24">
        <f>IF((VLOOKUP(F13,'[2]TABLAS 15'!$B$22:$D$32,3)-L13)&lt;0,0,VLOOKUP(F13,'[2]TABLAS 15'!$B$22:$D$32,3)-L13)</f>
        <v>0</v>
      </c>
      <c r="K13" s="24">
        <f t="shared" si="2"/>
        <v>3045</v>
      </c>
      <c r="L13" s="25">
        <f>((F13-VLOOKUP(F13,'[2]TABLAS 15'!$A$6:$D$13,1))*VLOOKUP(F13,'[2]TABLAS 15'!$A$6:$D$13,4)+VLOOKUP(F13,'[2]TABLAS 15'!$A$6:$D$13,3))</f>
        <v>225.868064</v>
      </c>
      <c r="M13" s="26"/>
      <c r="N13" s="24">
        <f>IF((VLOOKUP(F13,'[2]TABLAS 15'!$B$22:$D$32,3)-L13)&lt;0,-(VLOOKUP(F13,'[2]TABLAS 15'!$B$22:$D$32,3)-L13),0)</f>
        <v>78.54806400000001</v>
      </c>
      <c r="O13" s="27"/>
      <c r="P13" s="23">
        <v>74.16</v>
      </c>
      <c r="Q13" s="140">
        <f t="shared" si="3"/>
        <v>2892.291936</v>
      </c>
      <c r="R13" s="475">
        <v>1</v>
      </c>
      <c r="S13" s="17"/>
      <c r="T13" s="235"/>
      <c r="U13" s="241"/>
    </row>
    <row r="14" spans="2:21" ht="52.5" customHeight="1">
      <c r="B14" s="19">
        <v>65</v>
      </c>
      <c r="C14" s="122" t="s">
        <v>40</v>
      </c>
      <c r="D14" s="271">
        <v>15</v>
      </c>
      <c r="E14" s="21">
        <v>203</v>
      </c>
      <c r="F14" s="22">
        <f t="shared" si="0"/>
        <v>3045</v>
      </c>
      <c r="G14" s="23"/>
      <c r="H14" s="23"/>
      <c r="I14" s="23">
        <f t="shared" si="1"/>
        <v>0</v>
      </c>
      <c r="J14" s="24">
        <f>IF((VLOOKUP(F14,'[2]TABLAS 15'!$B$22:$D$32,3)-L14)&lt;0,0,VLOOKUP(F14,'[2]TABLAS 15'!$B$22:$D$32,3)-L14)</f>
        <v>0</v>
      </c>
      <c r="K14" s="24">
        <f t="shared" si="2"/>
        <v>3045</v>
      </c>
      <c r="L14" s="25">
        <f>((F14-VLOOKUP(F14,'[2]TABLAS 15'!$A$6:$D$13,1))*VLOOKUP(F14,'[2]TABLAS 15'!$A$6:$D$13,4)+VLOOKUP(F14,'[2]TABLAS 15'!$A$6:$D$13,3))</f>
        <v>225.868064</v>
      </c>
      <c r="M14" s="26"/>
      <c r="N14" s="24">
        <f>IF((VLOOKUP(F14,'[2]TABLAS 15'!$B$22:$D$32,3)-L14)&lt;0,-(VLOOKUP(F14,'[2]TABLAS 15'!$B$22:$D$32,3)-L14),0)</f>
        <v>78.54806400000001</v>
      </c>
      <c r="O14" s="27"/>
      <c r="P14" s="23">
        <v>74.16</v>
      </c>
      <c r="Q14" s="140">
        <f t="shared" si="3"/>
        <v>2892.291936</v>
      </c>
      <c r="R14" s="475">
        <v>1</v>
      </c>
      <c r="S14" s="17"/>
      <c r="T14" s="235"/>
      <c r="U14" s="241"/>
    </row>
    <row r="15" spans="2:21" ht="52.5" customHeight="1">
      <c r="B15" s="19">
        <v>66</v>
      </c>
      <c r="C15" s="122" t="s">
        <v>41</v>
      </c>
      <c r="D15" s="271">
        <v>15</v>
      </c>
      <c r="E15" s="21">
        <v>203</v>
      </c>
      <c r="F15" s="22">
        <f t="shared" si="0"/>
        <v>3045</v>
      </c>
      <c r="G15" s="23"/>
      <c r="H15" s="23"/>
      <c r="I15" s="23">
        <f t="shared" si="1"/>
        <v>0</v>
      </c>
      <c r="J15" s="24">
        <f>IF((VLOOKUP(F15,'[2]TABLAS 15'!$B$22:$D$32,3)-L15)&lt;0,0,VLOOKUP(F15,'[2]TABLAS 15'!$B$22:$D$32,3)-L15)</f>
        <v>0</v>
      </c>
      <c r="K15" s="24">
        <f t="shared" si="2"/>
        <v>3045</v>
      </c>
      <c r="L15" s="25">
        <f>((F15-VLOOKUP(F15,'[2]TABLAS 15'!$A$6:$D$13,1))*VLOOKUP(F15,'[2]TABLAS 15'!$A$6:$D$13,4)+VLOOKUP(F15,'[2]TABLAS 15'!$A$6:$D$13,3))</f>
        <v>225.868064</v>
      </c>
      <c r="M15" s="26"/>
      <c r="N15" s="24">
        <f>IF((VLOOKUP(F15,'[2]TABLAS 15'!$B$22:$D$32,3)-L15)&lt;0,-(VLOOKUP(F15,'[2]TABLAS 15'!$B$22:$D$32,3)-L15),0)</f>
        <v>78.54806400000001</v>
      </c>
      <c r="O15" s="27"/>
      <c r="P15" s="23">
        <v>74.16</v>
      </c>
      <c r="Q15" s="140">
        <f t="shared" si="3"/>
        <v>2892.291936</v>
      </c>
      <c r="R15" s="475">
        <v>1</v>
      </c>
      <c r="S15" s="17"/>
      <c r="T15" s="235"/>
      <c r="U15" s="241"/>
    </row>
    <row r="16" spans="2:21" ht="52.5" customHeight="1">
      <c r="B16" s="19">
        <v>67</v>
      </c>
      <c r="C16" s="122" t="s">
        <v>42</v>
      </c>
      <c r="D16" s="271">
        <v>15</v>
      </c>
      <c r="E16" s="21">
        <v>50</v>
      </c>
      <c r="F16" s="22">
        <f t="shared" si="0"/>
        <v>750</v>
      </c>
      <c r="G16" s="23"/>
      <c r="H16" s="23"/>
      <c r="I16" s="23">
        <f t="shared" si="1"/>
        <v>0</v>
      </c>
      <c r="J16" s="24">
        <f>IF((VLOOKUP(F16,'[2]TABLAS 15'!$B$22:$D$32,3)-L16)&lt;0,0,VLOOKUP(F16,'[2]TABLAS 15'!$B$22:$D$32,3)-L16)</f>
        <v>166.6252</v>
      </c>
      <c r="K16" s="24">
        <f t="shared" si="2"/>
        <v>916.6252</v>
      </c>
      <c r="L16" s="25">
        <f>((F16-VLOOKUP(F16,'[2]TABLAS 15'!$A$6:$D$13,1))*VLOOKUP(F16,'[2]TABLAS 15'!$A$6:$D$13,4)+VLOOKUP(F16,'[2]TABLAS 15'!$A$6:$D$13,3))</f>
        <v>36.8848</v>
      </c>
      <c r="M16" s="26"/>
      <c r="N16" s="24">
        <f>IF((VLOOKUP(F16,'[2]TABLAS 15'!$B$22:$D$32,3)-L16)&lt;0,-(VLOOKUP(F16,'[2]TABLAS 15'!$B$22:$D$32,3)-L16),0)</f>
        <v>0</v>
      </c>
      <c r="O16" s="27"/>
      <c r="P16" s="23">
        <v>22.92</v>
      </c>
      <c r="Q16" s="140">
        <f t="shared" si="3"/>
        <v>893.7052</v>
      </c>
      <c r="R16" s="475">
        <v>1</v>
      </c>
      <c r="S16" s="17"/>
      <c r="T16" s="235"/>
      <c r="U16" s="241"/>
    </row>
    <row r="17" spans="2:21" ht="52.5" customHeight="1">
      <c r="B17" s="19">
        <v>68</v>
      </c>
      <c r="C17" s="122" t="s">
        <v>43</v>
      </c>
      <c r="D17" s="271">
        <v>15</v>
      </c>
      <c r="E17" s="21">
        <v>32.8</v>
      </c>
      <c r="F17" s="22">
        <f t="shared" si="0"/>
        <v>491.99999999999994</v>
      </c>
      <c r="G17" s="23"/>
      <c r="H17" s="23"/>
      <c r="I17" s="23">
        <f t="shared" si="1"/>
        <v>0</v>
      </c>
      <c r="J17" s="24">
        <f>IF((VLOOKUP(F17,'[2]TABLAS 15'!$B$22:$D$32,3)-L17)&lt;0,0,VLOOKUP(F17,'[2]TABLAS 15'!$B$22:$D$32,3)-L17)</f>
        <v>183.1372</v>
      </c>
      <c r="K17" s="24">
        <f t="shared" si="2"/>
        <v>675.1371999999999</v>
      </c>
      <c r="L17" s="25">
        <f>((F17-VLOOKUP(F17,'[2]TABLAS 15'!$A$6:$D$13,1))*VLOOKUP(F17,'[2]TABLAS 15'!$A$6:$D$13,4)+VLOOKUP(F17,'[2]TABLAS 15'!$A$6:$D$13,3))</f>
        <v>20.372799999999998</v>
      </c>
      <c r="M17" s="26"/>
      <c r="N17" s="24">
        <f>IF((VLOOKUP(F17,'[2]TABLAS 15'!$B$22:$D$32,3)-L17)&lt;0,-(VLOOKUP(F17,'[2]TABLAS 15'!$B$22:$D$32,3)-L17),0)</f>
        <v>0</v>
      </c>
      <c r="O17" s="27"/>
      <c r="P17" s="23">
        <v>16.88</v>
      </c>
      <c r="Q17" s="140">
        <f t="shared" si="3"/>
        <v>658.2571999999999</v>
      </c>
      <c r="R17" s="475">
        <v>1</v>
      </c>
      <c r="S17" s="17"/>
      <c r="T17" s="235"/>
      <c r="U17" s="241"/>
    </row>
    <row r="18" spans="2:21" ht="52.5" customHeight="1">
      <c r="B18" s="19">
        <v>69</v>
      </c>
      <c r="C18" s="107" t="s">
        <v>44</v>
      </c>
      <c r="D18" s="271">
        <v>15</v>
      </c>
      <c r="E18" s="21">
        <v>62.6</v>
      </c>
      <c r="F18" s="22">
        <f t="shared" si="0"/>
        <v>939</v>
      </c>
      <c r="G18" s="23"/>
      <c r="H18" s="23"/>
      <c r="I18" s="23">
        <f t="shared" si="1"/>
        <v>0</v>
      </c>
      <c r="J18" s="24">
        <f>IF((VLOOKUP(F18,'[2]TABLAS 15'!$B$22:$D$32,3)-L18)&lt;0,0,VLOOKUP(F18,'[2]TABLAS 15'!$B$22:$D$32,3)-L18)</f>
        <v>154.43919999999997</v>
      </c>
      <c r="K18" s="24">
        <f t="shared" si="2"/>
        <v>1093.4392</v>
      </c>
      <c r="L18" s="25">
        <f>((F18-VLOOKUP(F18,'[2]TABLAS 15'!$A$6:$D$13,1))*VLOOKUP(F18,'[2]TABLAS 15'!$A$6:$D$13,4)+VLOOKUP(F18,'[2]TABLAS 15'!$A$6:$D$13,3))</f>
        <v>48.9808</v>
      </c>
      <c r="M18" s="26"/>
      <c r="N18" s="24">
        <f>IF((VLOOKUP(F18,'[2]TABLAS 15'!$B$22:$D$32,3)-L18)&lt;0,-(VLOOKUP(F18,'[2]TABLAS 15'!$B$22:$D$32,3)-L18),0)</f>
        <v>0</v>
      </c>
      <c r="O18" s="27"/>
      <c r="P18" s="23">
        <v>27.34</v>
      </c>
      <c r="Q18" s="140">
        <f t="shared" si="3"/>
        <v>1066.0992</v>
      </c>
      <c r="R18" s="475">
        <v>1</v>
      </c>
      <c r="S18" s="17"/>
      <c r="T18" s="235"/>
      <c r="U18" s="241"/>
    </row>
    <row r="19" spans="2:21" ht="52.5" customHeight="1">
      <c r="B19" s="19">
        <v>70</v>
      </c>
      <c r="C19" s="122" t="s">
        <v>45</v>
      </c>
      <c r="D19" s="271">
        <v>15</v>
      </c>
      <c r="E19" s="21">
        <v>63</v>
      </c>
      <c r="F19" s="22">
        <f t="shared" si="0"/>
        <v>945</v>
      </c>
      <c r="G19" s="23"/>
      <c r="H19" s="23"/>
      <c r="I19" s="23">
        <f t="shared" si="1"/>
        <v>0</v>
      </c>
      <c r="J19" s="24">
        <f>IF((VLOOKUP(F19,'[2]TABLAS 15'!$B$22:$D$32,3)-L19)&lt;0,0,VLOOKUP(F19,'[2]TABLAS 15'!$B$22:$D$32,3)-L19)</f>
        <v>154.05519999999999</v>
      </c>
      <c r="K19" s="24">
        <f t="shared" si="2"/>
        <v>1099.0552</v>
      </c>
      <c r="L19" s="25">
        <f>((F19-VLOOKUP(F19,'[2]TABLAS 15'!$A$6:$D$13,1))*VLOOKUP(F19,'[2]TABLAS 15'!$A$6:$D$13,4)+VLOOKUP(F19,'[2]TABLAS 15'!$A$6:$D$13,3))</f>
        <v>49.3648</v>
      </c>
      <c r="M19" s="26"/>
      <c r="N19" s="24">
        <f>IF((VLOOKUP(F19,'[2]TABLAS 15'!$B$22:$D$32,3)-L19)&lt;0,-(VLOOKUP(F19,'[2]TABLAS 15'!$B$22:$D$32,3)-L19),0)</f>
        <v>0</v>
      </c>
      <c r="O19" s="27"/>
      <c r="P19" s="23">
        <v>27.48</v>
      </c>
      <c r="Q19" s="140">
        <f t="shared" si="3"/>
        <v>1071.5752</v>
      </c>
      <c r="R19" s="475">
        <v>1</v>
      </c>
      <c r="S19" s="17"/>
      <c r="T19" s="235"/>
      <c r="U19" s="241"/>
    </row>
    <row r="20" spans="2:19" ht="12.75">
      <c r="B20" s="2"/>
      <c r="C20" s="272"/>
      <c r="D20" s="20"/>
      <c r="E20" s="21"/>
      <c r="F20" s="24"/>
      <c r="G20" s="23"/>
      <c r="H20" s="23"/>
      <c r="I20" s="23"/>
      <c r="J20" s="24"/>
      <c r="K20" s="24"/>
      <c r="L20" s="25"/>
      <c r="M20" s="26"/>
      <c r="N20" s="24"/>
      <c r="O20" s="27"/>
      <c r="P20" s="23"/>
      <c r="Q20" s="24"/>
      <c r="R20" s="2"/>
      <c r="S20" s="17"/>
    </row>
    <row r="21" spans="2:19" ht="15">
      <c r="B21" s="17"/>
      <c r="C21" s="18"/>
      <c r="D21" s="12"/>
      <c r="E21" s="13"/>
      <c r="F21" s="24">
        <f>SUM(F9:F20)</f>
        <v>20079</v>
      </c>
      <c r="G21" s="23"/>
      <c r="H21" s="23"/>
      <c r="I21" s="23">
        <f>SUM(I9:I20)</f>
        <v>0</v>
      </c>
      <c r="J21" s="24">
        <f>SUM(J9:J20)</f>
        <v>909.6171999999999</v>
      </c>
      <c r="K21" s="24">
        <f>SUM(K9:K20)</f>
        <v>20988.6172</v>
      </c>
      <c r="L21" s="25">
        <f>SUM(L9:L20)</f>
        <v>1326.3995200000002</v>
      </c>
      <c r="M21" s="26"/>
      <c r="N21" s="24">
        <f>SUM(N9:N20)</f>
        <v>248.58672000000007</v>
      </c>
      <c r="O21" s="27"/>
      <c r="P21" s="23">
        <f>SUM(P9:P20)</f>
        <v>518.51</v>
      </c>
      <c r="Q21" s="15"/>
      <c r="R21" s="17"/>
      <c r="S21" s="17"/>
    </row>
    <row r="22" spans="2:19" ht="13.5" thickBot="1">
      <c r="B22" s="17"/>
      <c r="C22" s="5"/>
      <c r="D22" s="12"/>
      <c r="E22" s="13"/>
      <c r="F22" s="15"/>
      <c r="G22" s="14"/>
      <c r="H22" s="14"/>
      <c r="I22" s="14"/>
      <c r="J22" s="15"/>
      <c r="K22" s="15"/>
      <c r="L22" s="111"/>
      <c r="M22" s="16"/>
      <c r="N22" s="15"/>
      <c r="O22" s="36"/>
      <c r="P22" s="14"/>
      <c r="Q22" s="15"/>
      <c r="R22" s="17"/>
      <c r="S22" s="17"/>
    </row>
    <row r="23" spans="3:19" ht="13.5" thickBot="1">
      <c r="C23" s="8"/>
      <c r="D23" s="12"/>
      <c r="E23" s="13"/>
      <c r="F23" s="15"/>
      <c r="G23" s="14"/>
      <c r="H23" s="14"/>
      <c r="I23" s="14"/>
      <c r="J23" s="15"/>
      <c r="K23" s="15"/>
      <c r="L23" s="111"/>
      <c r="M23" s="16"/>
      <c r="N23" s="15"/>
      <c r="O23" s="36"/>
      <c r="P23" s="14" t="s">
        <v>2</v>
      </c>
      <c r="Q23" s="121">
        <f>SUM(Q10:Q22)</f>
        <v>17744.602543999998</v>
      </c>
      <c r="R23" s="17"/>
      <c r="S23" s="17"/>
    </row>
    <row r="24" spans="3:19" ht="12.75">
      <c r="C24" s="8"/>
      <c r="D24" s="12"/>
      <c r="E24" s="13"/>
      <c r="F24" s="15"/>
      <c r="G24" s="14"/>
      <c r="H24" s="14"/>
      <c r="I24" s="14"/>
      <c r="J24" s="15"/>
      <c r="K24" s="15"/>
      <c r="L24" s="111"/>
      <c r="M24" s="16"/>
      <c r="N24" s="15"/>
      <c r="O24" s="36"/>
      <c r="P24" s="14"/>
      <c r="Q24" s="15"/>
      <c r="R24" s="17"/>
      <c r="S24" s="17"/>
    </row>
    <row r="25" spans="3:19" ht="12.75">
      <c r="C25" s="8"/>
      <c r="D25" s="12"/>
      <c r="E25" s="13"/>
      <c r="F25" s="15"/>
      <c r="G25" s="14"/>
      <c r="H25" s="14"/>
      <c r="I25" s="14"/>
      <c r="J25" s="15"/>
      <c r="K25" s="15"/>
      <c r="L25" s="111"/>
      <c r="M25" s="16"/>
      <c r="N25" s="15"/>
      <c r="O25" s="36"/>
      <c r="P25" s="14"/>
      <c r="Q25" s="15"/>
      <c r="R25" s="17"/>
      <c r="S25" s="17"/>
    </row>
    <row r="26" spans="3:19" ht="12.75">
      <c r="C26" s="8"/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  <c r="S26" s="17"/>
    </row>
    <row r="27" spans="3:19" ht="12.75">
      <c r="C27" s="8"/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4"/>
      <c r="Q27" s="15"/>
      <c r="R27" s="17"/>
      <c r="S27" s="17"/>
    </row>
    <row r="28" spans="3:19" ht="12.75">
      <c r="C28" s="8"/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4"/>
      <c r="Q28" s="15"/>
      <c r="R28" s="17"/>
      <c r="S28" s="17"/>
    </row>
    <row r="29" spans="3:19" ht="12.75">
      <c r="C29" s="8"/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4"/>
      <c r="Q29" s="15"/>
      <c r="R29" s="17"/>
      <c r="S29" s="17"/>
    </row>
    <row r="30" spans="3:19" ht="12.75">
      <c r="C30" s="8"/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4"/>
      <c r="Q30" s="15"/>
      <c r="R30" s="17"/>
      <c r="S30" s="17"/>
    </row>
    <row r="31" spans="3:19" ht="12.75">
      <c r="C31" s="8"/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  <c r="S31" s="17"/>
    </row>
    <row r="32" spans="11:17" ht="15.75">
      <c r="K32" s="179"/>
      <c r="L32" s="179"/>
      <c r="M32" s="179"/>
      <c r="N32" s="179"/>
      <c r="O32" s="179"/>
      <c r="P32" s="179"/>
      <c r="Q32" s="179"/>
    </row>
    <row r="33" spans="11:17" ht="15.75">
      <c r="K33" s="179"/>
      <c r="L33" s="179"/>
      <c r="M33" s="179"/>
      <c r="N33" s="179"/>
      <c r="O33" s="179"/>
      <c r="P33" s="179"/>
      <c r="Q33" s="179"/>
    </row>
    <row r="34" spans="11:17" ht="15.75">
      <c r="K34" s="179"/>
      <c r="L34" s="179"/>
      <c r="M34" s="179"/>
      <c r="N34" s="179"/>
      <c r="O34" s="179"/>
      <c r="P34" s="179"/>
      <c r="Q34" s="179"/>
    </row>
    <row r="35" spans="11:17" ht="15.75">
      <c r="K35" s="179"/>
      <c r="L35" s="179"/>
      <c r="M35" s="179"/>
      <c r="N35" s="179"/>
      <c r="O35" s="179"/>
      <c r="P35" s="179"/>
      <c r="Q35" s="179"/>
    </row>
    <row r="36" spans="1:19" ht="12.75">
      <c r="A36" s="187"/>
      <c r="B36" s="189"/>
      <c r="C36" s="19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187"/>
      <c r="S36" s="187"/>
    </row>
    <row r="37" spans="1:19" ht="12.75">
      <c r="A37" s="187"/>
      <c r="B37" s="189"/>
      <c r="C37" s="19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87"/>
      <c r="S37" s="187"/>
    </row>
    <row r="38" spans="1:19" ht="12.75">
      <c r="A38" s="187"/>
      <c r="B38" s="189"/>
      <c r="C38" s="19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187"/>
      <c r="S38" s="187"/>
    </row>
    <row r="39" spans="1:19" ht="20.25">
      <c r="A39" s="187"/>
      <c r="B39" s="189"/>
      <c r="C39" s="9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87"/>
      <c r="S39" s="187"/>
    </row>
    <row r="40" spans="1:19" ht="20.25">
      <c r="A40" s="187"/>
      <c r="B40" s="189"/>
      <c r="C40" s="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87"/>
      <c r="S40" s="187"/>
    </row>
    <row r="41" spans="1:19" ht="20.25">
      <c r="A41" s="187"/>
      <c r="B41" s="189"/>
      <c r="C41" s="9"/>
      <c r="D41" s="415" t="s">
        <v>165</v>
      </c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187"/>
      <c r="S41" s="187"/>
    </row>
    <row r="42" spans="1:19" ht="20.25">
      <c r="A42" s="187"/>
      <c r="B42" s="189"/>
      <c r="C42" s="9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187"/>
      <c r="S42" s="187"/>
    </row>
    <row r="43" spans="1:19" ht="12.75" customHeight="1">
      <c r="A43" s="187"/>
      <c r="B43" s="189"/>
      <c r="C43" s="190"/>
      <c r="D43" s="191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166"/>
      <c r="Q43" s="166"/>
      <c r="R43" s="166"/>
      <c r="S43" s="166"/>
    </row>
    <row r="44" spans="1:19" ht="30.75" customHeight="1" thickBot="1">
      <c r="A44" s="187"/>
      <c r="B44" s="189"/>
      <c r="C44" s="191"/>
      <c r="D44" s="189"/>
      <c r="E44" s="440" t="s">
        <v>48</v>
      </c>
      <c r="F44" s="440"/>
      <c r="G44" s="440"/>
      <c r="H44" s="440"/>
      <c r="I44" s="440"/>
      <c r="J44" s="440"/>
      <c r="K44" s="440"/>
      <c r="L44" s="440"/>
      <c r="M44" s="440"/>
      <c r="N44" s="440"/>
      <c r="O44" s="192"/>
      <c r="P44" s="273"/>
      <c r="Q44" s="193"/>
      <c r="R44" s="187"/>
      <c r="S44" s="187"/>
    </row>
    <row r="45" spans="1:19" ht="13.5" customHeight="1">
      <c r="A45" s="187"/>
      <c r="B45" s="189"/>
      <c r="C45" s="191"/>
      <c r="D45" s="189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273"/>
      <c r="Q45" s="193"/>
      <c r="R45" s="187"/>
      <c r="S45" s="187"/>
    </row>
    <row r="46" spans="1:19" ht="13.5" customHeight="1">
      <c r="A46" s="187"/>
      <c r="B46" s="189"/>
      <c r="C46" s="191"/>
      <c r="D46" s="189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  <c r="P46" s="273"/>
      <c r="Q46" s="193"/>
      <c r="R46" s="187"/>
      <c r="S46" s="187"/>
    </row>
    <row r="47" spans="1:19" ht="12.75">
      <c r="A47" s="187"/>
      <c r="B47" s="194"/>
      <c r="C47" s="189"/>
      <c r="D47" s="195"/>
      <c r="E47" s="195"/>
      <c r="F47" s="196"/>
      <c r="G47" s="196"/>
      <c r="H47" s="196"/>
      <c r="I47" s="196"/>
      <c r="J47" s="197"/>
      <c r="K47" s="189"/>
      <c r="L47" s="189"/>
      <c r="M47" s="189"/>
      <c r="N47" s="189"/>
      <c r="O47" s="189"/>
      <c r="P47" s="273"/>
      <c r="Q47" s="189"/>
      <c r="R47" s="189"/>
      <c r="S47" s="189"/>
    </row>
    <row r="48" spans="1:19" ht="12.75">
      <c r="A48" s="187"/>
      <c r="B48" s="194"/>
      <c r="C48" s="189"/>
      <c r="D48" s="195"/>
      <c r="E48" s="195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98"/>
      <c r="R48" s="199"/>
      <c r="S48" s="199"/>
    </row>
    <row r="49" spans="1:19" ht="15.75">
      <c r="A49" s="187"/>
      <c r="B49" s="299"/>
      <c r="C49" s="300" t="s">
        <v>7</v>
      </c>
      <c r="D49" s="301" t="s">
        <v>17</v>
      </c>
      <c r="E49" s="300" t="s">
        <v>0</v>
      </c>
      <c r="F49" s="425" t="s">
        <v>1</v>
      </c>
      <c r="G49" s="426"/>
      <c r="H49" s="426"/>
      <c r="I49" s="426"/>
      <c r="J49" s="426"/>
      <c r="K49" s="427"/>
      <c r="L49" s="292"/>
      <c r="M49" s="334"/>
      <c r="N49" s="425" t="s">
        <v>11</v>
      </c>
      <c r="O49" s="426"/>
      <c r="P49" s="426"/>
      <c r="Q49" s="317" t="s">
        <v>2</v>
      </c>
      <c r="R49" s="317" t="s">
        <v>248</v>
      </c>
      <c r="S49" s="98"/>
    </row>
    <row r="50" spans="1:19" ht="15">
      <c r="A50" s="187"/>
      <c r="B50" s="302"/>
      <c r="C50" s="303"/>
      <c r="D50" s="304"/>
      <c r="E50" s="303"/>
      <c r="F50" s="261" t="s">
        <v>4</v>
      </c>
      <c r="G50" s="262" t="s">
        <v>12</v>
      </c>
      <c r="H50" s="263" t="s">
        <v>18</v>
      </c>
      <c r="I50" s="263" t="s">
        <v>19</v>
      </c>
      <c r="J50" s="264" t="s">
        <v>20</v>
      </c>
      <c r="K50" s="264" t="s">
        <v>5</v>
      </c>
      <c r="L50" s="265" t="s">
        <v>21</v>
      </c>
      <c r="M50" s="266"/>
      <c r="N50" s="267" t="s">
        <v>9</v>
      </c>
      <c r="O50" s="267" t="s">
        <v>245</v>
      </c>
      <c r="P50" s="267" t="s">
        <v>108</v>
      </c>
      <c r="Q50" s="318"/>
      <c r="R50" s="318"/>
      <c r="S50" s="103"/>
    </row>
    <row r="51" spans="1:21" ht="60" customHeight="1">
      <c r="A51" s="187"/>
      <c r="B51" s="200">
        <v>71</v>
      </c>
      <c r="C51" s="276" t="s">
        <v>200</v>
      </c>
      <c r="D51" s="139">
        <v>15</v>
      </c>
      <c r="E51" s="168">
        <v>26</v>
      </c>
      <c r="F51" s="140">
        <f aca="true" t="shared" si="4" ref="F51:F57">D51*E51</f>
        <v>390</v>
      </c>
      <c r="G51" s="27"/>
      <c r="H51" s="27"/>
      <c r="I51" s="27"/>
      <c r="J51" s="140">
        <f>IF((VLOOKUP(F51,'[1]TABLAS 15'!$B$22:$D$32,3)-L51)&lt;0,0,VLOOKUP(F51,'[1]TABLAS 15'!$B$22:$D$32,3)-L51)</f>
        <v>186.83592000000002</v>
      </c>
      <c r="K51" s="140">
        <f aca="true" t="shared" si="5" ref="K51:K57">SUM(F51+H51+J51+I51+G51)</f>
        <v>576.83592</v>
      </c>
      <c r="L51" s="76">
        <f>((F51-VLOOKUP(F51,'[1]TABLAS 15'!$A$6:$D$13,1))*VLOOKUP(F51,'[1]TABLAS 15'!$A$6:$D$13,4)+VLOOKUP(F51,'[1]TABLAS 15'!$A$6:$D$13,3))</f>
        <v>13.99408</v>
      </c>
      <c r="M51" s="141"/>
      <c r="N51" s="140">
        <f>IF((VLOOKUP(F51,'[1]TABLAS 15'!$B$22:$D$32,3)-L51)&lt;0,-(VLOOKUP(F51,'[1]TABLAS 15'!$B$22:$D$32,3)-L51),0)</f>
        <v>0</v>
      </c>
      <c r="O51" s="27"/>
      <c r="P51" s="27">
        <v>14.42</v>
      </c>
      <c r="Q51" s="140">
        <f aca="true" t="shared" si="6" ref="Q51:Q57">K51-N51-O51-P51</f>
        <v>562.41592</v>
      </c>
      <c r="R51" s="475">
        <v>1</v>
      </c>
      <c r="S51" s="32"/>
      <c r="T51" s="235"/>
      <c r="U51" s="241"/>
    </row>
    <row r="52" spans="1:21" ht="60" customHeight="1">
      <c r="A52" s="187"/>
      <c r="B52" s="200">
        <v>72</v>
      </c>
      <c r="C52" s="276" t="s">
        <v>199</v>
      </c>
      <c r="D52" s="139">
        <v>15</v>
      </c>
      <c r="E52" s="168">
        <v>26</v>
      </c>
      <c r="F52" s="140">
        <f t="shared" si="4"/>
        <v>390</v>
      </c>
      <c r="G52" s="27"/>
      <c r="H52" s="27"/>
      <c r="I52" s="27"/>
      <c r="J52" s="140">
        <f>IF((VLOOKUP(F52,'[1]TABLAS 15'!$B$22:$D$32,3)-L52)&lt;0,0,VLOOKUP(F52,'[1]TABLAS 15'!$B$22:$D$32,3)-L52)</f>
        <v>186.83592000000002</v>
      </c>
      <c r="K52" s="140">
        <f t="shared" si="5"/>
        <v>576.83592</v>
      </c>
      <c r="L52" s="76">
        <f>((F52-VLOOKUP(F52,'[1]TABLAS 15'!$A$6:$D$13,1))*VLOOKUP(F52,'[1]TABLAS 15'!$A$6:$D$13,4)+VLOOKUP(F52,'[1]TABLAS 15'!$A$6:$D$13,3))</f>
        <v>13.99408</v>
      </c>
      <c r="M52" s="141"/>
      <c r="N52" s="140">
        <f>IF((VLOOKUP(F52,'[1]TABLAS 15'!$B$22:$D$32,3)-L52)&lt;0,-(VLOOKUP(F52,'[1]TABLAS 15'!$B$22:$D$32,3)-L52),0)</f>
        <v>0</v>
      </c>
      <c r="O52" s="27"/>
      <c r="P52" s="27">
        <v>14.42</v>
      </c>
      <c r="Q52" s="140">
        <f t="shared" si="6"/>
        <v>562.41592</v>
      </c>
      <c r="R52" s="475">
        <v>1</v>
      </c>
      <c r="S52" s="32"/>
      <c r="T52" s="235"/>
      <c r="U52" s="241"/>
    </row>
    <row r="53" spans="1:21" ht="60" customHeight="1">
      <c r="A53" s="187"/>
      <c r="B53" s="200">
        <v>73</v>
      </c>
      <c r="C53" s="276" t="s">
        <v>205</v>
      </c>
      <c r="D53" s="139">
        <v>15</v>
      </c>
      <c r="E53" s="168">
        <v>26</v>
      </c>
      <c r="F53" s="140">
        <f t="shared" si="4"/>
        <v>390</v>
      </c>
      <c r="G53" s="27"/>
      <c r="H53" s="27"/>
      <c r="I53" s="27"/>
      <c r="J53" s="140">
        <f>IF((VLOOKUP(F53,'[1]TABLAS 15'!$B$22:$D$32,3)-L53)&lt;0,0,VLOOKUP(F53,'[1]TABLAS 15'!$B$22:$D$32,3)-L53)</f>
        <v>186.83592000000002</v>
      </c>
      <c r="K53" s="140">
        <f t="shared" si="5"/>
        <v>576.83592</v>
      </c>
      <c r="L53" s="76">
        <f>((F53-VLOOKUP(F53,'[1]TABLAS 15'!$A$6:$D$13,1))*VLOOKUP(F53,'[1]TABLAS 15'!$A$6:$D$13,4)+VLOOKUP(F53,'[1]TABLAS 15'!$A$6:$D$13,3))</f>
        <v>13.99408</v>
      </c>
      <c r="M53" s="141"/>
      <c r="N53" s="140">
        <f>IF((VLOOKUP(F53,'[1]TABLAS 15'!$B$22:$D$32,3)-L53)&lt;0,-(VLOOKUP(F53,'[1]TABLAS 15'!$B$22:$D$32,3)-L53),0)</f>
        <v>0</v>
      </c>
      <c r="O53" s="27"/>
      <c r="P53" s="27">
        <v>14.42</v>
      </c>
      <c r="Q53" s="140">
        <f t="shared" si="6"/>
        <v>562.41592</v>
      </c>
      <c r="R53" s="475">
        <v>1</v>
      </c>
      <c r="S53" s="32"/>
      <c r="T53" s="235"/>
      <c r="U53" s="241"/>
    </row>
    <row r="54" spans="1:21" ht="60" customHeight="1">
      <c r="A54" s="187"/>
      <c r="B54" s="200">
        <v>74</v>
      </c>
      <c r="C54" s="276" t="s">
        <v>202</v>
      </c>
      <c r="D54" s="139">
        <v>15</v>
      </c>
      <c r="E54" s="168">
        <v>26</v>
      </c>
      <c r="F54" s="140">
        <f t="shared" si="4"/>
        <v>390</v>
      </c>
      <c r="G54" s="27"/>
      <c r="H54" s="27"/>
      <c r="I54" s="27"/>
      <c r="J54" s="140">
        <f>IF((VLOOKUP(F54,'[1]TABLAS 15'!$B$22:$D$32,3)-L54)&lt;0,0,VLOOKUP(F54,'[1]TABLAS 15'!$B$22:$D$32,3)-L54)</f>
        <v>186.83592000000002</v>
      </c>
      <c r="K54" s="140">
        <f t="shared" si="5"/>
        <v>576.83592</v>
      </c>
      <c r="L54" s="76">
        <f>((F54-VLOOKUP(F54,'[1]TABLAS 15'!$A$6:$D$13,1))*VLOOKUP(F54,'[1]TABLAS 15'!$A$6:$D$13,4)+VLOOKUP(F54,'[1]TABLAS 15'!$A$6:$D$13,3))</f>
        <v>13.99408</v>
      </c>
      <c r="M54" s="141"/>
      <c r="N54" s="140">
        <f>IF((VLOOKUP(F54,'[1]TABLAS 15'!$B$22:$D$32,3)-L54)&lt;0,-(VLOOKUP(F54,'[1]TABLAS 15'!$B$22:$D$32,3)-L54),0)</f>
        <v>0</v>
      </c>
      <c r="O54" s="27"/>
      <c r="P54" s="27">
        <v>14.42</v>
      </c>
      <c r="Q54" s="140">
        <f t="shared" si="6"/>
        <v>562.41592</v>
      </c>
      <c r="R54" s="475">
        <v>1</v>
      </c>
      <c r="S54" s="32"/>
      <c r="T54" s="235"/>
      <c r="U54" s="241"/>
    </row>
    <row r="55" spans="1:21" ht="60" customHeight="1">
      <c r="A55" s="187"/>
      <c r="B55" s="200">
        <v>75</v>
      </c>
      <c r="C55" s="276" t="s">
        <v>203</v>
      </c>
      <c r="D55" s="139">
        <v>15</v>
      </c>
      <c r="E55" s="168">
        <v>26</v>
      </c>
      <c r="F55" s="140">
        <f t="shared" si="4"/>
        <v>390</v>
      </c>
      <c r="G55" s="27"/>
      <c r="H55" s="27"/>
      <c r="I55" s="27"/>
      <c r="J55" s="140">
        <f>IF((VLOOKUP(F55,'[1]TABLAS 15'!$B$22:$D$32,3)-L55)&lt;0,0,VLOOKUP(F55,'[1]TABLAS 15'!$B$22:$D$32,3)-L55)</f>
        <v>186.83592000000002</v>
      </c>
      <c r="K55" s="140">
        <f t="shared" si="5"/>
        <v>576.83592</v>
      </c>
      <c r="L55" s="76">
        <f>((F55-VLOOKUP(F55,'[1]TABLAS 15'!$A$6:$D$13,1))*VLOOKUP(F55,'[1]TABLAS 15'!$A$6:$D$13,4)+VLOOKUP(F55,'[1]TABLAS 15'!$A$6:$D$13,3))</f>
        <v>13.99408</v>
      </c>
      <c r="M55" s="141"/>
      <c r="N55" s="140">
        <f>IF((VLOOKUP(F55,'[1]TABLAS 15'!$B$22:$D$32,3)-L55)&lt;0,-(VLOOKUP(F55,'[1]TABLAS 15'!$B$22:$D$32,3)-L55),0)</f>
        <v>0</v>
      </c>
      <c r="O55" s="27"/>
      <c r="P55" s="27">
        <v>14.42</v>
      </c>
      <c r="Q55" s="140">
        <f t="shared" si="6"/>
        <v>562.41592</v>
      </c>
      <c r="R55" s="475">
        <v>1</v>
      </c>
      <c r="S55" s="32"/>
      <c r="T55" s="235"/>
      <c r="U55" s="241"/>
    </row>
    <row r="56" spans="1:21" ht="60" customHeight="1">
      <c r="A56" s="187"/>
      <c r="B56" s="200">
        <v>76</v>
      </c>
      <c r="C56" s="276" t="s">
        <v>204</v>
      </c>
      <c r="D56" s="139">
        <v>15</v>
      </c>
      <c r="E56" s="168">
        <v>26</v>
      </c>
      <c r="F56" s="140">
        <f t="shared" si="4"/>
        <v>390</v>
      </c>
      <c r="G56" s="27"/>
      <c r="H56" s="27"/>
      <c r="I56" s="27"/>
      <c r="J56" s="140">
        <f>IF((VLOOKUP(F56,'[1]TABLAS 15'!$B$22:$D$32,3)-L56)&lt;0,0,VLOOKUP(F56,'[1]TABLAS 15'!$B$22:$D$32,3)-L56)</f>
        <v>186.83592000000002</v>
      </c>
      <c r="K56" s="140">
        <f t="shared" si="5"/>
        <v>576.83592</v>
      </c>
      <c r="L56" s="76">
        <f>((F56-VLOOKUP(F56,'[1]TABLAS 15'!$A$6:$D$13,1))*VLOOKUP(F56,'[1]TABLAS 15'!$A$6:$D$13,4)+VLOOKUP(F56,'[1]TABLAS 15'!$A$6:$D$13,3))</f>
        <v>13.99408</v>
      </c>
      <c r="M56" s="141"/>
      <c r="N56" s="140">
        <f>IF((VLOOKUP(F56,'[1]TABLAS 15'!$B$22:$D$32,3)-L56)&lt;0,-(VLOOKUP(F56,'[1]TABLAS 15'!$B$22:$D$32,3)-L56),0)</f>
        <v>0</v>
      </c>
      <c r="O56" s="27"/>
      <c r="P56" s="27">
        <v>14.42</v>
      </c>
      <c r="Q56" s="140">
        <f t="shared" si="6"/>
        <v>562.41592</v>
      </c>
      <c r="R56" s="475">
        <v>1</v>
      </c>
      <c r="S56" s="32"/>
      <c r="T56" s="235"/>
      <c r="U56" s="241"/>
    </row>
    <row r="57" spans="1:21" ht="60" customHeight="1">
      <c r="A57" s="187"/>
      <c r="B57" s="200">
        <v>77</v>
      </c>
      <c r="C57" s="276" t="s">
        <v>201</v>
      </c>
      <c r="D57" s="139">
        <v>15</v>
      </c>
      <c r="E57" s="168">
        <v>60</v>
      </c>
      <c r="F57" s="140">
        <f t="shared" si="4"/>
        <v>900</v>
      </c>
      <c r="G57" s="27"/>
      <c r="H57" s="27"/>
      <c r="I57" s="27"/>
      <c r="J57" s="140">
        <f>IF((VLOOKUP(F57,'[1]TABLAS 15'!$B$22:$D$32,3)-L57)&lt;0,0,VLOOKUP(F57,'[1]TABLAS 15'!$B$22:$D$32,3)-L57)</f>
        <v>154.10592</v>
      </c>
      <c r="K57" s="140">
        <f t="shared" si="5"/>
        <v>1054.10592</v>
      </c>
      <c r="L57" s="76">
        <f>((F57-VLOOKUP(F57,'[1]TABLAS 15'!$A$6:$D$13,1))*VLOOKUP(F57,'[1]TABLAS 15'!$A$6:$D$13,4)+VLOOKUP(F57,'[1]TABLAS 15'!$A$6:$D$13,3))</f>
        <v>46.634080000000004</v>
      </c>
      <c r="M57" s="141"/>
      <c r="N57" s="140">
        <f>IF((VLOOKUP(F57,'[1]TABLAS 15'!$B$22:$D$32,3)-L57)&lt;0,-(VLOOKUP(F57,'[1]TABLAS 15'!$B$22:$D$32,3)-L57),0)</f>
        <v>0</v>
      </c>
      <c r="O57" s="27"/>
      <c r="P57" s="27">
        <v>26.35</v>
      </c>
      <c r="Q57" s="140">
        <f t="shared" si="6"/>
        <v>1027.75592</v>
      </c>
      <c r="R57" s="475">
        <v>1</v>
      </c>
      <c r="S57" s="32"/>
      <c r="T57" s="235"/>
      <c r="U57" s="241"/>
    </row>
    <row r="58" spans="2:17" ht="12.75">
      <c r="B58" s="200"/>
      <c r="C58" s="74"/>
      <c r="D58" s="74"/>
      <c r="E58" s="74"/>
      <c r="F58" s="224">
        <f>SUM(F51:F57)</f>
        <v>3240</v>
      </c>
      <c r="G58" s="223"/>
      <c r="H58" s="223"/>
      <c r="I58" s="224"/>
      <c r="J58" s="224">
        <f>SUM(J51:J57)</f>
        <v>1275.1214400000001</v>
      </c>
      <c r="K58" s="224">
        <f>SUM(K51:K57)</f>
        <v>4515.12144</v>
      </c>
      <c r="L58" s="222">
        <f>SUM(L51:L57)</f>
        <v>130.59856</v>
      </c>
      <c r="M58" s="74"/>
      <c r="N58" s="222">
        <f>SUM(N51:N57)</f>
        <v>0</v>
      </c>
      <c r="O58" s="74"/>
      <c r="P58" s="224">
        <f>SUM(P51:P57)</f>
        <v>112.87</v>
      </c>
      <c r="Q58" s="90"/>
    </row>
    <row r="59" spans="6:17" ht="12.75">
      <c r="F59" s="176"/>
      <c r="I59" s="176"/>
      <c r="J59" s="176"/>
      <c r="K59" s="176"/>
      <c r="L59" s="176"/>
      <c r="N59" s="176"/>
      <c r="P59" s="30"/>
      <c r="Q59" s="30"/>
    </row>
    <row r="60" spans="16:17" ht="12.75">
      <c r="P60" s="225" t="s">
        <v>2</v>
      </c>
      <c r="Q60" s="224">
        <f>SUM(Q51:Q59)</f>
        <v>4402.25144</v>
      </c>
    </row>
    <row r="62" spans="1:19" ht="12.75">
      <c r="A62" s="187"/>
      <c r="B62" s="187"/>
      <c r="C62" s="201"/>
      <c r="D62" s="187"/>
      <c r="E62" s="187"/>
      <c r="F62" s="187"/>
      <c r="G62" s="187"/>
      <c r="H62" s="187"/>
      <c r="I62" s="187"/>
      <c r="J62" s="187"/>
      <c r="K62" s="187"/>
      <c r="L62" s="439"/>
      <c r="M62" s="439"/>
      <c r="N62" s="439"/>
      <c r="O62" s="439"/>
      <c r="P62" s="439"/>
      <c r="Q62" s="439"/>
      <c r="R62" s="439"/>
      <c r="S62" s="212"/>
    </row>
    <row r="63" spans="1:19" ht="12.75">
      <c r="A63" s="187"/>
      <c r="B63" s="187"/>
      <c r="C63" s="201"/>
      <c r="D63" s="187"/>
      <c r="E63" s="187"/>
      <c r="F63" s="187"/>
      <c r="G63" s="187"/>
      <c r="H63" s="187"/>
      <c r="I63" s="187"/>
      <c r="J63" s="187"/>
      <c r="K63" s="187"/>
      <c r="L63" s="212"/>
      <c r="M63" s="212"/>
      <c r="N63" s="212"/>
      <c r="O63" s="212"/>
      <c r="P63" s="212"/>
      <c r="Q63" s="212"/>
      <c r="R63" s="212"/>
      <c r="S63" s="212"/>
    </row>
    <row r="64" spans="1:19" ht="12.75">
      <c r="A64" s="187"/>
      <c r="B64" s="187"/>
      <c r="C64" s="201"/>
      <c r="D64" s="187"/>
      <c r="E64" s="187"/>
      <c r="F64" s="187"/>
      <c r="G64" s="187"/>
      <c r="H64" s="187"/>
      <c r="I64" s="187"/>
      <c r="J64" s="187"/>
      <c r="K64" s="187"/>
      <c r="L64" s="212"/>
      <c r="M64" s="212"/>
      <c r="N64" s="212"/>
      <c r="O64" s="212"/>
      <c r="P64" s="212"/>
      <c r="Q64" s="212"/>
      <c r="R64" s="212"/>
      <c r="S64" s="212"/>
    </row>
    <row r="65" spans="1:19" ht="12.75">
      <c r="A65" s="187"/>
      <c r="B65" s="187"/>
      <c r="C65" s="201"/>
      <c r="D65" s="187"/>
      <c r="E65" s="187"/>
      <c r="F65" s="187"/>
      <c r="G65" s="187"/>
      <c r="H65" s="187"/>
      <c r="I65" s="187"/>
      <c r="J65" s="187"/>
      <c r="K65" s="187"/>
      <c r="L65" s="212"/>
      <c r="M65" s="212"/>
      <c r="N65" s="212"/>
      <c r="O65" s="212"/>
      <c r="P65" s="212"/>
      <c r="Q65" s="212"/>
      <c r="R65" s="212"/>
      <c r="S65" s="212"/>
    </row>
    <row r="66" spans="1:19" ht="12.75">
      <c r="A66" s="187"/>
      <c r="B66" s="187"/>
      <c r="C66" s="201"/>
      <c r="D66" s="187"/>
      <c r="E66" s="187"/>
      <c r="F66" s="187"/>
      <c r="G66" s="187"/>
      <c r="H66" s="187"/>
      <c r="I66" s="187"/>
      <c r="J66" s="187"/>
      <c r="K66" s="187"/>
      <c r="L66" s="212"/>
      <c r="M66" s="212"/>
      <c r="N66" s="212"/>
      <c r="O66" s="212"/>
      <c r="P66" s="212"/>
      <c r="Q66" s="212"/>
      <c r="R66" s="212"/>
      <c r="S66" s="212"/>
    </row>
    <row r="67" spans="1:19" ht="12.75">
      <c r="A67" s="187"/>
      <c r="B67" s="187"/>
      <c r="C67" s="187"/>
      <c r="D67" s="187"/>
      <c r="E67" s="187"/>
      <c r="F67" s="187"/>
      <c r="G67" s="187"/>
      <c r="H67" s="187"/>
      <c r="I67" s="201"/>
      <c r="J67" s="201"/>
      <c r="K67" s="201"/>
      <c r="L67" s="187"/>
      <c r="M67" s="187"/>
      <c r="N67" s="187"/>
      <c r="O67" s="187"/>
      <c r="P67" s="187"/>
      <c r="Q67" s="187"/>
      <c r="R67" s="187"/>
      <c r="S67" s="187"/>
    </row>
    <row r="68" spans="1:19" ht="12.75">
      <c r="A68" s="187"/>
      <c r="B68" s="187"/>
      <c r="C68" s="187"/>
      <c r="D68" s="187"/>
      <c r="E68" s="187"/>
      <c r="F68" s="202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</row>
    <row r="69" spans="1:19" ht="12.75">
      <c r="A69" s="187"/>
      <c r="B69" s="187"/>
      <c r="C69" s="201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8"/>
      <c r="Q69" s="187"/>
      <c r="R69" s="187"/>
      <c r="S69" s="187"/>
    </row>
    <row r="70" spans="1:19" ht="18">
      <c r="A70" s="187"/>
      <c r="B70" s="187"/>
      <c r="C70" s="285"/>
      <c r="D70" s="187"/>
      <c r="E70" s="187"/>
      <c r="F70" s="187"/>
      <c r="G70" s="187"/>
      <c r="H70" s="187"/>
      <c r="I70" s="187"/>
      <c r="J70" s="187"/>
      <c r="K70" s="187"/>
      <c r="L70" s="432"/>
      <c r="M70" s="432"/>
      <c r="N70" s="432"/>
      <c r="O70" s="432"/>
      <c r="P70" s="432"/>
      <c r="Q70" s="432"/>
      <c r="R70" s="432"/>
      <c r="S70" s="356"/>
    </row>
    <row r="71" spans="1:19" ht="18">
      <c r="A71" s="187"/>
      <c r="B71" s="187"/>
      <c r="C71" s="285"/>
      <c r="D71" s="187"/>
      <c r="E71" s="187"/>
      <c r="F71" s="187"/>
      <c r="G71" s="187"/>
      <c r="H71" s="187"/>
      <c r="I71" s="187"/>
      <c r="J71" s="187"/>
      <c r="K71" s="187"/>
      <c r="L71" s="356"/>
      <c r="M71" s="356"/>
      <c r="N71" s="356"/>
      <c r="O71" s="356"/>
      <c r="P71" s="356"/>
      <c r="Q71" s="356"/>
      <c r="R71" s="356"/>
      <c r="S71" s="356"/>
    </row>
    <row r="72" spans="1:19" ht="18">
      <c r="A72" s="187"/>
      <c r="B72" s="187"/>
      <c r="C72" s="285"/>
      <c r="D72" s="187"/>
      <c r="E72" s="187"/>
      <c r="F72" s="187"/>
      <c r="G72" s="187"/>
      <c r="H72" s="187"/>
      <c r="I72" s="187"/>
      <c r="J72" s="187"/>
      <c r="K72" s="187"/>
      <c r="L72" s="356"/>
      <c r="M72" s="356"/>
      <c r="N72" s="356"/>
      <c r="O72" s="356"/>
      <c r="P72" s="356"/>
      <c r="Q72" s="356"/>
      <c r="R72" s="356"/>
      <c r="S72" s="356"/>
    </row>
    <row r="73" spans="1:19" ht="18">
      <c r="A73" s="187"/>
      <c r="B73" s="187"/>
      <c r="C73" s="285"/>
      <c r="D73" s="187"/>
      <c r="E73" s="187"/>
      <c r="F73" s="187"/>
      <c r="G73" s="187"/>
      <c r="H73" s="187"/>
      <c r="I73" s="187"/>
      <c r="J73" s="187"/>
      <c r="K73" s="187"/>
      <c r="L73" s="356"/>
      <c r="M73" s="356"/>
      <c r="N73" s="356"/>
      <c r="O73" s="356"/>
      <c r="P73" s="356"/>
      <c r="Q73" s="356"/>
      <c r="R73" s="356"/>
      <c r="S73" s="356"/>
    </row>
    <row r="74" spans="1:19" ht="18">
      <c r="A74" s="187"/>
      <c r="B74" s="187"/>
      <c r="C74" s="285"/>
      <c r="D74" s="187"/>
      <c r="E74" s="187"/>
      <c r="F74" s="187"/>
      <c r="G74" s="187"/>
      <c r="H74" s="187"/>
      <c r="I74" s="187"/>
      <c r="J74" s="187"/>
      <c r="K74" s="187"/>
      <c r="L74" s="356"/>
      <c r="M74" s="356"/>
      <c r="N74" s="356"/>
      <c r="O74" s="356"/>
      <c r="P74" s="356"/>
      <c r="Q74" s="356"/>
      <c r="R74" s="356"/>
      <c r="S74" s="356"/>
    </row>
    <row r="75" spans="1:19" ht="18">
      <c r="A75" s="187"/>
      <c r="B75" s="187"/>
      <c r="C75" s="285"/>
      <c r="D75" s="187"/>
      <c r="E75" s="187"/>
      <c r="F75" s="187"/>
      <c r="G75" s="187"/>
      <c r="H75" s="187"/>
      <c r="I75" s="187"/>
      <c r="J75" s="187"/>
      <c r="K75" s="187"/>
      <c r="L75" s="356"/>
      <c r="M75" s="356"/>
      <c r="N75" s="356"/>
      <c r="O75" s="356"/>
      <c r="P75" s="356"/>
      <c r="Q75" s="356"/>
      <c r="R75" s="356"/>
      <c r="S75" s="356"/>
    </row>
    <row r="76" spans="1:19" ht="12.75">
      <c r="A76" s="187"/>
      <c r="B76" s="189"/>
      <c r="C76" s="19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187"/>
      <c r="S76" s="187"/>
    </row>
    <row r="77" spans="1:19" ht="20.25">
      <c r="A77" s="187"/>
      <c r="B77" s="189"/>
      <c r="C77" s="9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187"/>
      <c r="S77" s="187"/>
    </row>
    <row r="78" spans="1:19" ht="20.25">
      <c r="A78" s="187"/>
      <c r="B78" s="189"/>
      <c r="C78" s="9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187"/>
      <c r="S78" s="187"/>
    </row>
    <row r="79" spans="1:19" ht="20.25">
      <c r="A79" s="187"/>
      <c r="B79" s="189"/>
      <c r="C79" s="9"/>
      <c r="D79" s="415" t="s">
        <v>165</v>
      </c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187"/>
      <c r="S79" s="187"/>
    </row>
    <row r="80" spans="1:19" ht="20.25">
      <c r="A80" s="187"/>
      <c r="B80" s="189"/>
      <c r="C80" s="9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187"/>
      <c r="S80" s="187"/>
    </row>
    <row r="81" spans="1:19" ht="12.75" customHeight="1">
      <c r="A81" s="187"/>
      <c r="B81" s="189"/>
      <c r="C81" s="190"/>
      <c r="D81" s="191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166"/>
      <c r="Q81" s="166"/>
      <c r="R81" s="166"/>
      <c r="S81" s="166"/>
    </row>
    <row r="82" spans="1:19" ht="30.75" customHeight="1" thickBot="1">
      <c r="A82" s="187"/>
      <c r="B82" s="189"/>
      <c r="C82" s="191"/>
      <c r="D82" s="189"/>
      <c r="E82" s="440" t="s">
        <v>48</v>
      </c>
      <c r="F82" s="440"/>
      <c r="G82" s="440"/>
      <c r="H82" s="440"/>
      <c r="I82" s="440"/>
      <c r="J82" s="440"/>
      <c r="K82" s="440"/>
      <c r="L82" s="440"/>
      <c r="M82" s="440"/>
      <c r="N82" s="440"/>
      <c r="O82" s="192"/>
      <c r="P82" s="273"/>
      <c r="Q82" s="193"/>
      <c r="R82" s="187"/>
      <c r="S82" s="187"/>
    </row>
    <row r="83" spans="1:19" ht="13.5" customHeight="1">
      <c r="A83" s="187"/>
      <c r="B83" s="189"/>
      <c r="C83" s="191"/>
      <c r="D83" s="189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2"/>
      <c r="P83" s="273"/>
      <c r="Q83" s="193"/>
      <c r="R83" s="187"/>
      <c r="S83" s="187"/>
    </row>
    <row r="84" spans="1:19" ht="15.75">
      <c r="A84" s="187"/>
      <c r="B84" s="299"/>
      <c r="C84" s="359" t="s">
        <v>7</v>
      </c>
      <c r="D84" s="301" t="s">
        <v>17</v>
      </c>
      <c r="E84" s="359" t="s">
        <v>0</v>
      </c>
      <c r="F84" s="425" t="s">
        <v>1</v>
      </c>
      <c r="G84" s="426"/>
      <c r="H84" s="426"/>
      <c r="I84" s="426"/>
      <c r="J84" s="426"/>
      <c r="K84" s="427"/>
      <c r="L84" s="292"/>
      <c r="M84" s="334"/>
      <c r="N84" s="425" t="s">
        <v>11</v>
      </c>
      <c r="O84" s="426"/>
      <c r="P84" s="426"/>
      <c r="Q84" s="358" t="s">
        <v>2</v>
      </c>
      <c r="R84" s="358" t="s">
        <v>248</v>
      </c>
      <c r="S84" s="98"/>
    </row>
    <row r="85" spans="1:19" ht="15">
      <c r="A85" s="187"/>
      <c r="B85" s="302"/>
      <c r="C85" s="303"/>
      <c r="D85" s="304"/>
      <c r="E85" s="303"/>
      <c r="F85" s="261" t="s">
        <v>4</v>
      </c>
      <c r="G85" s="262" t="s">
        <v>12</v>
      </c>
      <c r="H85" s="263" t="s">
        <v>18</v>
      </c>
      <c r="I85" s="263" t="s">
        <v>19</v>
      </c>
      <c r="J85" s="264" t="s">
        <v>20</v>
      </c>
      <c r="K85" s="264" t="s">
        <v>5</v>
      </c>
      <c r="L85" s="265" t="s">
        <v>21</v>
      </c>
      <c r="M85" s="266"/>
      <c r="N85" s="267" t="s">
        <v>9</v>
      </c>
      <c r="O85" s="267" t="s">
        <v>245</v>
      </c>
      <c r="P85" s="267" t="s">
        <v>108</v>
      </c>
      <c r="Q85" s="318"/>
      <c r="R85" s="318"/>
      <c r="S85" s="103"/>
    </row>
    <row r="86" spans="1:21" ht="60" customHeight="1">
      <c r="A86" s="187"/>
      <c r="B86" s="200">
        <v>78</v>
      </c>
      <c r="C86" s="276" t="s">
        <v>206</v>
      </c>
      <c r="D86" s="139">
        <v>15</v>
      </c>
      <c r="E86" s="168">
        <v>26</v>
      </c>
      <c r="F86" s="140">
        <f>D86*E86</f>
        <v>390</v>
      </c>
      <c r="G86" s="27"/>
      <c r="H86" s="27"/>
      <c r="I86" s="27"/>
      <c r="J86" s="140">
        <f>IF((VLOOKUP(F86,'[1]TABLAS 15'!$B$22:$D$32,3)-L86)&lt;0,0,VLOOKUP(F86,'[1]TABLAS 15'!$B$22:$D$32,3)-L86)</f>
        <v>186.83592000000002</v>
      </c>
      <c r="K86" s="140">
        <f>SUM(F86+H86+J86+I86+G86)</f>
        <v>576.83592</v>
      </c>
      <c r="L86" s="76">
        <f>((F86-VLOOKUP(F86,'[1]TABLAS 15'!$A$6:$D$13,1))*VLOOKUP(F86,'[1]TABLAS 15'!$A$6:$D$13,4)+VLOOKUP(F86,'[1]TABLAS 15'!$A$6:$D$13,3))</f>
        <v>13.99408</v>
      </c>
      <c r="M86" s="141"/>
      <c r="N86" s="140">
        <f>IF((VLOOKUP(F86,'[1]TABLAS 15'!$B$22:$D$32,3)-L86)&lt;0,-(VLOOKUP(F86,'[1]TABLAS 15'!$B$22:$D$32,3)-L86),0)</f>
        <v>0</v>
      </c>
      <c r="O86" s="27"/>
      <c r="P86" s="27">
        <v>14.42</v>
      </c>
      <c r="Q86" s="140">
        <f>K86-N86-O86-P86</f>
        <v>562.41592</v>
      </c>
      <c r="R86" s="475">
        <v>1</v>
      </c>
      <c r="S86" s="32"/>
      <c r="T86" s="235"/>
      <c r="U86" s="241"/>
    </row>
    <row r="87" spans="1:21" ht="60" customHeight="1">
      <c r="A87" s="187"/>
      <c r="B87" s="200">
        <v>79</v>
      </c>
      <c r="C87" s="276" t="s">
        <v>164</v>
      </c>
      <c r="D87" s="139">
        <v>15</v>
      </c>
      <c r="E87" s="168">
        <v>26</v>
      </c>
      <c r="F87" s="140">
        <f>D87*E87</f>
        <v>390</v>
      </c>
      <c r="G87" s="27"/>
      <c r="H87" s="27"/>
      <c r="I87" s="27"/>
      <c r="J87" s="140">
        <f>IF((VLOOKUP(F87,'[1]TABLAS 15'!$B$22:$D$32,3)-L87)&lt;0,0,VLOOKUP(F87,'[1]TABLAS 15'!$B$22:$D$32,3)-L87)</f>
        <v>186.83592000000002</v>
      </c>
      <c r="K87" s="140">
        <f>SUM(F87+H87+J87+I87+G87)</f>
        <v>576.83592</v>
      </c>
      <c r="L87" s="76">
        <f>((F87-VLOOKUP(F87,'[1]TABLAS 15'!$A$6:$D$13,1))*VLOOKUP(F87,'[1]TABLAS 15'!$A$6:$D$13,4)+VLOOKUP(F87,'[1]TABLAS 15'!$A$6:$D$13,3))</f>
        <v>13.99408</v>
      </c>
      <c r="M87" s="141"/>
      <c r="N87" s="140">
        <f>IF((VLOOKUP(F87,'[1]TABLAS 15'!$B$22:$D$32,3)-L87)&lt;0,-(VLOOKUP(F87,'[1]TABLAS 15'!$B$22:$D$32,3)-L87),0)</f>
        <v>0</v>
      </c>
      <c r="O87" s="27"/>
      <c r="P87" s="27">
        <v>14.42</v>
      </c>
      <c r="Q87" s="140">
        <f>K87-N87-O87-P87</f>
        <v>562.41592</v>
      </c>
      <c r="R87" s="475">
        <v>1</v>
      </c>
      <c r="S87" s="32"/>
      <c r="T87" s="235"/>
      <c r="U87" s="241"/>
    </row>
    <row r="88" spans="1:21" ht="60" customHeight="1">
      <c r="A88" s="187"/>
      <c r="B88" s="200">
        <v>80</v>
      </c>
      <c r="C88" s="276" t="s">
        <v>212</v>
      </c>
      <c r="D88" s="139">
        <v>15</v>
      </c>
      <c r="E88" s="168">
        <v>26</v>
      </c>
      <c r="F88" s="140">
        <f aca="true" t="shared" si="7" ref="F88:F93">D88*E88</f>
        <v>390</v>
      </c>
      <c r="G88" s="27"/>
      <c r="H88" s="27"/>
      <c r="I88" s="27"/>
      <c r="J88" s="140">
        <f>IF((VLOOKUP(F88,'[1]TABLAS 15'!$B$22:$D$32,3)-L88)&lt;0,0,VLOOKUP(F88,'[1]TABLAS 15'!$B$22:$D$32,3)-L88)</f>
        <v>186.83592000000002</v>
      </c>
      <c r="K88" s="140">
        <f aca="true" t="shared" si="8" ref="K88:K93">SUM(F88+H88+J88+I88+G88)</f>
        <v>576.83592</v>
      </c>
      <c r="L88" s="76">
        <f>((F88-VLOOKUP(F88,'[1]TABLAS 15'!$A$6:$D$13,1))*VLOOKUP(F88,'[1]TABLAS 15'!$A$6:$D$13,4)+VLOOKUP(F88,'[1]TABLAS 15'!$A$6:$D$13,3))</f>
        <v>13.99408</v>
      </c>
      <c r="M88" s="141"/>
      <c r="N88" s="140">
        <f>IF((VLOOKUP(F88,'[1]TABLAS 15'!$B$22:$D$32,3)-L88)&lt;0,-(VLOOKUP(F88,'[1]TABLAS 15'!$B$22:$D$32,3)-L88),0)</f>
        <v>0</v>
      </c>
      <c r="O88" s="27"/>
      <c r="P88" s="27">
        <v>14.42</v>
      </c>
      <c r="Q88" s="140">
        <f aca="true" t="shared" si="9" ref="Q88:Q93">K88-N88-O88-P88</f>
        <v>562.41592</v>
      </c>
      <c r="R88" s="475">
        <v>1</v>
      </c>
      <c r="S88" s="32"/>
      <c r="T88" s="235"/>
      <c r="U88" s="241"/>
    </row>
    <row r="89" spans="1:21" ht="60" customHeight="1">
      <c r="A89" s="187"/>
      <c r="B89" s="200">
        <v>81</v>
      </c>
      <c r="C89" s="276" t="s">
        <v>213</v>
      </c>
      <c r="D89" s="139">
        <v>15</v>
      </c>
      <c r="E89" s="168">
        <v>26</v>
      </c>
      <c r="F89" s="140">
        <f t="shared" si="7"/>
        <v>390</v>
      </c>
      <c r="G89" s="27"/>
      <c r="H89" s="27"/>
      <c r="I89" s="27"/>
      <c r="J89" s="140">
        <f>IF((VLOOKUP(F89,'[1]TABLAS 15'!$B$22:$D$32,3)-L89)&lt;0,0,VLOOKUP(F89,'[1]TABLAS 15'!$B$22:$D$32,3)-L89)</f>
        <v>186.83592000000002</v>
      </c>
      <c r="K89" s="140">
        <f t="shared" si="8"/>
        <v>576.83592</v>
      </c>
      <c r="L89" s="76">
        <f>((F89-VLOOKUP(F89,'[1]TABLAS 15'!$A$6:$D$13,1))*VLOOKUP(F89,'[1]TABLAS 15'!$A$6:$D$13,4)+VLOOKUP(F89,'[1]TABLAS 15'!$A$6:$D$13,3))</f>
        <v>13.99408</v>
      </c>
      <c r="M89" s="141"/>
      <c r="N89" s="140">
        <f>IF((VLOOKUP(F89,'[1]TABLAS 15'!$B$22:$D$32,3)-L89)&lt;0,-(VLOOKUP(F89,'[1]TABLAS 15'!$B$22:$D$32,3)-L89),0)</f>
        <v>0</v>
      </c>
      <c r="O89" s="27"/>
      <c r="P89" s="27">
        <v>14.42</v>
      </c>
      <c r="Q89" s="140">
        <f t="shared" si="9"/>
        <v>562.41592</v>
      </c>
      <c r="R89" s="475">
        <v>1</v>
      </c>
      <c r="S89" s="32"/>
      <c r="T89" s="235"/>
      <c r="U89" s="241"/>
    </row>
    <row r="90" spans="1:21" ht="60" customHeight="1">
      <c r="A90" s="187"/>
      <c r="B90" s="200">
        <v>82</v>
      </c>
      <c r="C90" s="276" t="s">
        <v>214</v>
      </c>
      <c r="D90" s="139">
        <v>15</v>
      </c>
      <c r="E90" s="168">
        <v>26</v>
      </c>
      <c r="F90" s="140">
        <f t="shared" si="7"/>
        <v>390</v>
      </c>
      <c r="G90" s="27"/>
      <c r="H90" s="27"/>
      <c r="I90" s="27"/>
      <c r="J90" s="140">
        <f>IF((VLOOKUP(F90,'[1]TABLAS 15'!$B$22:$D$32,3)-L90)&lt;0,0,VLOOKUP(F90,'[1]TABLAS 15'!$B$22:$D$32,3)-L90)</f>
        <v>186.83592000000002</v>
      </c>
      <c r="K90" s="140">
        <f t="shared" si="8"/>
        <v>576.83592</v>
      </c>
      <c r="L90" s="76">
        <f>((F90-VLOOKUP(F90,'[1]TABLAS 15'!$A$6:$D$13,1))*VLOOKUP(F90,'[1]TABLAS 15'!$A$6:$D$13,4)+VLOOKUP(F90,'[1]TABLAS 15'!$A$6:$D$13,3))</f>
        <v>13.99408</v>
      </c>
      <c r="M90" s="141"/>
      <c r="N90" s="140">
        <f>IF((VLOOKUP(F90,'[1]TABLAS 15'!$B$22:$D$32,3)-L90)&lt;0,-(VLOOKUP(F90,'[1]TABLAS 15'!$B$22:$D$32,3)-L90),0)</f>
        <v>0</v>
      </c>
      <c r="O90" s="27"/>
      <c r="P90" s="27">
        <v>14.42</v>
      </c>
      <c r="Q90" s="140">
        <f t="shared" si="9"/>
        <v>562.41592</v>
      </c>
      <c r="R90" s="475">
        <v>1</v>
      </c>
      <c r="S90" s="32"/>
      <c r="T90" s="235"/>
      <c r="U90" s="241"/>
    </row>
    <row r="91" spans="1:21" ht="60" customHeight="1">
      <c r="A91" s="187"/>
      <c r="B91" s="200">
        <v>83</v>
      </c>
      <c r="C91" s="276" t="s">
        <v>215</v>
      </c>
      <c r="D91" s="139">
        <v>15</v>
      </c>
      <c r="E91" s="168">
        <v>26</v>
      </c>
      <c r="F91" s="140">
        <f t="shared" si="7"/>
        <v>390</v>
      </c>
      <c r="G91" s="27"/>
      <c r="H91" s="27"/>
      <c r="I91" s="27"/>
      <c r="J91" s="140">
        <f>IF((VLOOKUP(F91,'[1]TABLAS 15'!$B$22:$D$32,3)-L91)&lt;0,0,VLOOKUP(F91,'[1]TABLAS 15'!$B$22:$D$32,3)-L91)</f>
        <v>186.83592000000002</v>
      </c>
      <c r="K91" s="140">
        <f t="shared" si="8"/>
        <v>576.83592</v>
      </c>
      <c r="L91" s="76">
        <f>((F91-VLOOKUP(F91,'[1]TABLAS 15'!$A$6:$D$13,1))*VLOOKUP(F91,'[1]TABLAS 15'!$A$6:$D$13,4)+VLOOKUP(F91,'[1]TABLAS 15'!$A$6:$D$13,3))</f>
        <v>13.99408</v>
      </c>
      <c r="M91" s="141"/>
      <c r="N91" s="140">
        <f>IF((VLOOKUP(F91,'[1]TABLAS 15'!$B$22:$D$32,3)-L91)&lt;0,-(VLOOKUP(F91,'[1]TABLAS 15'!$B$22:$D$32,3)-L91),0)</f>
        <v>0</v>
      </c>
      <c r="O91" s="27"/>
      <c r="P91" s="27">
        <v>14.42</v>
      </c>
      <c r="Q91" s="140">
        <f t="shared" si="9"/>
        <v>562.41592</v>
      </c>
      <c r="R91" s="475">
        <v>1</v>
      </c>
      <c r="S91" s="32"/>
      <c r="T91" s="235"/>
      <c r="U91" s="241"/>
    </row>
    <row r="92" spans="1:21" ht="60" customHeight="1">
      <c r="A92" s="187"/>
      <c r="B92" s="200">
        <v>84</v>
      </c>
      <c r="C92" s="276" t="s">
        <v>216</v>
      </c>
      <c r="D92" s="139">
        <v>15</v>
      </c>
      <c r="E92" s="168">
        <v>26</v>
      </c>
      <c r="F92" s="140">
        <f t="shared" si="7"/>
        <v>390</v>
      </c>
      <c r="G92" s="27"/>
      <c r="H92" s="27"/>
      <c r="I92" s="27"/>
      <c r="J92" s="140">
        <f>IF((VLOOKUP(F92,'[1]TABLAS 15'!$B$22:$D$32,3)-L92)&lt;0,0,VLOOKUP(F92,'[1]TABLAS 15'!$B$22:$D$32,3)-L92)</f>
        <v>186.83592000000002</v>
      </c>
      <c r="K92" s="140">
        <f t="shared" si="8"/>
        <v>576.83592</v>
      </c>
      <c r="L92" s="76">
        <f>((F92-VLOOKUP(F92,'[1]TABLAS 15'!$A$6:$D$13,1))*VLOOKUP(F92,'[1]TABLAS 15'!$A$6:$D$13,4)+VLOOKUP(F92,'[1]TABLAS 15'!$A$6:$D$13,3))</f>
        <v>13.99408</v>
      </c>
      <c r="M92" s="141"/>
      <c r="N92" s="140">
        <f>IF((VLOOKUP(F92,'[1]TABLAS 15'!$B$22:$D$32,3)-L92)&lt;0,-(VLOOKUP(F92,'[1]TABLAS 15'!$B$22:$D$32,3)-L92),0)</f>
        <v>0</v>
      </c>
      <c r="O92" s="27"/>
      <c r="P92" s="27">
        <v>14.42</v>
      </c>
      <c r="Q92" s="140">
        <f t="shared" si="9"/>
        <v>562.41592</v>
      </c>
      <c r="R92" s="475">
        <v>1</v>
      </c>
      <c r="S92" s="32"/>
      <c r="T92" s="235"/>
      <c r="U92" s="241"/>
    </row>
    <row r="93" spans="1:21" ht="60" customHeight="1">
      <c r="A93" s="187"/>
      <c r="B93" s="200">
        <v>85</v>
      </c>
      <c r="C93" s="276" t="s">
        <v>218</v>
      </c>
      <c r="D93" s="139">
        <v>15</v>
      </c>
      <c r="E93" s="168">
        <v>26</v>
      </c>
      <c r="F93" s="140">
        <f t="shared" si="7"/>
        <v>390</v>
      </c>
      <c r="G93" s="27"/>
      <c r="H93" s="27"/>
      <c r="I93" s="27"/>
      <c r="J93" s="140">
        <f>IF((VLOOKUP(F93,'[1]TABLAS 15'!$B$22:$D$32,3)-L93)&lt;0,0,VLOOKUP(F93,'[1]TABLAS 15'!$B$22:$D$32,3)-L93)</f>
        <v>186.83592000000002</v>
      </c>
      <c r="K93" s="140">
        <f t="shared" si="8"/>
        <v>576.83592</v>
      </c>
      <c r="L93" s="76">
        <f>((F93-VLOOKUP(F93,'[1]TABLAS 15'!$A$6:$D$13,1))*VLOOKUP(F93,'[1]TABLAS 15'!$A$6:$D$13,4)+VLOOKUP(F93,'[1]TABLAS 15'!$A$6:$D$13,3))</f>
        <v>13.99408</v>
      </c>
      <c r="M93" s="141"/>
      <c r="N93" s="140">
        <f>IF((VLOOKUP(F93,'[1]TABLAS 15'!$B$22:$D$32,3)-L93)&lt;0,-(VLOOKUP(F93,'[1]TABLAS 15'!$B$22:$D$32,3)-L93),0)</f>
        <v>0</v>
      </c>
      <c r="O93" s="27"/>
      <c r="P93" s="27">
        <v>14.42</v>
      </c>
      <c r="Q93" s="140">
        <f t="shared" si="9"/>
        <v>562.41592</v>
      </c>
      <c r="R93" s="475">
        <v>1</v>
      </c>
      <c r="S93" s="32"/>
      <c r="T93" s="235"/>
      <c r="U93" s="241"/>
    </row>
    <row r="94" spans="1:21" ht="60" customHeight="1">
      <c r="A94" s="187"/>
      <c r="B94" s="200">
        <v>86</v>
      </c>
      <c r="C94" s="276" t="s">
        <v>217</v>
      </c>
      <c r="D94" s="139">
        <v>15</v>
      </c>
      <c r="E94" s="168">
        <v>26</v>
      </c>
      <c r="F94" s="140">
        <f>D94*E94</f>
        <v>390</v>
      </c>
      <c r="G94" s="27"/>
      <c r="H94" s="27"/>
      <c r="I94" s="27"/>
      <c r="J94" s="140">
        <f>IF((VLOOKUP(F94,'[1]TABLAS 15'!$B$22:$D$32,3)-L94)&lt;0,0,VLOOKUP(F94,'[1]TABLAS 15'!$B$22:$D$32,3)-L94)</f>
        <v>186.83592000000002</v>
      </c>
      <c r="K94" s="140">
        <f>SUM(F94+H94+J94+I94+G94)</f>
        <v>576.83592</v>
      </c>
      <c r="L94" s="76">
        <f>((F94-VLOOKUP(F94,'[1]TABLAS 15'!$A$6:$D$13,1))*VLOOKUP(F94,'[1]TABLAS 15'!$A$6:$D$13,4)+VLOOKUP(F94,'[1]TABLAS 15'!$A$6:$D$13,3))</f>
        <v>13.99408</v>
      </c>
      <c r="M94" s="141"/>
      <c r="N94" s="140">
        <f>IF((VLOOKUP(F94,'[1]TABLAS 15'!$B$22:$D$32,3)-L94)&lt;0,-(VLOOKUP(F94,'[1]TABLAS 15'!$B$22:$D$32,3)-L94),0)</f>
        <v>0</v>
      </c>
      <c r="O94" s="27"/>
      <c r="P94" s="27">
        <v>14.42</v>
      </c>
      <c r="Q94" s="140">
        <f>K94-N94-O94-P94</f>
        <v>562.41592</v>
      </c>
      <c r="R94" s="475">
        <v>1</v>
      </c>
      <c r="S94" s="32"/>
      <c r="T94" s="235"/>
      <c r="U94" s="241"/>
    </row>
    <row r="95" spans="2:17" ht="12.75">
      <c r="B95" s="200"/>
      <c r="C95" s="74"/>
      <c r="D95" s="74"/>
      <c r="E95" s="74"/>
      <c r="F95" s="224">
        <f>SUM(F86:F94)</f>
        <v>3510</v>
      </c>
      <c r="G95" s="223"/>
      <c r="H95" s="223"/>
      <c r="I95" s="224"/>
      <c r="J95" s="224">
        <f>SUM(J86:J94)</f>
        <v>1681.52328</v>
      </c>
      <c r="K95" s="224">
        <f>SUM(K86:K94)</f>
        <v>5191.523279999999</v>
      </c>
      <c r="L95" s="222">
        <f>SUM(L86:L94)</f>
        <v>125.94671999999998</v>
      </c>
      <c r="M95" s="74"/>
      <c r="N95" s="222">
        <f>SUM(N86:N94)</f>
        <v>0</v>
      </c>
      <c r="O95" s="74"/>
      <c r="P95" s="224">
        <f>SUM(P86:P94)</f>
        <v>129.78</v>
      </c>
      <c r="Q95" s="90"/>
    </row>
    <row r="96" spans="6:17" ht="12.75">
      <c r="F96" s="176"/>
      <c r="I96" s="176"/>
      <c r="J96" s="176"/>
      <c r="K96" s="176"/>
      <c r="L96" s="176"/>
      <c r="N96" s="176"/>
      <c r="P96" s="30"/>
      <c r="Q96" s="30"/>
    </row>
    <row r="97" spans="16:17" ht="12.75">
      <c r="P97" s="225" t="s">
        <v>2</v>
      </c>
      <c r="Q97" s="224">
        <f>SUM(Q86:Q96)</f>
        <v>5061.743280000001</v>
      </c>
    </row>
    <row r="99" spans="1:19" ht="12.75">
      <c r="A99" s="187"/>
      <c r="B99" s="187"/>
      <c r="C99" s="201"/>
      <c r="D99" s="187"/>
      <c r="E99" s="187"/>
      <c r="F99" s="187"/>
      <c r="G99" s="187"/>
      <c r="H99" s="187"/>
      <c r="I99" s="187"/>
      <c r="J99" s="187"/>
      <c r="K99" s="187"/>
      <c r="L99" s="439"/>
      <c r="M99" s="439"/>
      <c r="N99" s="439"/>
      <c r="O99" s="439"/>
      <c r="P99" s="439"/>
      <c r="Q99" s="439"/>
      <c r="R99" s="439"/>
      <c r="S99" s="212"/>
    </row>
    <row r="100" spans="1:19" ht="12.75">
      <c r="A100" s="187"/>
      <c r="B100" s="187"/>
      <c r="C100" s="201"/>
      <c r="D100" s="187"/>
      <c r="E100" s="187"/>
      <c r="F100" s="187"/>
      <c r="G100" s="187"/>
      <c r="H100" s="187"/>
      <c r="I100" s="187"/>
      <c r="J100" s="187"/>
      <c r="K100" s="187"/>
      <c r="L100" s="212"/>
      <c r="M100" s="212"/>
      <c r="N100" s="212"/>
      <c r="O100" s="212"/>
      <c r="P100" s="212"/>
      <c r="Q100" s="212"/>
      <c r="R100" s="212"/>
      <c r="S100" s="212"/>
    </row>
    <row r="101" spans="1:19" ht="12.75">
      <c r="A101" s="187"/>
      <c r="B101" s="187"/>
      <c r="C101" s="201"/>
      <c r="D101" s="187"/>
      <c r="E101" s="187"/>
      <c r="F101" s="187"/>
      <c r="G101" s="187"/>
      <c r="H101" s="187"/>
      <c r="I101" s="187"/>
      <c r="J101" s="187"/>
      <c r="K101" s="187"/>
      <c r="L101" s="212"/>
      <c r="M101" s="212"/>
      <c r="N101" s="212"/>
      <c r="O101" s="212"/>
      <c r="P101" s="212"/>
      <c r="Q101" s="212"/>
      <c r="R101" s="212"/>
      <c r="S101" s="212"/>
    </row>
    <row r="102" spans="1:19" ht="12.75">
      <c r="A102" s="187"/>
      <c r="B102" s="187"/>
      <c r="C102" s="201"/>
      <c r="D102" s="187"/>
      <c r="E102" s="187"/>
      <c r="F102" s="187"/>
      <c r="G102" s="187"/>
      <c r="H102" s="187"/>
      <c r="I102" s="187"/>
      <c r="J102" s="187"/>
      <c r="K102" s="187"/>
      <c r="L102" s="212"/>
      <c r="M102" s="212"/>
      <c r="N102" s="212"/>
      <c r="O102" s="212"/>
      <c r="P102" s="212"/>
      <c r="Q102" s="212"/>
      <c r="R102" s="212"/>
      <c r="S102" s="212"/>
    </row>
    <row r="103" spans="1:19" ht="12.75">
      <c r="A103" s="187"/>
      <c r="B103" s="187"/>
      <c r="C103" s="201"/>
      <c r="D103" s="187"/>
      <c r="E103" s="187"/>
      <c r="F103" s="187"/>
      <c r="G103" s="187"/>
      <c r="H103" s="187"/>
      <c r="I103" s="187"/>
      <c r="J103" s="187"/>
      <c r="K103" s="187"/>
      <c r="L103" s="212"/>
      <c r="M103" s="212"/>
      <c r="N103" s="212"/>
      <c r="O103" s="212"/>
      <c r="P103" s="212"/>
      <c r="Q103" s="212"/>
      <c r="R103" s="212"/>
      <c r="S103" s="212"/>
    </row>
    <row r="104" spans="1:19" ht="12.75">
      <c r="A104" s="187"/>
      <c r="B104" s="187"/>
      <c r="C104" s="187"/>
      <c r="D104" s="187"/>
      <c r="E104" s="187"/>
      <c r="F104" s="187"/>
      <c r="G104" s="187"/>
      <c r="H104" s="187"/>
      <c r="I104" s="201"/>
      <c r="J104" s="201"/>
      <c r="K104" s="201"/>
      <c r="L104" s="187"/>
      <c r="M104" s="187"/>
      <c r="N104" s="187"/>
      <c r="O104" s="187"/>
      <c r="P104" s="187"/>
      <c r="Q104" s="187"/>
      <c r="R104" s="187"/>
      <c r="S104" s="187"/>
    </row>
    <row r="105" spans="1:19" ht="12.75">
      <c r="A105" s="187"/>
      <c r="B105" s="187"/>
      <c r="C105" s="187"/>
      <c r="D105" s="187"/>
      <c r="E105" s="187"/>
      <c r="F105" s="202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</row>
    <row r="106" spans="1:19" ht="12.75">
      <c r="A106" s="187"/>
      <c r="B106" s="187"/>
      <c r="C106" s="201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8"/>
      <c r="Q106" s="187"/>
      <c r="R106" s="187"/>
      <c r="S106" s="187"/>
    </row>
    <row r="107" spans="1:19" ht="18">
      <c r="A107" s="187"/>
      <c r="B107" s="187"/>
      <c r="C107" s="285"/>
      <c r="D107" s="187"/>
      <c r="E107" s="187"/>
      <c r="F107" s="187"/>
      <c r="G107" s="187"/>
      <c r="H107" s="187"/>
      <c r="I107" s="187"/>
      <c r="J107" s="187"/>
      <c r="K107" s="187"/>
      <c r="L107" s="432"/>
      <c r="M107" s="432"/>
      <c r="N107" s="432"/>
      <c r="O107" s="432"/>
      <c r="P107" s="432"/>
      <c r="Q107" s="432"/>
      <c r="R107" s="432"/>
      <c r="S107" s="356"/>
    </row>
    <row r="108" spans="1:19" ht="18">
      <c r="A108" s="187"/>
      <c r="B108" s="187"/>
      <c r="C108" s="285"/>
      <c r="D108" s="187"/>
      <c r="E108" s="187"/>
      <c r="F108" s="187"/>
      <c r="G108" s="187"/>
      <c r="H108" s="187"/>
      <c r="I108" s="187"/>
      <c r="J108" s="187"/>
      <c r="K108" s="187"/>
      <c r="L108" s="356"/>
      <c r="M108" s="356"/>
      <c r="N108" s="356"/>
      <c r="O108" s="356"/>
      <c r="P108" s="356"/>
      <c r="Q108" s="356"/>
      <c r="R108" s="356"/>
      <c r="S108" s="356"/>
    </row>
    <row r="109" spans="1:19" ht="18">
      <c r="A109" s="187"/>
      <c r="B109" s="187"/>
      <c r="C109" s="285"/>
      <c r="D109" s="187"/>
      <c r="E109" s="187"/>
      <c r="F109" s="187"/>
      <c r="G109" s="187"/>
      <c r="H109" s="187"/>
      <c r="I109" s="187"/>
      <c r="J109" s="187"/>
      <c r="K109" s="187"/>
      <c r="L109" s="356"/>
      <c r="M109" s="356"/>
      <c r="N109" s="356"/>
      <c r="O109" s="356"/>
      <c r="P109" s="356"/>
      <c r="Q109" s="356"/>
      <c r="R109" s="356"/>
      <c r="S109" s="356"/>
    </row>
    <row r="110" spans="11:17" ht="15.75">
      <c r="K110" s="179"/>
      <c r="L110" s="179"/>
      <c r="M110" s="179"/>
      <c r="N110" s="179"/>
      <c r="O110" s="179"/>
      <c r="P110" s="179"/>
      <c r="Q110" s="179"/>
    </row>
    <row r="111" spans="1:19" ht="12.75">
      <c r="A111" s="187"/>
      <c r="B111" s="189"/>
      <c r="C111" s="19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187"/>
      <c r="S111" s="187"/>
    </row>
    <row r="112" spans="1:19" ht="20.25">
      <c r="A112" s="187"/>
      <c r="B112" s="189"/>
      <c r="C112" s="9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187"/>
      <c r="S112" s="187"/>
    </row>
    <row r="113" spans="1:19" ht="20.25">
      <c r="A113" s="187"/>
      <c r="B113" s="189"/>
      <c r="C113" s="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187"/>
      <c r="S113" s="187"/>
    </row>
    <row r="114" spans="1:19" ht="20.25">
      <c r="A114" s="187"/>
      <c r="B114" s="189"/>
      <c r="C114" s="9"/>
      <c r="D114" s="415" t="s">
        <v>165</v>
      </c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187"/>
      <c r="S114" s="187"/>
    </row>
    <row r="115" spans="1:19" ht="20.25">
      <c r="A115" s="187"/>
      <c r="B115" s="189"/>
      <c r="C115" s="9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187"/>
      <c r="S115" s="187"/>
    </row>
    <row r="116" spans="1:19" ht="12.75" customHeight="1">
      <c r="A116" s="187"/>
      <c r="B116" s="189"/>
      <c r="C116" s="190"/>
      <c r="D116" s="191"/>
      <c r="E116" s="395"/>
      <c r="F116" s="395"/>
      <c r="G116" s="395"/>
      <c r="H116" s="395"/>
      <c r="I116" s="395"/>
      <c r="J116" s="395"/>
      <c r="K116" s="395"/>
      <c r="L116" s="395"/>
      <c r="M116" s="395"/>
      <c r="N116" s="395"/>
      <c r="O116" s="395"/>
      <c r="P116" s="166"/>
      <c r="Q116" s="166"/>
      <c r="R116" s="166"/>
      <c r="S116" s="166"/>
    </row>
    <row r="117" spans="1:19" ht="30.75" customHeight="1" thickBot="1">
      <c r="A117" s="187"/>
      <c r="B117" s="189"/>
      <c r="C117" s="191"/>
      <c r="D117" s="189"/>
      <c r="E117" s="440" t="s">
        <v>48</v>
      </c>
      <c r="F117" s="440"/>
      <c r="G117" s="440"/>
      <c r="H117" s="440"/>
      <c r="I117" s="440"/>
      <c r="J117" s="440"/>
      <c r="K117" s="440"/>
      <c r="L117" s="440"/>
      <c r="M117" s="440"/>
      <c r="N117" s="440"/>
      <c r="O117" s="192"/>
      <c r="P117" s="273"/>
      <c r="Q117" s="193"/>
      <c r="R117" s="187"/>
      <c r="S117" s="187"/>
    </row>
    <row r="118" spans="1:19" ht="13.5" customHeight="1">
      <c r="A118" s="187"/>
      <c r="B118" s="189"/>
      <c r="C118" s="191"/>
      <c r="D118" s="189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2"/>
      <c r="P118" s="273"/>
      <c r="Q118" s="193"/>
      <c r="R118" s="187"/>
      <c r="S118" s="187"/>
    </row>
    <row r="119" spans="1:19" ht="15.75">
      <c r="A119" s="187"/>
      <c r="B119" s="299"/>
      <c r="C119" s="367" t="s">
        <v>7</v>
      </c>
      <c r="D119" s="301" t="s">
        <v>17</v>
      </c>
      <c r="E119" s="367" t="s">
        <v>0</v>
      </c>
      <c r="F119" s="425" t="s">
        <v>1</v>
      </c>
      <c r="G119" s="426"/>
      <c r="H119" s="426"/>
      <c r="I119" s="426"/>
      <c r="J119" s="426"/>
      <c r="K119" s="427"/>
      <c r="L119" s="292"/>
      <c r="M119" s="334"/>
      <c r="N119" s="425" t="s">
        <v>11</v>
      </c>
      <c r="O119" s="426"/>
      <c r="P119" s="426"/>
      <c r="Q119" s="366" t="s">
        <v>2</v>
      </c>
      <c r="R119" s="366" t="s">
        <v>248</v>
      </c>
      <c r="S119" s="98"/>
    </row>
    <row r="120" spans="1:19" ht="15">
      <c r="A120" s="187"/>
      <c r="B120" s="302"/>
      <c r="C120" s="303"/>
      <c r="D120" s="304"/>
      <c r="E120" s="303"/>
      <c r="F120" s="261" t="s">
        <v>4</v>
      </c>
      <c r="G120" s="262" t="s">
        <v>12</v>
      </c>
      <c r="H120" s="263" t="s">
        <v>18</v>
      </c>
      <c r="I120" s="263" t="s">
        <v>19</v>
      </c>
      <c r="J120" s="264" t="s">
        <v>20</v>
      </c>
      <c r="K120" s="264" t="s">
        <v>5</v>
      </c>
      <c r="L120" s="265" t="s">
        <v>21</v>
      </c>
      <c r="M120" s="266"/>
      <c r="N120" s="267" t="s">
        <v>9</v>
      </c>
      <c r="O120" s="267" t="s">
        <v>245</v>
      </c>
      <c r="P120" s="267" t="s">
        <v>108</v>
      </c>
      <c r="Q120" s="318"/>
      <c r="R120" s="318"/>
      <c r="S120" s="103"/>
    </row>
    <row r="121" spans="1:21" ht="60" customHeight="1">
      <c r="A121" s="187"/>
      <c r="B121" s="200">
        <v>87</v>
      </c>
      <c r="C121" s="276" t="s">
        <v>219</v>
      </c>
      <c r="D121" s="139">
        <v>15</v>
      </c>
      <c r="E121" s="168">
        <v>56.5</v>
      </c>
      <c r="F121" s="140">
        <f aca="true" t="shared" si="10" ref="F121:F126">D121*E121</f>
        <v>847.5</v>
      </c>
      <c r="G121" s="27"/>
      <c r="H121" s="27"/>
      <c r="I121" s="27"/>
      <c r="J121" s="140">
        <f>IF((VLOOKUP(F121,'[1]TABLAS 15'!$B$22:$D$32,3)-L121)&lt;0,0,VLOOKUP(F121,'[1]TABLAS 15'!$B$22:$D$32,3)-L121)</f>
        <v>157.55592000000001</v>
      </c>
      <c r="K121" s="140">
        <f aca="true" t="shared" si="11" ref="K121:K126">SUM(F121+H121+J121+I121+G121)</f>
        <v>1005.05592</v>
      </c>
      <c r="L121" s="76">
        <f>((F121-VLOOKUP(F121,'[1]TABLAS 15'!$A$6:$D$13,1))*VLOOKUP(F121,'[1]TABLAS 15'!$A$6:$D$13,4)+VLOOKUP(F121,'[1]TABLAS 15'!$A$6:$D$13,3))</f>
        <v>43.274080000000005</v>
      </c>
      <c r="M121" s="141"/>
      <c r="N121" s="140">
        <f>IF((VLOOKUP(F121,'[1]TABLAS 15'!$B$22:$D$32,3)-L121)&lt;0,-(VLOOKUP(F121,'[1]TABLAS 15'!$B$22:$D$32,3)-L121),0)</f>
        <v>0</v>
      </c>
      <c r="O121" s="27"/>
      <c r="P121" s="27">
        <v>25.13</v>
      </c>
      <c r="Q121" s="140">
        <f aca="true" t="shared" si="12" ref="Q121:Q126">K121-N121-O121-P121</f>
        <v>979.92592</v>
      </c>
      <c r="R121" s="475">
        <v>1</v>
      </c>
      <c r="S121" s="32"/>
      <c r="T121" s="235"/>
      <c r="U121" s="241"/>
    </row>
    <row r="122" spans="1:21" ht="60" customHeight="1">
      <c r="A122" s="187"/>
      <c r="B122" s="200">
        <v>88</v>
      </c>
      <c r="C122" s="276" t="s">
        <v>220</v>
      </c>
      <c r="D122" s="139">
        <v>15</v>
      </c>
      <c r="E122" s="168">
        <v>26</v>
      </c>
      <c r="F122" s="140">
        <f t="shared" si="10"/>
        <v>390</v>
      </c>
      <c r="G122" s="27"/>
      <c r="H122" s="27"/>
      <c r="I122" s="27"/>
      <c r="J122" s="140">
        <f>IF((VLOOKUP(F122,'[1]TABLAS 15'!$B$22:$D$32,3)-L122)&lt;0,0,VLOOKUP(F122,'[1]TABLAS 15'!$B$22:$D$32,3)-L122)</f>
        <v>186.83592000000002</v>
      </c>
      <c r="K122" s="140">
        <f t="shared" si="11"/>
        <v>576.83592</v>
      </c>
      <c r="L122" s="76">
        <f>((F122-VLOOKUP(F122,'[1]TABLAS 15'!$A$6:$D$13,1))*VLOOKUP(F122,'[1]TABLAS 15'!$A$6:$D$13,4)+VLOOKUP(F122,'[1]TABLAS 15'!$A$6:$D$13,3))</f>
        <v>13.99408</v>
      </c>
      <c r="M122" s="141"/>
      <c r="N122" s="140">
        <f>IF((VLOOKUP(F122,'[1]TABLAS 15'!$B$22:$D$32,3)-L122)&lt;0,-(VLOOKUP(F122,'[1]TABLAS 15'!$B$22:$D$32,3)-L122),0)</f>
        <v>0</v>
      </c>
      <c r="O122" s="27"/>
      <c r="P122" s="27">
        <v>14.42</v>
      </c>
      <c r="Q122" s="140">
        <f t="shared" si="12"/>
        <v>562.41592</v>
      </c>
      <c r="R122" s="475">
        <v>1</v>
      </c>
      <c r="S122" s="32"/>
      <c r="T122" s="235"/>
      <c r="U122" s="241"/>
    </row>
    <row r="123" spans="1:21" ht="60" customHeight="1">
      <c r="A123" s="187"/>
      <c r="B123" s="200">
        <v>89</v>
      </c>
      <c r="C123" s="276" t="s">
        <v>221</v>
      </c>
      <c r="D123" s="139">
        <v>15</v>
      </c>
      <c r="E123" s="168">
        <v>26</v>
      </c>
      <c r="F123" s="140">
        <f t="shared" si="10"/>
        <v>390</v>
      </c>
      <c r="G123" s="27"/>
      <c r="H123" s="27"/>
      <c r="I123" s="27"/>
      <c r="J123" s="140">
        <f>IF((VLOOKUP(F123,'[1]TABLAS 15'!$B$22:$D$32,3)-L123)&lt;0,0,VLOOKUP(F123,'[1]TABLAS 15'!$B$22:$D$32,3)-L123)</f>
        <v>186.83592000000002</v>
      </c>
      <c r="K123" s="140">
        <f t="shared" si="11"/>
        <v>576.83592</v>
      </c>
      <c r="L123" s="76">
        <f>((F123-VLOOKUP(F123,'[1]TABLAS 15'!$A$6:$D$13,1))*VLOOKUP(F123,'[1]TABLAS 15'!$A$6:$D$13,4)+VLOOKUP(F123,'[1]TABLAS 15'!$A$6:$D$13,3))</f>
        <v>13.99408</v>
      </c>
      <c r="M123" s="141"/>
      <c r="N123" s="140">
        <f>IF((VLOOKUP(F123,'[1]TABLAS 15'!$B$22:$D$32,3)-L123)&lt;0,-(VLOOKUP(F123,'[1]TABLAS 15'!$B$22:$D$32,3)-L123),0)</f>
        <v>0</v>
      </c>
      <c r="O123" s="27"/>
      <c r="P123" s="27">
        <v>14.42</v>
      </c>
      <c r="Q123" s="140">
        <f t="shared" si="12"/>
        <v>562.41592</v>
      </c>
      <c r="R123" s="475">
        <v>1</v>
      </c>
      <c r="S123" s="32"/>
      <c r="T123" s="235"/>
      <c r="U123" s="241"/>
    </row>
    <row r="124" spans="1:21" ht="60" customHeight="1">
      <c r="A124" s="187"/>
      <c r="B124" s="200">
        <v>90</v>
      </c>
      <c r="C124" s="276" t="s">
        <v>222</v>
      </c>
      <c r="D124" s="139">
        <v>15</v>
      </c>
      <c r="E124" s="168">
        <v>26</v>
      </c>
      <c r="F124" s="140">
        <f t="shared" si="10"/>
        <v>390</v>
      </c>
      <c r="G124" s="27"/>
      <c r="H124" s="27"/>
      <c r="I124" s="27"/>
      <c r="J124" s="140">
        <f>IF((VLOOKUP(F124,'[1]TABLAS 15'!$B$22:$D$32,3)-L124)&lt;0,0,VLOOKUP(F124,'[1]TABLAS 15'!$B$22:$D$32,3)-L124)</f>
        <v>186.83592000000002</v>
      </c>
      <c r="K124" s="140">
        <f t="shared" si="11"/>
        <v>576.83592</v>
      </c>
      <c r="L124" s="76">
        <f>((F124-VLOOKUP(F124,'[1]TABLAS 15'!$A$6:$D$13,1))*VLOOKUP(F124,'[1]TABLAS 15'!$A$6:$D$13,4)+VLOOKUP(F124,'[1]TABLAS 15'!$A$6:$D$13,3))</f>
        <v>13.99408</v>
      </c>
      <c r="M124" s="141"/>
      <c r="N124" s="140">
        <f>IF((VLOOKUP(F124,'[1]TABLAS 15'!$B$22:$D$32,3)-L124)&lt;0,-(VLOOKUP(F124,'[1]TABLAS 15'!$B$22:$D$32,3)-L124),0)</f>
        <v>0</v>
      </c>
      <c r="O124" s="27"/>
      <c r="P124" s="27">
        <v>14.42</v>
      </c>
      <c r="Q124" s="140">
        <f t="shared" si="12"/>
        <v>562.41592</v>
      </c>
      <c r="R124" s="475">
        <v>1</v>
      </c>
      <c r="S124" s="32"/>
      <c r="T124" s="235"/>
      <c r="U124" s="241"/>
    </row>
    <row r="125" spans="1:21" ht="60" customHeight="1">
      <c r="A125" s="187"/>
      <c r="B125" s="200">
        <v>91</v>
      </c>
      <c r="C125" s="276" t="s">
        <v>223</v>
      </c>
      <c r="D125" s="139">
        <v>15</v>
      </c>
      <c r="E125" s="168">
        <v>26</v>
      </c>
      <c r="F125" s="140">
        <f t="shared" si="10"/>
        <v>390</v>
      </c>
      <c r="G125" s="27"/>
      <c r="H125" s="27"/>
      <c r="I125" s="27"/>
      <c r="J125" s="140">
        <f>IF((VLOOKUP(F125,'[1]TABLAS 15'!$B$22:$D$32,3)-L125)&lt;0,0,VLOOKUP(F125,'[1]TABLAS 15'!$B$22:$D$32,3)-L125)</f>
        <v>186.83592000000002</v>
      </c>
      <c r="K125" s="140">
        <f t="shared" si="11"/>
        <v>576.83592</v>
      </c>
      <c r="L125" s="76">
        <f>((F125-VLOOKUP(F125,'[1]TABLAS 15'!$A$6:$D$13,1))*VLOOKUP(F125,'[1]TABLAS 15'!$A$6:$D$13,4)+VLOOKUP(F125,'[1]TABLAS 15'!$A$6:$D$13,3))</f>
        <v>13.99408</v>
      </c>
      <c r="M125" s="141"/>
      <c r="N125" s="140">
        <f>IF((VLOOKUP(F125,'[1]TABLAS 15'!$B$22:$D$32,3)-L125)&lt;0,-(VLOOKUP(F125,'[1]TABLAS 15'!$B$22:$D$32,3)-L125),0)</f>
        <v>0</v>
      </c>
      <c r="O125" s="27"/>
      <c r="P125" s="27">
        <v>14.42</v>
      </c>
      <c r="Q125" s="140">
        <f t="shared" si="12"/>
        <v>562.41592</v>
      </c>
      <c r="R125" s="475">
        <v>1</v>
      </c>
      <c r="S125" s="32"/>
      <c r="T125" s="235"/>
      <c r="U125" s="241"/>
    </row>
    <row r="126" spans="1:21" ht="60" customHeight="1">
      <c r="A126" s="187"/>
      <c r="B126" s="200">
        <v>92</v>
      </c>
      <c r="C126" s="276" t="s">
        <v>225</v>
      </c>
      <c r="D126" s="139">
        <v>15</v>
      </c>
      <c r="E126" s="168">
        <v>26</v>
      </c>
      <c r="F126" s="140">
        <f t="shared" si="10"/>
        <v>390</v>
      </c>
      <c r="G126" s="27"/>
      <c r="H126" s="27"/>
      <c r="I126" s="27"/>
      <c r="J126" s="140">
        <f>IF((VLOOKUP(F126,'[1]TABLAS 15'!$B$22:$D$32,3)-L126)&lt;0,0,VLOOKUP(F126,'[1]TABLAS 15'!$B$22:$D$32,3)-L126)</f>
        <v>186.83592000000002</v>
      </c>
      <c r="K126" s="140">
        <f t="shared" si="11"/>
        <v>576.83592</v>
      </c>
      <c r="L126" s="76">
        <f>((F126-VLOOKUP(F126,'[1]TABLAS 15'!$A$6:$D$13,1))*VLOOKUP(F126,'[1]TABLAS 15'!$A$6:$D$13,4)+VLOOKUP(F126,'[1]TABLAS 15'!$A$6:$D$13,3))</f>
        <v>13.99408</v>
      </c>
      <c r="M126" s="141"/>
      <c r="N126" s="140">
        <f>IF((VLOOKUP(F126,'[1]TABLAS 15'!$B$22:$D$32,3)-L126)&lt;0,-(VLOOKUP(F126,'[1]TABLAS 15'!$B$22:$D$32,3)-L126),0)</f>
        <v>0</v>
      </c>
      <c r="O126" s="27"/>
      <c r="P126" s="27">
        <v>14.42</v>
      </c>
      <c r="Q126" s="140">
        <f t="shared" si="12"/>
        <v>562.41592</v>
      </c>
      <c r="R126" s="475">
        <v>1</v>
      </c>
      <c r="S126" s="32"/>
      <c r="T126" s="235"/>
      <c r="U126" s="241"/>
    </row>
    <row r="127" spans="1:21" ht="60" customHeight="1">
      <c r="A127" s="187"/>
      <c r="B127" s="200">
        <v>93</v>
      </c>
      <c r="C127" s="276" t="s">
        <v>228</v>
      </c>
      <c r="D127" s="139">
        <v>15</v>
      </c>
      <c r="E127" s="168">
        <v>26</v>
      </c>
      <c r="F127" s="140">
        <f>D127*E127</f>
        <v>390</v>
      </c>
      <c r="G127" s="27"/>
      <c r="H127" s="27"/>
      <c r="I127" s="27"/>
      <c r="J127" s="140">
        <f>IF((VLOOKUP(F127,'[1]TABLAS 15'!$B$22:$D$32,3)-L127)&lt;0,0,VLOOKUP(F127,'[1]TABLAS 15'!$B$22:$D$32,3)-L127)</f>
        <v>186.83592000000002</v>
      </c>
      <c r="K127" s="140">
        <f>SUM(F127+H127+J127+I127+G127)</f>
        <v>576.83592</v>
      </c>
      <c r="L127" s="76">
        <f>((F127-VLOOKUP(F127,'[1]TABLAS 15'!$A$6:$D$13,1))*VLOOKUP(F127,'[1]TABLAS 15'!$A$6:$D$13,4)+VLOOKUP(F127,'[1]TABLAS 15'!$A$6:$D$13,3))</f>
        <v>13.99408</v>
      </c>
      <c r="M127" s="141"/>
      <c r="N127" s="140">
        <f>IF((VLOOKUP(F127,'[1]TABLAS 15'!$B$22:$D$32,3)-L127)&lt;0,-(VLOOKUP(F127,'[1]TABLAS 15'!$B$22:$D$32,3)-L127),0)</f>
        <v>0</v>
      </c>
      <c r="O127" s="27"/>
      <c r="P127" s="27">
        <v>14.42</v>
      </c>
      <c r="Q127" s="140">
        <f>K127-N127-O127-P127</f>
        <v>562.41592</v>
      </c>
      <c r="R127" s="475">
        <v>1</v>
      </c>
      <c r="S127" s="32"/>
      <c r="T127" s="235"/>
      <c r="U127" s="241"/>
    </row>
    <row r="128" spans="1:21" ht="60" customHeight="1">
      <c r="A128" s="187"/>
      <c r="B128" s="200">
        <v>94</v>
      </c>
      <c r="C128" s="276" t="s">
        <v>229</v>
      </c>
      <c r="D128" s="139">
        <v>15</v>
      </c>
      <c r="E128" s="168">
        <v>57</v>
      </c>
      <c r="F128" s="140">
        <f>D128*E128</f>
        <v>855</v>
      </c>
      <c r="G128" s="27"/>
      <c r="H128" s="27"/>
      <c r="I128" s="27"/>
      <c r="J128" s="140">
        <f>IF((VLOOKUP(F128,'[1]TABLAS 15'!$B$22:$D$32,3)-L128)&lt;0,0,VLOOKUP(F128,'[1]TABLAS 15'!$B$22:$D$32,3)-L128)</f>
        <v>157.07592</v>
      </c>
      <c r="K128" s="140">
        <f>SUM(F128+H128+J128+I128+G128)</f>
        <v>1012.07592</v>
      </c>
      <c r="L128" s="76">
        <f>((F128-VLOOKUP(F128,'[1]TABLAS 15'!$A$6:$D$13,1))*VLOOKUP(F128,'[1]TABLAS 15'!$A$6:$D$13,4)+VLOOKUP(F128,'[1]TABLAS 15'!$A$6:$D$13,3))</f>
        <v>43.75408</v>
      </c>
      <c r="M128" s="141"/>
      <c r="N128" s="140">
        <f>IF((VLOOKUP(F128,'[1]TABLAS 15'!$B$22:$D$32,3)-L128)&lt;0,-(VLOOKUP(F128,'[1]TABLAS 15'!$B$22:$D$32,3)-L128),0)</f>
        <v>0</v>
      </c>
      <c r="O128" s="27"/>
      <c r="P128" s="27">
        <v>25.3</v>
      </c>
      <c r="Q128" s="140">
        <f>K128-N128-O128-P128</f>
        <v>986.77592</v>
      </c>
      <c r="R128" s="475">
        <v>1</v>
      </c>
      <c r="S128" s="32"/>
      <c r="T128" s="235"/>
      <c r="U128" s="241"/>
    </row>
    <row r="129" spans="2:17" ht="12.75">
      <c r="B129" s="200"/>
      <c r="C129" s="74"/>
      <c r="D129" s="74"/>
      <c r="E129" s="74"/>
      <c r="F129" s="224">
        <f>SUM(F121:F128)</f>
        <v>4042.5</v>
      </c>
      <c r="G129" s="223"/>
      <c r="H129" s="223"/>
      <c r="I129" s="224"/>
      <c r="J129" s="224">
        <f>SUM(J121:J128)</f>
        <v>1435.64736</v>
      </c>
      <c r="K129" s="224">
        <f>SUM(K121:K128)</f>
        <v>5478.14736</v>
      </c>
      <c r="L129" s="222">
        <f>SUM(L121:L128)</f>
        <v>170.99264</v>
      </c>
      <c r="M129" s="74"/>
      <c r="N129" s="222">
        <f>SUM(N121:N128)</f>
        <v>0</v>
      </c>
      <c r="O129" s="74"/>
      <c r="P129" s="224">
        <f>SUM(P121:P128)</f>
        <v>136.95000000000002</v>
      </c>
      <c r="Q129" s="90"/>
    </row>
    <row r="130" spans="6:17" ht="12.75">
      <c r="F130" s="176"/>
      <c r="I130" s="176"/>
      <c r="J130" s="176"/>
      <c r="K130" s="176"/>
      <c r="L130" s="176"/>
      <c r="N130" s="176"/>
      <c r="P130" s="30"/>
      <c r="Q130" s="30"/>
    </row>
    <row r="131" spans="16:17" ht="12.75">
      <c r="P131" s="225" t="s">
        <v>2</v>
      </c>
      <c r="Q131" s="224">
        <f>SUM(Q121:Q130)</f>
        <v>5341.19736</v>
      </c>
    </row>
    <row r="132" spans="16:17" ht="12.75">
      <c r="P132" s="277"/>
      <c r="Q132" s="233"/>
    </row>
    <row r="133" spans="16:17" ht="12.75">
      <c r="P133" s="277"/>
      <c r="Q133" s="233"/>
    </row>
    <row r="135" spans="1:19" ht="12.75">
      <c r="A135" s="187"/>
      <c r="B135" s="187"/>
      <c r="C135" s="201"/>
      <c r="D135" s="187"/>
      <c r="E135" s="187"/>
      <c r="F135" s="187"/>
      <c r="G135" s="187"/>
      <c r="H135" s="187"/>
      <c r="I135" s="187"/>
      <c r="J135" s="187"/>
      <c r="K135" s="187"/>
      <c r="L135" s="439"/>
      <c r="M135" s="439"/>
      <c r="N135" s="439"/>
      <c r="O135" s="439"/>
      <c r="P135" s="439"/>
      <c r="Q135" s="439"/>
      <c r="R135" s="439"/>
      <c r="S135" s="212"/>
    </row>
    <row r="136" spans="1:19" ht="12.75">
      <c r="A136" s="187"/>
      <c r="B136" s="187"/>
      <c r="C136" s="201"/>
      <c r="D136" s="187"/>
      <c r="E136" s="187"/>
      <c r="F136" s="187"/>
      <c r="G136" s="187"/>
      <c r="H136" s="187"/>
      <c r="I136" s="187"/>
      <c r="J136" s="187"/>
      <c r="K136" s="187"/>
      <c r="L136" s="212"/>
      <c r="M136" s="212"/>
      <c r="N136" s="212"/>
      <c r="O136" s="212"/>
      <c r="P136" s="212"/>
      <c r="Q136" s="212"/>
      <c r="R136" s="212"/>
      <c r="S136" s="212"/>
    </row>
    <row r="137" spans="1:19" ht="12.75">
      <c r="A137" s="187"/>
      <c r="B137" s="187"/>
      <c r="C137" s="201"/>
      <c r="D137" s="187"/>
      <c r="E137" s="187"/>
      <c r="F137" s="187"/>
      <c r="G137" s="187"/>
      <c r="H137" s="187"/>
      <c r="I137" s="187"/>
      <c r="J137" s="187"/>
      <c r="K137" s="187"/>
      <c r="L137" s="212"/>
      <c r="M137" s="212"/>
      <c r="N137" s="212"/>
      <c r="O137" s="212"/>
      <c r="P137" s="212"/>
      <c r="Q137" s="212"/>
      <c r="R137" s="212"/>
      <c r="S137" s="212"/>
    </row>
    <row r="138" spans="1:19" ht="12.75">
      <c r="A138" s="187"/>
      <c r="B138" s="187"/>
      <c r="C138" s="201"/>
      <c r="D138" s="187"/>
      <c r="E138" s="187"/>
      <c r="F138" s="187"/>
      <c r="G138" s="187"/>
      <c r="H138" s="187"/>
      <c r="I138" s="187"/>
      <c r="J138" s="187"/>
      <c r="K138" s="187"/>
      <c r="L138" s="212"/>
      <c r="M138" s="212"/>
      <c r="N138" s="212"/>
      <c r="O138" s="212"/>
      <c r="P138" s="212"/>
      <c r="Q138" s="212"/>
      <c r="R138" s="212"/>
      <c r="S138" s="212"/>
    </row>
    <row r="139" spans="1:19" ht="12.75">
      <c r="A139" s="187"/>
      <c r="B139" s="187"/>
      <c r="C139" s="201"/>
      <c r="D139" s="187"/>
      <c r="E139" s="187"/>
      <c r="F139" s="187"/>
      <c r="G139" s="187"/>
      <c r="H139" s="187"/>
      <c r="I139" s="187"/>
      <c r="J139" s="187"/>
      <c r="K139" s="187"/>
      <c r="L139" s="212"/>
      <c r="M139" s="212"/>
      <c r="N139" s="212"/>
      <c r="O139" s="212"/>
      <c r="P139" s="212"/>
      <c r="Q139" s="212"/>
      <c r="R139" s="212"/>
      <c r="S139" s="212"/>
    </row>
    <row r="140" spans="1:19" ht="12.75">
      <c r="A140" s="187"/>
      <c r="B140" s="187"/>
      <c r="C140" s="187"/>
      <c r="D140" s="187"/>
      <c r="E140" s="187"/>
      <c r="F140" s="187"/>
      <c r="G140" s="187"/>
      <c r="H140" s="187"/>
      <c r="I140" s="201"/>
      <c r="J140" s="201"/>
      <c r="K140" s="201"/>
      <c r="L140" s="187"/>
      <c r="M140" s="187"/>
      <c r="N140" s="187"/>
      <c r="O140" s="187"/>
      <c r="P140" s="187"/>
      <c r="Q140" s="187"/>
      <c r="R140" s="187"/>
      <c r="S140" s="187"/>
    </row>
    <row r="141" spans="1:19" ht="12.75">
      <c r="A141" s="187"/>
      <c r="B141" s="187"/>
      <c r="C141" s="187"/>
      <c r="D141" s="187"/>
      <c r="E141" s="187"/>
      <c r="F141" s="202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</row>
    <row r="142" spans="1:19" ht="12.75">
      <c r="A142" s="187"/>
      <c r="B142" s="187"/>
      <c r="C142" s="201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8"/>
      <c r="Q142" s="187"/>
      <c r="R142" s="187"/>
      <c r="S142" s="187"/>
    </row>
    <row r="143" spans="1:19" ht="18">
      <c r="A143" s="187"/>
      <c r="B143" s="187"/>
      <c r="C143" s="285"/>
      <c r="D143" s="187"/>
      <c r="E143" s="187"/>
      <c r="F143" s="187"/>
      <c r="G143" s="187"/>
      <c r="H143" s="187"/>
      <c r="I143" s="187"/>
      <c r="J143" s="187"/>
      <c r="K143" s="187"/>
      <c r="L143" s="432"/>
      <c r="M143" s="432"/>
      <c r="N143" s="432"/>
      <c r="O143" s="432"/>
      <c r="P143" s="432"/>
      <c r="Q143" s="432"/>
      <c r="R143" s="432"/>
      <c r="S143" s="356"/>
    </row>
    <row r="144" spans="1:19" ht="18">
      <c r="A144" s="187"/>
      <c r="B144" s="187"/>
      <c r="C144" s="285"/>
      <c r="D144" s="187"/>
      <c r="E144" s="187"/>
      <c r="F144" s="187"/>
      <c r="G144" s="187"/>
      <c r="H144" s="187"/>
      <c r="I144" s="187"/>
      <c r="J144" s="187"/>
      <c r="K144" s="187"/>
      <c r="L144" s="356"/>
      <c r="M144" s="356"/>
      <c r="N144" s="356"/>
      <c r="O144" s="356"/>
      <c r="P144" s="356"/>
      <c r="Q144" s="356"/>
      <c r="R144" s="356"/>
      <c r="S144" s="356"/>
    </row>
    <row r="145" spans="1:19" ht="18">
      <c r="A145" s="187"/>
      <c r="B145" s="187"/>
      <c r="C145" s="285"/>
      <c r="D145" s="187"/>
      <c r="E145" s="187"/>
      <c r="F145" s="187"/>
      <c r="G145" s="187"/>
      <c r="H145" s="187"/>
      <c r="I145" s="187"/>
      <c r="J145" s="187"/>
      <c r="K145" s="187"/>
      <c r="L145" s="356"/>
      <c r="M145" s="356"/>
      <c r="N145" s="356"/>
      <c r="O145" s="356"/>
      <c r="P145" s="356"/>
      <c r="Q145" s="356"/>
      <c r="R145" s="356"/>
      <c r="S145" s="356"/>
    </row>
    <row r="146" spans="1:19" ht="18">
      <c r="A146" s="187"/>
      <c r="B146" s="187"/>
      <c r="C146" s="285"/>
      <c r="D146" s="187"/>
      <c r="E146" s="187"/>
      <c r="F146" s="187"/>
      <c r="G146" s="187"/>
      <c r="H146" s="187"/>
      <c r="I146" s="187"/>
      <c r="J146" s="187"/>
      <c r="K146" s="187"/>
      <c r="L146" s="356"/>
      <c r="M146" s="356"/>
      <c r="N146" s="356"/>
      <c r="O146" s="356"/>
      <c r="P146" s="356"/>
      <c r="Q146" s="356"/>
      <c r="R146" s="356"/>
      <c r="S146" s="356"/>
    </row>
    <row r="147" spans="1:19" ht="18">
      <c r="A147" s="187"/>
      <c r="B147" s="187"/>
      <c r="C147" s="285"/>
      <c r="D147" s="187"/>
      <c r="E147" s="187"/>
      <c r="F147" s="187"/>
      <c r="G147" s="187"/>
      <c r="H147" s="187"/>
      <c r="I147" s="187"/>
      <c r="J147" s="187"/>
      <c r="K147" s="187"/>
      <c r="L147" s="356"/>
      <c r="M147" s="356"/>
      <c r="N147" s="356"/>
      <c r="O147" s="356"/>
      <c r="P147" s="356"/>
      <c r="Q147" s="356"/>
      <c r="R147" s="356"/>
      <c r="S147" s="356"/>
    </row>
    <row r="148" spans="1:19" ht="18">
      <c r="A148" s="187"/>
      <c r="B148" s="187"/>
      <c r="C148" s="285"/>
      <c r="D148" s="187"/>
      <c r="E148" s="187"/>
      <c r="F148" s="187"/>
      <c r="G148" s="187"/>
      <c r="H148" s="187"/>
      <c r="I148" s="187"/>
      <c r="J148" s="187"/>
      <c r="K148" s="187"/>
      <c r="L148" s="356"/>
      <c r="M148" s="356"/>
      <c r="N148" s="356"/>
      <c r="O148" s="356"/>
      <c r="P148" s="356"/>
      <c r="Q148" s="356"/>
      <c r="R148" s="356"/>
      <c r="S148" s="356"/>
    </row>
    <row r="149" spans="1:19" ht="18">
      <c r="A149" s="187"/>
      <c r="B149" s="187"/>
      <c r="C149" s="285"/>
      <c r="D149" s="187"/>
      <c r="E149" s="187"/>
      <c r="F149" s="187"/>
      <c r="G149" s="187"/>
      <c r="H149" s="187"/>
      <c r="I149" s="187"/>
      <c r="J149" s="187"/>
      <c r="K149" s="187"/>
      <c r="L149" s="356"/>
      <c r="M149" s="356"/>
      <c r="N149" s="356"/>
      <c r="O149" s="356"/>
      <c r="P149" s="356"/>
      <c r="Q149" s="356"/>
      <c r="R149" s="356"/>
      <c r="S149" s="356"/>
    </row>
    <row r="150" spans="1:19" ht="18">
      <c r="A150" s="187"/>
      <c r="B150" s="187"/>
      <c r="C150" s="285"/>
      <c r="D150" s="187"/>
      <c r="E150" s="187"/>
      <c r="F150" s="187"/>
      <c r="G150" s="187"/>
      <c r="H150" s="187"/>
      <c r="I150" s="187"/>
      <c r="J150" s="187"/>
      <c r="K150" s="187"/>
      <c r="L150" s="356"/>
      <c r="M150" s="356"/>
      <c r="N150" s="356"/>
      <c r="O150" s="356"/>
      <c r="P150" s="356"/>
      <c r="Q150" s="356"/>
      <c r="R150" s="356"/>
      <c r="S150" s="356"/>
    </row>
    <row r="153" spans="2:17" ht="12.75">
      <c r="B153" s="1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 ht="12.75">
      <c r="B154" s="1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 ht="20.25">
      <c r="B155" s="1"/>
      <c r="C155" s="9"/>
      <c r="D155" s="415" t="s">
        <v>165</v>
      </c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5"/>
    </row>
    <row r="156" spans="2:17" ht="20.25">
      <c r="B156" s="1"/>
      <c r="C156" s="9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</row>
    <row r="157" spans="2:19" ht="12.75" customHeight="1">
      <c r="B157" s="1"/>
      <c r="C157" s="7"/>
      <c r="D157" s="10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  <c r="O157" s="395"/>
      <c r="P157" s="166"/>
      <c r="Q157" s="166"/>
      <c r="R157" s="166"/>
      <c r="S157" s="166"/>
    </row>
    <row r="158" spans="2:16" ht="13.5" customHeight="1">
      <c r="B158" s="1"/>
      <c r="C158" s="10"/>
      <c r="D158" s="1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P158" s="1"/>
    </row>
    <row r="160" ht="12.75">
      <c r="P160" s="274"/>
    </row>
    <row r="161" spans="2:19" ht="27.75" customHeight="1" thickBot="1">
      <c r="B161" s="1"/>
      <c r="C161" s="45"/>
      <c r="D161" s="45"/>
      <c r="E161" s="398" t="s">
        <v>49</v>
      </c>
      <c r="F161" s="398"/>
      <c r="G161" s="398"/>
      <c r="H161" s="398"/>
      <c r="I161" s="398"/>
      <c r="J161" s="398"/>
      <c r="K161" s="398"/>
      <c r="L161" s="398"/>
      <c r="M161" s="398"/>
      <c r="N161" s="398"/>
      <c r="O161" s="67"/>
      <c r="P161" s="11"/>
      <c r="Q161" s="81"/>
      <c r="R161" s="67"/>
      <c r="S161" s="67"/>
    </row>
    <row r="162" spans="2:19" ht="15.75">
      <c r="B162" s="1"/>
      <c r="C162" s="45"/>
      <c r="D162" s="45"/>
      <c r="E162" s="45"/>
      <c r="F162" s="46"/>
      <c r="G162" s="46"/>
      <c r="H162" s="46"/>
      <c r="I162" s="46"/>
      <c r="J162" s="47"/>
      <c r="K162" s="48"/>
      <c r="L162" s="77"/>
      <c r="M162" s="49"/>
      <c r="N162" s="77"/>
      <c r="O162" s="77"/>
      <c r="P162" s="77"/>
      <c r="Q162" s="49"/>
      <c r="R162" s="49"/>
      <c r="S162" s="49"/>
    </row>
    <row r="163" spans="2:19" ht="15.75">
      <c r="B163" s="1"/>
      <c r="C163" s="49"/>
      <c r="D163" s="50"/>
      <c r="E163" s="50"/>
      <c r="F163" s="49"/>
      <c r="G163" s="49"/>
      <c r="H163" s="49"/>
      <c r="I163" s="49"/>
      <c r="J163" s="49"/>
      <c r="K163" s="48"/>
      <c r="L163" s="51" t="s">
        <v>16</v>
      </c>
      <c r="M163" s="49"/>
      <c r="N163" s="52"/>
      <c r="O163" s="53"/>
      <c r="P163" s="49"/>
      <c r="Q163" s="49"/>
      <c r="R163" s="49"/>
      <c r="S163" s="49"/>
    </row>
    <row r="164" spans="2:19" ht="12.75">
      <c r="B164" s="54"/>
      <c r="C164" s="1"/>
      <c r="D164" s="55"/>
      <c r="E164" s="55"/>
      <c r="F164" s="56"/>
      <c r="G164" s="56"/>
      <c r="H164" s="56"/>
      <c r="I164" s="56"/>
      <c r="J164" s="57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2.75">
      <c r="B165" s="54"/>
      <c r="C165" s="1"/>
      <c r="D165" s="55"/>
      <c r="E165" s="5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8"/>
      <c r="R165" s="59"/>
      <c r="S165" s="199"/>
    </row>
    <row r="166" spans="2:19" ht="15.75">
      <c r="B166" s="319"/>
      <c r="C166" s="422" t="s">
        <v>7</v>
      </c>
      <c r="D166" s="422" t="s">
        <v>17</v>
      </c>
      <c r="E166" s="422" t="s">
        <v>0</v>
      </c>
      <c r="F166" s="425" t="s">
        <v>1</v>
      </c>
      <c r="G166" s="426"/>
      <c r="H166" s="426"/>
      <c r="I166" s="426"/>
      <c r="J166" s="426"/>
      <c r="K166" s="427"/>
      <c r="L166" s="292"/>
      <c r="M166" s="293"/>
      <c r="N166" s="425" t="s">
        <v>11</v>
      </c>
      <c r="O166" s="426"/>
      <c r="P166" s="426"/>
      <c r="Q166" s="428" t="s">
        <v>2</v>
      </c>
      <c r="R166" s="428" t="s">
        <v>248</v>
      </c>
      <c r="S166" s="98"/>
    </row>
    <row r="167" spans="2:19" ht="15" customHeight="1">
      <c r="B167" s="316"/>
      <c r="C167" s="423"/>
      <c r="D167" s="423"/>
      <c r="E167" s="423"/>
      <c r="F167" s="251" t="s">
        <v>4</v>
      </c>
      <c r="G167" s="252" t="s">
        <v>12</v>
      </c>
      <c r="H167" s="253" t="s">
        <v>18</v>
      </c>
      <c r="I167" s="253" t="s">
        <v>19</v>
      </c>
      <c r="J167" s="254" t="s">
        <v>20</v>
      </c>
      <c r="K167" s="254" t="s">
        <v>5</v>
      </c>
      <c r="L167" s="255" t="s">
        <v>21</v>
      </c>
      <c r="M167" s="256"/>
      <c r="N167" s="260" t="s">
        <v>9</v>
      </c>
      <c r="O167" s="260" t="s">
        <v>245</v>
      </c>
      <c r="P167" s="260" t="s">
        <v>108</v>
      </c>
      <c r="Q167" s="429"/>
      <c r="R167" s="429"/>
      <c r="S167" s="98"/>
    </row>
    <row r="168" spans="2:21" ht="60" customHeight="1">
      <c r="B168" s="19">
        <v>95</v>
      </c>
      <c r="C168" s="124" t="s">
        <v>52</v>
      </c>
      <c r="D168" s="20">
        <v>15</v>
      </c>
      <c r="E168" s="21">
        <v>62.7</v>
      </c>
      <c r="F168" s="24">
        <f>D168*E168</f>
        <v>940.5</v>
      </c>
      <c r="G168" s="23"/>
      <c r="H168" s="23"/>
      <c r="I168" s="23">
        <f>H168*0.25</f>
        <v>0</v>
      </c>
      <c r="J168" s="24">
        <f>IF((VLOOKUP(F168,'[2]TABLAS 15'!$B$22:$D$32,3)-L168)&lt;0,0,VLOOKUP(F168,'[2]TABLAS 15'!$B$22:$D$32,3)-L168)</f>
        <v>154.3432</v>
      </c>
      <c r="K168" s="24">
        <f>SUM(F168+H168+J168+I168+G168)</f>
        <v>1094.8432</v>
      </c>
      <c r="L168" s="25">
        <f>((F168-VLOOKUP(F168,'[2]TABLAS 15'!$A$6:$D$13,1))*VLOOKUP(F168,'[2]TABLAS 15'!$A$6:$D$13,4)+VLOOKUP(F168,'[2]TABLAS 15'!$A$6:$D$13,3))</f>
        <v>49.0768</v>
      </c>
      <c r="M168" s="26"/>
      <c r="N168" s="24">
        <f>IF((VLOOKUP(F168,'[2]TABLAS 15'!$B$22:$D$32,3)-L168)&lt;0,-(VLOOKUP(F168,'[2]TABLAS 15'!$B$22:$D$32,3)-L168),0)</f>
        <v>0</v>
      </c>
      <c r="O168" s="27"/>
      <c r="P168" s="23">
        <v>27.37</v>
      </c>
      <c r="Q168" s="140">
        <f>K168-N168-O168-P168</f>
        <v>1067.4732000000001</v>
      </c>
      <c r="R168" s="475">
        <v>1</v>
      </c>
      <c r="S168" s="384"/>
      <c r="T168" s="235"/>
      <c r="U168" s="241"/>
    </row>
    <row r="169" spans="2:21" ht="60" customHeight="1">
      <c r="B169" s="19">
        <v>96</v>
      </c>
      <c r="C169" s="124" t="s">
        <v>176</v>
      </c>
      <c r="D169" s="20">
        <v>15</v>
      </c>
      <c r="E169" s="21">
        <v>136.5</v>
      </c>
      <c r="F169" s="24">
        <f>D169*E169</f>
        <v>2047.5</v>
      </c>
      <c r="G169" s="23"/>
      <c r="H169" s="23"/>
      <c r="I169" s="23">
        <f>H169*0.25</f>
        <v>0</v>
      </c>
      <c r="J169" s="24">
        <f>IF((VLOOKUP(F169,'[2]TABLAS 15'!$B$22:$D$32,3)-L169)&lt;0,0,VLOOKUP(F169,'[2]TABLAS 15'!$B$22:$D$32,3)-L169)</f>
        <v>71.30519999999999</v>
      </c>
      <c r="K169" s="24">
        <f>SUM(F169+H169+J169+I169+G169)</f>
        <v>2118.8052</v>
      </c>
      <c r="L169" s="25">
        <f>((F169-VLOOKUP(F169,'[2]TABLAS 15'!$A$6:$D$13,1))*VLOOKUP(F169,'[2]TABLAS 15'!$A$6:$D$13,4)+VLOOKUP(F169,'[2]TABLAS 15'!$A$6:$D$13,3))</f>
        <v>119.9248</v>
      </c>
      <c r="M169" s="26"/>
      <c r="N169" s="24">
        <f>IF((VLOOKUP(F169,'[2]TABLAS 15'!$B$22:$D$32,3)-L169)&lt;0,-(VLOOKUP(F169,'[2]TABLAS 15'!$B$22:$D$32,3)-L169),0)</f>
        <v>0</v>
      </c>
      <c r="O169" s="27"/>
      <c r="P169" s="23">
        <v>52.97</v>
      </c>
      <c r="Q169" s="140">
        <f>K169-N169-O169-P169</f>
        <v>2065.8352</v>
      </c>
      <c r="R169" s="475">
        <v>1</v>
      </c>
      <c r="S169" s="384"/>
      <c r="T169" s="235"/>
      <c r="U169" s="241"/>
    </row>
    <row r="170" spans="2:21" ht="60" customHeight="1">
      <c r="B170" s="19">
        <v>97</v>
      </c>
      <c r="C170" s="124" t="s">
        <v>53</v>
      </c>
      <c r="D170" s="20">
        <v>15</v>
      </c>
      <c r="E170" s="21">
        <v>62.7</v>
      </c>
      <c r="F170" s="24">
        <f>D170*E170</f>
        <v>940.5</v>
      </c>
      <c r="G170" s="23"/>
      <c r="H170" s="23"/>
      <c r="I170" s="23">
        <f>H170*0.25</f>
        <v>0</v>
      </c>
      <c r="J170" s="24">
        <f>IF((VLOOKUP(F170,'[2]TABLAS 15'!$B$22:$D$32,3)-L170)&lt;0,0,VLOOKUP(F170,'[2]TABLAS 15'!$B$22:$D$32,3)-L170)</f>
        <v>154.3432</v>
      </c>
      <c r="K170" s="24">
        <f>SUM(F170+H170+J170+I170+G170)</f>
        <v>1094.8432</v>
      </c>
      <c r="L170" s="25">
        <f>((F170-VLOOKUP(F170,'[2]TABLAS 15'!$A$6:$D$13,1))*VLOOKUP(F170,'[2]TABLAS 15'!$A$6:$D$13,4)+VLOOKUP(F170,'[2]TABLAS 15'!$A$6:$D$13,3))</f>
        <v>49.0768</v>
      </c>
      <c r="M170" s="26"/>
      <c r="N170" s="24">
        <f>IF((VLOOKUP(F170,'[2]TABLAS 15'!$B$22:$D$32,3)-L170)&lt;0,-(VLOOKUP(F170,'[2]TABLAS 15'!$B$22:$D$32,3)-L170),0)</f>
        <v>0</v>
      </c>
      <c r="O170" s="27"/>
      <c r="P170" s="23">
        <v>27.37</v>
      </c>
      <c r="Q170" s="140">
        <f>K170-N170-O170-P170</f>
        <v>1067.4732000000001</v>
      </c>
      <c r="R170" s="475">
        <v>1</v>
      </c>
      <c r="S170" s="17"/>
      <c r="T170" s="235"/>
      <c r="U170" s="241"/>
    </row>
    <row r="171" spans="2:21" ht="60" customHeight="1">
      <c r="B171" s="19">
        <v>98</v>
      </c>
      <c r="C171" s="84" t="s">
        <v>51</v>
      </c>
      <c r="D171" s="20">
        <v>15</v>
      </c>
      <c r="E171" s="21">
        <v>62.7</v>
      </c>
      <c r="F171" s="24">
        <f>D171*E171</f>
        <v>940.5</v>
      </c>
      <c r="G171" s="23"/>
      <c r="H171" s="23"/>
      <c r="I171" s="23">
        <f>H171*0.25</f>
        <v>0</v>
      </c>
      <c r="J171" s="24">
        <f>IF((VLOOKUP(F171,'[2]TABLAS 15'!$B$22:$D$32,3)-L171)&lt;0,0,VLOOKUP(F171,'[2]TABLAS 15'!$B$22:$D$32,3)-L171)</f>
        <v>154.3432</v>
      </c>
      <c r="K171" s="24">
        <f>SUM(F171+H171+J171+I171+G171)</f>
        <v>1094.8432</v>
      </c>
      <c r="L171" s="25">
        <f>((F171-VLOOKUP(F171,'[2]TABLAS 15'!$A$6:$D$13,1))*VLOOKUP(F171,'[2]TABLAS 15'!$A$6:$D$13,4)+VLOOKUP(F171,'[2]TABLAS 15'!$A$6:$D$13,3))</f>
        <v>49.0768</v>
      </c>
      <c r="M171" s="26"/>
      <c r="N171" s="24">
        <f>IF((VLOOKUP(F171,'[2]TABLAS 15'!$B$22:$D$32,3)-L171)&lt;0,-(VLOOKUP(F171,'[2]TABLAS 15'!$B$22:$D$32,3)-L171),0)</f>
        <v>0</v>
      </c>
      <c r="O171" s="27"/>
      <c r="P171" s="23">
        <v>27.37</v>
      </c>
      <c r="Q171" s="140">
        <f>K171-N171-O171-P171</f>
        <v>1067.4732000000001</v>
      </c>
      <c r="R171" s="475">
        <v>1</v>
      </c>
      <c r="S171" s="17"/>
      <c r="T171" s="235"/>
      <c r="U171" s="241"/>
    </row>
    <row r="172" spans="2:21" ht="60" customHeight="1">
      <c r="B172" s="19">
        <v>99</v>
      </c>
      <c r="C172" s="84" t="s">
        <v>50</v>
      </c>
      <c r="D172" s="20">
        <v>15</v>
      </c>
      <c r="E172" s="21">
        <v>62.7</v>
      </c>
      <c r="F172" s="22">
        <f>D172*E172</f>
        <v>940.5</v>
      </c>
      <c r="G172" s="23"/>
      <c r="H172" s="23"/>
      <c r="I172" s="23">
        <f>H172*0.25</f>
        <v>0</v>
      </c>
      <c r="J172" s="24">
        <f>IF((VLOOKUP(F172,'[2]TABLAS 15'!$B$22:$D$32,3)-L172)&lt;0,0,VLOOKUP(F172,'[2]TABLAS 15'!$B$22:$D$32,3)-L172)</f>
        <v>154.3432</v>
      </c>
      <c r="K172" s="24">
        <f>SUM(F172+H172+J172+I172+G172)</f>
        <v>1094.8432</v>
      </c>
      <c r="L172" s="25">
        <f>((F172-VLOOKUP(F172,'[2]TABLAS 15'!$A$6:$D$13,1))*VLOOKUP(F172,'[2]TABLAS 15'!$A$6:$D$13,4)+VLOOKUP(F172,'[2]TABLAS 15'!$A$6:$D$13,3))</f>
        <v>49.0768</v>
      </c>
      <c r="M172" s="26"/>
      <c r="N172" s="24">
        <f>IF((VLOOKUP(F172,'[2]TABLAS 15'!$B$22:$D$32,3)-L172)&lt;0,-(VLOOKUP(F172,'[2]TABLAS 15'!$B$22:$D$32,3)-L172),0)</f>
        <v>0</v>
      </c>
      <c r="O172" s="27"/>
      <c r="P172" s="23">
        <v>27.37</v>
      </c>
      <c r="Q172" s="140">
        <f>K172-N172-O172-P172</f>
        <v>1067.4732000000001</v>
      </c>
      <c r="R172" s="475">
        <v>1</v>
      </c>
      <c r="S172" s="17"/>
      <c r="T172" s="235"/>
      <c r="U172" s="241"/>
    </row>
    <row r="173" spans="2:19" ht="12.75">
      <c r="B173" s="2"/>
      <c r="C173" s="75"/>
      <c r="D173" s="20"/>
      <c r="E173" s="21"/>
      <c r="F173" s="24">
        <f>SUM(F168:F172)</f>
        <v>5809.5</v>
      </c>
      <c r="G173" s="23"/>
      <c r="H173" s="23"/>
      <c r="I173" s="23">
        <f>SUM(I168:I172)</f>
        <v>0</v>
      </c>
      <c r="J173" s="24">
        <f>SUM(J168:J172)</f>
        <v>688.678</v>
      </c>
      <c r="K173" s="24">
        <f>SUM(K168:K172)</f>
        <v>6498.178000000001</v>
      </c>
      <c r="L173" s="25">
        <f>SUM(L168:L172)</f>
        <v>316.23199999999997</v>
      </c>
      <c r="M173" s="26"/>
      <c r="N173" s="24">
        <f>SUM(N168:N172)</f>
        <v>0</v>
      </c>
      <c r="O173" s="27"/>
      <c r="P173" s="23">
        <f>SUM(P168:P172)</f>
        <v>162.45000000000002</v>
      </c>
      <c r="Q173" s="24"/>
      <c r="R173" s="2"/>
      <c r="S173" s="17"/>
    </row>
    <row r="174" spans="1:19" ht="15">
      <c r="A174" s="8"/>
      <c r="B174" s="17"/>
      <c r="C174" s="18"/>
      <c r="D174" s="12"/>
      <c r="E174" s="13"/>
      <c r="F174" s="15"/>
      <c r="G174" s="14"/>
      <c r="H174" s="14"/>
      <c r="I174" s="14"/>
      <c r="J174" s="15"/>
      <c r="K174" s="15"/>
      <c r="L174" s="111"/>
      <c r="M174" s="16"/>
      <c r="N174" s="15"/>
      <c r="O174" s="36"/>
      <c r="P174" s="14"/>
      <c r="Q174" s="15"/>
      <c r="R174" s="17"/>
      <c r="S174" s="17"/>
    </row>
    <row r="175" spans="2:19" ht="13.5" thickBot="1">
      <c r="B175" s="4"/>
      <c r="C175" s="6"/>
      <c r="D175" s="12"/>
      <c r="E175" s="13"/>
      <c r="F175" s="15"/>
      <c r="G175" s="14"/>
      <c r="H175" s="14"/>
      <c r="I175" s="14"/>
      <c r="J175" s="15"/>
      <c r="K175" s="15"/>
      <c r="L175" s="111"/>
      <c r="M175" s="16"/>
      <c r="N175" s="15"/>
      <c r="O175" s="36"/>
      <c r="P175" s="14"/>
      <c r="Q175" s="15"/>
      <c r="R175" s="17"/>
      <c r="S175" s="17"/>
    </row>
    <row r="176" spans="4:19" ht="13.5" thickBot="1">
      <c r="D176" s="12"/>
      <c r="E176" s="13"/>
      <c r="F176" s="15"/>
      <c r="G176" s="14"/>
      <c r="H176" s="14"/>
      <c r="I176" s="14"/>
      <c r="J176" s="15"/>
      <c r="K176" s="15"/>
      <c r="L176" s="111"/>
      <c r="M176" s="16"/>
      <c r="N176" s="15"/>
      <c r="O176" s="36"/>
      <c r="P176" s="14" t="s">
        <v>2</v>
      </c>
      <c r="Q176" s="121">
        <f>SUM(Q168:Q175)</f>
        <v>6335.728000000001</v>
      </c>
      <c r="R176" s="17"/>
      <c r="S176" s="17"/>
    </row>
    <row r="177" spans="4:19" ht="12.75">
      <c r="D177" s="12"/>
      <c r="E177" s="13"/>
      <c r="F177" s="15"/>
      <c r="G177" s="14"/>
      <c r="H177" s="14"/>
      <c r="I177" s="14"/>
      <c r="J177" s="15"/>
      <c r="K177" s="15"/>
      <c r="L177" s="111"/>
      <c r="M177" s="16"/>
      <c r="N177" s="15"/>
      <c r="O177" s="36"/>
      <c r="P177" s="14"/>
      <c r="Q177" s="15"/>
      <c r="R177" s="17"/>
      <c r="S177" s="17"/>
    </row>
    <row r="178" spans="4:19" ht="12.75">
      <c r="D178" s="12"/>
      <c r="E178" s="13"/>
      <c r="F178" s="15"/>
      <c r="G178" s="14"/>
      <c r="H178" s="14"/>
      <c r="I178" s="14"/>
      <c r="J178" s="15"/>
      <c r="K178" s="15"/>
      <c r="L178" s="111"/>
      <c r="M178" s="16"/>
      <c r="N178" s="15"/>
      <c r="O178" s="36"/>
      <c r="P178" s="14"/>
      <c r="Q178" s="15"/>
      <c r="R178" s="17"/>
      <c r="S178" s="17"/>
    </row>
    <row r="179" spans="3:19" ht="12.75">
      <c r="C179" s="29"/>
      <c r="D179" s="12"/>
      <c r="E179" s="13"/>
      <c r="F179" s="15"/>
      <c r="G179" s="14"/>
      <c r="H179" s="14"/>
      <c r="I179" s="14"/>
      <c r="J179" s="15"/>
      <c r="K179" s="15"/>
      <c r="L179" s="111"/>
      <c r="M179" s="16"/>
      <c r="N179" s="438"/>
      <c r="O179" s="438"/>
      <c r="P179" s="438"/>
      <c r="Q179" s="438"/>
      <c r="R179" s="17"/>
      <c r="S179" s="17"/>
    </row>
    <row r="181" spans="12:19" ht="12.75">
      <c r="L181" s="167"/>
      <c r="M181" s="167"/>
      <c r="N181" s="167"/>
      <c r="O181" s="167"/>
      <c r="P181" s="167"/>
      <c r="Q181" s="167"/>
      <c r="R181" s="167"/>
      <c r="S181" s="167"/>
    </row>
    <row r="182" spans="9:11" ht="12.75">
      <c r="I182" s="29"/>
      <c r="J182" s="29"/>
      <c r="K182" s="29"/>
    </row>
    <row r="183" ht="12.75">
      <c r="F183" s="30"/>
    </row>
    <row r="184" spans="3:14" ht="12.75">
      <c r="C184" s="29"/>
      <c r="N184" s="71"/>
    </row>
    <row r="185" spans="3:21" ht="18">
      <c r="C185" s="285"/>
      <c r="L185" s="268"/>
      <c r="M185" s="268"/>
      <c r="N185" s="296"/>
      <c r="O185" s="268"/>
      <c r="P185" s="268"/>
      <c r="Q185" s="268"/>
      <c r="R185" s="268"/>
      <c r="S185" s="268"/>
      <c r="T185" s="268"/>
      <c r="U185" s="268"/>
    </row>
    <row r="186" spans="3:19" ht="15.75">
      <c r="C186" s="179"/>
      <c r="L186" s="179"/>
      <c r="M186" s="179"/>
      <c r="N186" s="179"/>
      <c r="O186" s="179"/>
      <c r="P186" s="179"/>
      <c r="Q186" s="179"/>
      <c r="R186" s="179"/>
      <c r="S186" s="179"/>
    </row>
    <row r="187" spans="3:19" ht="15.75">
      <c r="C187" s="179"/>
      <c r="L187" s="179"/>
      <c r="M187" s="179"/>
      <c r="N187" s="179"/>
      <c r="O187" s="179"/>
      <c r="P187" s="179"/>
      <c r="Q187" s="179"/>
      <c r="R187" s="179"/>
      <c r="S187" s="179"/>
    </row>
    <row r="188" spans="3:19" ht="15.75">
      <c r="C188" s="179"/>
      <c r="L188" s="179"/>
      <c r="M188" s="179"/>
      <c r="N188" s="179"/>
      <c r="O188" s="179"/>
      <c r="P188" s="179"/>
      <c r="Q188" s="179"/>
      <c r="R188" s="179"/>
      <c r="S188" s="179"/>
    </row>
    <row r="189" spans="3:19" ht="15.75">
      <c r="C189" s="179"/>
      <c r="L189" s="179"/>
      <c r="M189" s="179"/>
      <c r="N189" s="179"/>
      <c r="O189" s="179"/>
      <c r="P189" s="179"/>
      <c r="Q189" s="179"/>
      <c r="R189" s="179"/>
      <c r="S189" s="179"/>
    </row>
    <row r="190" spans="3:19" ht="15.75">
      <c r="C190" s="179"/>
      <c r="L190" s="179"/>
      <c r="M190" s="179"/>
      <c r="N190" s="179"/>
      <c r="O190" s="179"/>
      <c r="P190" s="179"/>
      <c r="Q190" s="179"/>
      <c r="R190" s="179"/>
      <c r="S190" s="179"/>
    </row>
    <row r="191" spans="3:19" ht="15.75">
      <c r="C191" s="179"/>
      <c r="L191" s="179"/>
      <c r="M191" s="179"/>
      <c r="N191" s="179"/>
      <c r="O191" s="179"/>
      <c r="P191" s="179"/>
      <c r="Q191" s="179"/>
      <c r="R191" s="179"/>
      <c r="S191" s="179"/>
    </row>
    <row r="192" spans="3:19" ht="15.75">
      <c r="C192" s="179"/>
      <c r="L192" s="179"/>
      <c r="M192" s="179"/>
      <c r="N192" s="179"/>
      <c r="O192" s="179"/>
      <c r="P192" s="179"/>
      <c r="Q192" s="179"/>
      <c r="R192" s="179"/>
      <c r="S192" s="179"/>
    </row>
    <row r="193" spans="2:19" ht="12.75">
      <c r="B193" s="1"/>
      <c r="C193" s="7"/>
      <c r="D193" s="12"/>
      <c r="E193" s="13"/>
      <c r="F193" s="15"/>
      <c r="G193" s="14"/>
      <c r="H193" s="14"/>
      <c r="I193" s="14"/>
      <c r="J193" s="15"/>
      <c r="K193" s="15"/>
      <c r="L193" s="111"/>
      <c r="M193" s="16"/>
      <c r="N193" s="15"/>
      <c r="O193" s="36"/>
      <c r="P193" s="14"/>
      <c r="Q193" s="15"/>
      <c r="R193" s="17"/>
      <c r="S193" s="17"/>
    </row>
    <row r="194" spans="2:19" ht="12.75">
      <c r="B194" s="1"/>
      <c r="C194" s="7"/>
      <c r="D194" s="12"/>
      <c r="E194" s="13"/>
      <c r="F194" s="15"/>
      <c r="G194" s="14"/>
      <c r="H194" s="14"/>
      <c r="I194" s="14"/>
      <c r="J194" s="15"/>
      <c r="K194" s="15"/>
      <c r="L194" s="3"/>
      <c r="M194" s="16"/>
      <c r="N194" s="15"/>
      <c r="O194" s="17"/>
      <c r="P194" s="17"/>
      <c r="Q194" s="15"/>
      <c r="R194" s="17"/>
      <c r="S194" s="17"/>
    </row>
    <row r="195" spans="2:19" ht="20.25">
      <c r="B195" s="1"/>
      <c r="C195" s="9"/>
      <c r="D195" s="415" t="s">
        <v>165</v>
      </c>
      <c r="E195" s="415"/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  <c r="R195" s="17"/>
      <c r="S195" s="17"/>
    </row>
    <row r="196" spans="2:19" ht="20.25">
      <c r="B196" s="1"/>
      <c r="C196" s="9"/>
      <c r="D196" s="415"/>
      <c r="E196" s="415"/>
      <c r="F196" s="415"/>
      <c r="G196" s="415"/>
      <c r="H196" s="415"/>
      <c r="I196" s="415"/>
      <c r="J196" s="415"/>
      <c r="K196" s="415"/>
      <c r="L196" s="415"/>
      <c r="M196" s="415"/>
      <c r="N196" s="415"/>
      <c r="O196" s="415"/>
      <c r="P196" s="415"/>
      <c r="Q196" s="415"/>
      <c r="R196" s="17"/>
      <c r="S196" s="17"/>
    </row>
    <row r="197" spans="2:19" ht="12.75" customHeight="1">
      <c r="B197" s="1"/>
      <c r="C197" s="7"/>
      <c r="D197" s="10"/>
      <c r="E197" s="395"/>
      <c r="F197" s="395"/>
      <c r="G197" s="395"/>
      <c r="H197" s="395"/>
      <c r="I197" s="395"/>
      <c r="J197" s="395"/>
      <c r="K197" s="395"/>
      <c r="L197" s="395"/>
      <c r="M197" s="395"/>
      <c r="N197" s="395"/>
      <c r="O197" s="395"/>
      <c r="P197" s="166"/>
      <c r="Q197" s="166"/>
      <c r="R197" s="166"/>
      <c r="S197" s="166"/>
    </row>
    <row r="198" spans="2:19" ht="12.75">
      <c r="B198" s="1"/>
      <c r="C198" s="10"/>
      <c r="D198" s="1"/>
      <c r="P198" s="442"/>
      <c r="R198" s="17"/>
      <c r="S198" s="17"/>
    </row>
    <row r="199" spans="2:19" ht="17.25" customHeight="1" thickBot="1">
      <c r="B199" s="1"/>
      <c r="C199" s="45"/>
      <c r="D199" s="45"/>
      <c r="E199" s="398" t="s">
        <v>54</v>
      </c>
      <c r="F199" s="398"/>
      <c r="G199" s="398"/>
      <c r="H199" s="398"/>
      <c r="I199" s="398"/>
      <c r="J199" s="398"/>
      <c r="K199" s="398"/>
      <c r="L199" s="398"/>
      <c r="M199" s="398"/>
      <c r="N199" s="398"/>
      <c r="O199" s="67"/>
      <c r="P199" s="442"/>
      <c r="Q199" s="81"/>
      <c r="R199" s="17"/>
      <c r="S199" s="17"/>
    </row>
    <row r="200" spans="2:19" ht="17.25" customHeight="1">
      <c r="B200" s="1"/>
      <c r="C200" s="45"/>
      <c r="D200" s="45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67"/>
      <c r="P200" s="11"/>
      <c r="Q200" s="67"/>
      <c r="R200" s="17"/>
      <c r="S200" s="17"/>
    </row>
    <row r="201" spans="2:19" ht="17.25" customHeight="1">
      <c r="B201" s="1"/>
      <c r="C201" s="45"/>
      <c r="D201" s="45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67"/>
      <c r="P201" s="11"/>
      <c r="Q201" s="67"/>
      <c r="R201" s="17"/>
      <c r="S201" s="17"/>
    </row>
    <row r="202" spans="2:19" ht="12.75">
      <c r="B202" s="54"/>
      <c r="C202" s="1"/>
      <c r="D202" s="12"/>
      <c r="E202" s="13"/>
      <c r="F202" s="15"/>
      <c r="G202" s="14"/>
      <c r="H202" s="14"/>
      <c r="I202" s="14"/>
      <c r="J202" s="15"/>
      <c r="K202" s="15"/>
      <c r="L202" s="3"/>
      <c r="M202" s="16"/>
      <c r="N202" s="15"/>
      <c r="O202" s="17"/>
      <c r="P202" s="17"/>
      <c r="Q202" s="15"/>
      <c r="R202" s="17"/>
      <c r="S202" s="17"/>
    </row>
    <row r="203" spans="2:19" ht="15.75">
      <c r="B203" s="319"/>
      <c r="C203" s="422" t="s">
        <v>7</v>
      </c>
      <c r="D203" s="422" t="s">
        <v>17</v>
      </c>
      <c r="E203" s="422" t="s">
        <v>0</v>
      </c>
      <c r="F203" s="425" t="s">
        <v>1</v>
      </c>
      <c r="G203" s="426"/>
      <c r="H203" s="426"/>
      <c r="I203" s="426"/>
      <c r="J203" s="426"/>
      <c r="K203" s="427"/>
      <c r="L203" s="335"/>
      <c r="M203" s="293"/>
      <c r="N203" s="425" t="s">
        <v>11</v>
      </c>
      <c r="O203" s="426"/>
      <c r="P203" s="427"/>
      <c r="Q203" s="428" t="s">
        <v>2</v>
      </c>
      <c r="R203" s="428" t="s">
        <v>248</v>
      </c>
      <c r="S203" s="98"/>
    </row>
    <row r="204" spans="2:19" ht="15" customHeight="1">
      <c r="B204" s="316"/>
      <c r="C204" s="423"/>
      <c r="D204" s="423"/>
      <c r="E204" s="423"/>
      <c r="F204" s="251" t="s">
        <v>4</v>
      </c>
      <c r="G204" s="252" t="s">
        <v>12</v>
      </c>
      <c r="H204" s="253" t="s">
        <v>18</v>
      </c>
      <c r="I204" s="253" t="s">
        <v>19</v>
      </c>
      <c r="J204" s="254" t="s">
        <v>20</v>
      </c>
      <c r="K204" s="254" t="s">
        <v>5</v>
      </c>
      <c r="L204" s="255" t="s">
        <v>21</v>
      </c>
      <c r="M204" s="256"/>
      <c r="N204" s="260" t="s">
        <v>9</v>
      </c>
      <c r="O204" s="260" t="s">
        <v>245</v>
      </c>
      <c r="P204" s="260" t="s">
        <v>108</v>
      </c>
      <c r="Q204" s="429"/>
      <c r="R204" s="429"/>
      <c r="S204" s="98"/>
    </row>
    <row r="205" spans="2:21" ht="60" customHeight="1">
      <c r="B205" s="19">
        <v>100</v>
      </c>
      <c r="C205" s="80" t="s">
        <v>60</v>
      </c>
      <c r="D205" s="20">
        <v>15</v>
      </c>
      <c r="E205" s="21">
        <v>62.7</v>
      </c>
      <c r="F205" s="24">
        <f aca="true" t="shared" si="13" ref="F205:F212">D205*E205</f>
        <v>940.5</v>
      </c>
      <c r="G205" s="23"/>
      <c r="H205" s="23"/>
      <c r="I205" s="23">
        <f>H205*0.25</f>
        <v>0</v>
      </c>
      <c r="J205" s="24">
        <f>IF((VLOOKUP(F205,'[2]TABLAS 15'!$B$22:$D$32,3)-L205)&lt;0,0,VLOOKUP(F205,'[2]TABLAS 15'!$B$22:$D$32,3)-L205)</f>
        <v>154.3432</v>
      </c>
      <c r="K205" s="24">
        <f aca="true" t="shared" si="14" ref="K205:K212">SUM(F205+H205+J205+I205+G205)</f>
        <v>1094.8432</v>
      </c>
      <c r="L205" s="25">
        <f>((F205-VLOOKUP(F205,'[2]TABLAS 15'!$A$6:$D$13,1))*VLOOKUP(F205,'[2]TABLAS 15'!$A$6:$D$13,4)+VLOOKUP(F205,'[2]TABLAS 15'!$A$6:$D$13,3))</f>
        <v>49.0768</v>
      </c>
      <c r="M205" s="26"/>
      <c r="N205" s="24">
        <f>IF((VLOOKUP(F205,'[2]TABLAS 15'!$B$22:$D$32,3)-L205)&lt;0,-(VLOOKUP(F205,'[2]TABLAS 15'!$B$22:$D$32,3)-L205),0)</f>
        <v>0</v>
      </c>
      <c r="O205" s="27"/>
      <c r="P205" s="23">
        <v>27.37</v>
      </c>
      <c r="Q205" s="140">
        <f aca="true" t="shared" si="15" ref="Q205:Q212">K205-N205-O205-P205</f>
        <v>1067.4732000000001</v>
      </c>
      <c r="R205" s="475">
        <v>1</v>
      </c>
      <c r="S205" s="384"/>
      <c r="T205" s="235"/>
      <c r="U205" s="241"/>
    </row>
    <row r="206" spans="2:21" ht="60" customHeight="1">
      <c r="B206" s="19">
        <v>101</v>
      </c>
      <c r="C206" s="80" t="s">
        <v>55</v>
      </c>
      <c r="D206" s="20">
        <v>15</v>
      </c>
      <c r="E206" s="21">
        <v>64</v>
      </c>
      <c r="F206" s="22">
        <f t="shared" si="13"/>
        <v>960</v>
      </c>
      <c r="G206" s="23"/>
      <c r="H206" s="23"/>
      <c r="I206" s="23">
        <f>H206*0.25</f>
        <v>0</v>
      </c>
      <c r="J206" s="24">
        <f>IF((VLOOKUP(F206,'[2]TABLAS 15'!$B$22:$D$32,3)-L206)&lt;0,0,VLOOKUP(F206,'[2]TABLAS 15'!$B$22:$D$32,3)-L206)</f>
        <v>153.09519999999998</v>
      </c>
      <c r="K206" s="24">
        <f t="shared" si="14"/>
        <v>1113.0952</v>
      </c>
      <c r="L206" s="25">
        <f>((F206-VLOOKUP(F206,'[2]TABLAS 15'!$A$6:$D$13,1))*VLOOKUP(F206,'[2]TABLAS 15'!$A$6:$D$13,4)+VLOOKUP(F206,'[2]TABLAS 15'!$A$6:$D$13,3))</f>
        <v>50.3248</v>
      </c>
      <c r="M206" s="26"/>
      <c r="N206" s="24">
        <f>IF((VLOOKUP(F206,'[2]TABLAS 15'!$B$22:$D$32,3)-L206)&lt;0,-(VLOOKUP(F206,'[2]TABLAS 15'!$B$22:$D$32,3)-L206),0)</f>
        <v>0</v>
      </c>
      <c r="O206" s="27"/>
      <c r="P206" s="23">
        <v>27.83</v>
      </c>
      <c r="Q206" s="140">
        <f t="shared" si="15"/>
        <v>1085.2652</v>
      </c>
      <c r="R206" s="475">
        <v>1</v>
      </c>
      <c r="S206" s="384"/>
      <c r="T206" s="235"/>
      <c r="U206" s="241"/>
    </row>
    <row r="207" spans="2:21" ht="60" customHeight="1">
      <c r="B207" s="19">
        <v>102</v>
      </c>
      <c r="C207" s="80" t="s">
        <v>59</v>
      </c>
      <c r="D207" s="20">
        <v>15</v>
      </c>
      <c r="E207" s="21">
        <v>63.5</v>
      </c>
      <c r="F207" s="24">
        <f t="shared" si="13"/>
        <v>952.5</v>
      </c>
      <c r="G207" s="23"/>
      <c r="H207" s="23"/>
      <c r="I207" s="23">
        <f>H207*0.25</f>
        <v>0</v>
      </c>
      <c r="J207" s="24">
        <f>IF((VLOOKUP(F207,'[2]TABLAS 15'!$B$22:$D$32,3)-L207)&lt;0,0,VLOOKUP(F207,'[2]TABLAS 15'!$B$22:$D$32,3)-L207)</f>
        <v>153.5752</v>
      </c>
      <c r="K207" s="24">
        <f t="shared" si="14"/>
        <v>1106.0752</v>
      </c>
      <c r="L207" s="25">
        <f>((F207-VLOOKUP(F207,'[2]TABLAS 15'!$A$6:$D$13,1))*VLOOKUP(F207,'[2]TABLAS 15'!$A$6:$D$13,4)+VLOOKUP(F207,'[2]TABLAS 15'!$A$6:$D$13,3))</f>
        <v>49.8448</v>
      </c>
      <c r="M207" s="26"/>
      <c r="N207" s="24">
        <f>IF((VLOOKUP(F207,'[2]TABLAS 15'!$B$22:$D$32,3)-L207)&lt;0,-(VLOOKUP(F207,'[2]TABLAS 15'!$B$22:$D$32,3)-L207),0)</f>
        <v>0</v>
      </c>
      <c r="O207" s="27"/>
      <c r="P207" s="23">
        <v>27.65</v>
      </c>
      <c r="Q207" s="140">
        <f t="shared" si="15"/>
        <v>1078.4252</v>
      </c>
      <c r="R207" s="475">
        <v>1</v>
      </c>
      <c r="S207" s="17"/>
      <c r="T207" s="235"/>
      <c r="U207" s="241"/>
    </row>
    <row r="208" spans="2:21" ht="60" customHeight="1">
      <c r="B208" s="19">
        <v>103</v>
      </c>
      <c r="C208" s="80" t="s">
        <v>58</v>
      </c>
      <c r="D208" s="20">
        <v>15</v>
      </c>
      <c r="E208" s="21">
        <v>69</v>
      </c>
      <c r="F208" s="24">
        <f t="shared" si="13"/>
        <v>1035</v>
      </c>
      <c r="G208" s="23"/>
      <c r="H208" s="23"/>
      <c r="I208" s="23">
        <f>H208*0.25</f>
        <v>0</v>
      </c>
      <c r="J208" s="24">
        <f>IF((VLOOKUP(F208,'[2]TABLAS 15'!$B$22:$D$32,3)-L208)&lt;0,0,VLOOKUP(F208,'[2]TABLAS 15'!$B$22:$D$32,3)-L208)</f>
        <v>148.2952</v>
      </c>
      <c r="K208" s="24">
        <f t="shared" si="14"/>
        <v>1183.2952</v>
      </c>
      <c r="L208" s="25">
        <f>((F208-VLOOKUP(F208,'[2]TABLAS 15'!$A$6:$D$13,1))*VLOOKUP(F208,'[2]TABLAS 15'!$A$6:$D$13,4)+VLOOKUP(F208,'[2]TABLAS 15'!$A$6:$D$13,3))</f>
        <v>55.1248</v>
      </c>
      <c r="M208" s="26"/>
      <c r="N208" s="24">
        <f>IF((VLOOKUP(F208,'[2]TABLAS 15'!$B$22:$D$32,3)-L208)&lt;0,-(VLOOKUP(F208,'[2]TABLAS 15'!$B$22:$D$32,3)-L208),0)</f>
        <v>0</v>
      </c>
      <c r="O208" s="27">
        <v>200</v>
      </c>
      <c r="P208" s="23">
        <v>29.58</v>
      </c>
      <c r="Q208" s="140">
        <f t="shared" si="15"/>
        <v>953.7152</v>
      </c>
      <c r="R208" s="475">
        <v>1</v>
      </c>
      <c r="S208" s="17"/>
      <c r="T208" s="235"/>
      <c r="U208" s="241"/>
    </row>
    <row r="209" spans="2:21" ht="60" customHeight="1">
      <c r="B209" s="19">
        <v>104</v>
      </c>
      <c r="C209" s="80" t="s">
        <v>59</v>
      </c>
      <c r="D209" s="20">
        <v>15</v>
      </c>
      <c r="E209" s="21">
        <v>61.5</v>
      </c>
      <c r="F209" s="24">
        <f t="shared" si="13"/>
        <v>922.5</v>
      </c>
      <c r="G209" s="23"/>
      <c r="H209" s="23"/>
      <c r="I209" s="23"/>
      <c r="J209" s="24">
        <f>IF((VLOOKUP(F209,'[2]TABLAS 15'!$B$22:$D$32,3)-L209)&lt;0,0,VLOOKUP(F209,'[2]TABLAS 15'!$B$22:$D$32,3)-L209)</f>
        <v>155.49519999999998</v>
      </c>
      <c r="K209" s="24">
        <f t="shared" si="14"/>
        <v>1077.9952</v>
      </c>
      <c r="L209" s="25">
        <f>((F209-VLOOKUP(F209,'[2]TABLAS 15'!$A$6:$D$13,1))*VLOOKUP(F209,'[2]TABLAS 15'!$A$6:$D$13,4)+VLOOKUP(F209,'[2]TABLAS 15'!$A$6:$D$13,3))</f>
        <v>47.924800000000005</v>
      </c>
      <c r="M209" s="26"/>
      <c r="N209" s="24">
        <f>IF((VLOOKUP(F209,'[2]TABLAS 15'!$B$22:$D$32,3)-L209)&lt;0,-(VLOOKUP(F209,'[2]TABLAS 15'!$B$22:$D$32,3)-L209),0)</f>
        <v>0</v>
      </c>
      <c r="O209" s="27"/>
      <c r="P209" s="23">
        <v>26.95</v>
      </c>
      <c r="Q209" s="140">
        <f t="shared" si="15"/>
        <v>1051.0452</v>
      </c>
      <c r="R209" s="475">
        <v>1</v>
      </c>
      <c r="S209" s="17"/>
      <c r="T209" s="235"/>
      <c r="U209" s="241"/>
    </row>
    <row r="210" spans="2:21" ht="60" customHeight="1">
      <c r="B210" s="19">
        <v>105</v>
      </c>
      <c r="C210" s="80" t="s">
        <v>56</v>
      </c>
      <c r="D210" s="226">
        <v>15</v>
      </c>
      <c r="E210" s="21">
        <v>72.5</v>
      </c>
      <c r="F210" s="24">
        <f t="shared" si="13"/>
        <v>1087.5</v>
      </c>
      <c r="G210" s="23"/>
      <c r="H210" s="23"/>
      <c r="I210" s="23">
        <f>H210*0.25</f>
        <v>0</v>
      </c>
      <c r="J210" s="24">
        <f>IF((VLOOKUP(F210,'[2]TABLAS 15'!$B$22:$D$32,3)-L210)&lt;0,0,VLOOKUP(F210,'[2]TABLAS 15'!$B$22:$D$32,3)-L210)</f>
        <v>144.93519999999998</v>
      </c>
      <c r="K210" s="24">
        <f t="shared" si="14"/>
        <v>1232.4352</v>
      </c>
      <c r="L210" s="25">
        <f>((F210-VLOOKUP(F210,'[2]TABLAS 15'!$A$6:$D$13,1))*VLOOKUP(F210,'[2]TABLAS 15'!$A$6:$D$13,4)+VLOOKUP(F210,'[2]TABLAS 15'!$A$6:$D$13,3))</f>
        <v>58.4848</v>
      </c>
      <c r="M210" s="26"/>
      <c r="N210" s="24">
        <f>IF((VLOOKUP(F210,'[2]TABLAS 15'!$B$22:$D$32,3)-L210)&lt;0,-(VLOOKUP(F210,'[2]TABLAS 15'!$B$22:$D$32,3)-L210),0)</f>
        <v>0</v>
      </c>
      <c r="O210" s="27"/>
      <c r="P210" s="23">
        <v>30.81</v>
      </c>
      <c r="Q210" s="140">
        <f t="shared" si="15"/>
        <v>1201.6252</v>
      </c>
      <c r="R210" s="475">
        <v>1</v>
      </c>
      <c r="S210" s="17"/>
      <c r="T210" s="235"/>
      <c r="U210" s="241"/>
    </row>
    <row r="211" spans="2:21" ht="60" customHeight="1">
      <c r="B211" s="19">
        <v>106</v>
      </c>
      <c r="C211" s="80" t="s">
        <v>235</v>
      </c>
      <c r="D211" s="226">
        <v>15</v>
      </c>
      <c r="E211" s="21">
        <v>72.5</v>
      </c>
      <c r="F211" s="24">
        <f>D211*E211</f>
        <v>1087.5</v>
      </c>
      <c r="G211" s="23"/>
      <c r="H211" s="23"/>
      <c r="I211" s="23">
        <f>H211*0.25</f>
        <v>0</v>
      </c>
      <c r="J211" s="24">
        <f>IF((VLOOKUP(F211,'[2]TABLAS 15'!$B$22:$D$32,3)-L211)&lt;0,0,VLOOKUP(F211,'[2]TABLAS 15'!$B$22:$D$32,3)-L211)</f>
        <v>144.93519999999998</v>
      </c>
      <c r="K211" s="24">
        <f>SUM(F211+H211+J211+I211+G211)</f>
        <v>1232.4352</v>
      </c>
      <c r="L211" s="25">
        <f>((F211-VLOOKUP(F211,'[2]TABLAS 15'!$A$6:$D$13,1))*VLOOKUP(F211,'[2]TABLAS 15'!$A$6:$D$13,4)+VLOOKUP(F211,'[2]TABLAS 15'!$A$6:$D$13,3))</f>
        <v>58.4848</v>
      </c>
      <c r="M211" s="26"/>
      <c r="N211" s="24">
        <f>IF((VLOOKUP(F211,'[2]TABLAS 15'!$B$22:$D$32,3)-L211)&lt;0,-(VLOOKUP(F211,'[2]TABLAS 15'!$B$22:$D$32,3)-L211),0)</f>
        <v>0</v>
      </c>
      <c r="O211" s="27"/>
      <c r="P211" s="23">
        <v>30.81</v>
      </c>
      <c r="Q211" s="140">
        <f>K211-N211-O211-P211</f>
        <v>1201.6252</v>
      </c>
      <c r="R211" s="475">
        <v>1</v>
      </c>
      <c r="S211" s="17"/>
      <c r="T211" s="235"/>
      <c r="U211" s="241"/>
    </row>
    <row r="212" spans="2:21" ht="60" customHeight="1">
      <c r="B212" s="19">
        <v>107</v>
      </c>
      <c r="C212" s="80" t="s">
        <v>57</v>
      </c>
      <c r="D212" s="226">
        <v>15</v>
      </c>
      <c r="E212" s="21">
        <v>72</v>
      </c>
      <c r="F212" s="24">
        <f t="shared" si="13"/>
        <v>1080</v>
      </c>
      <c r="G212" s="23"/>
      <c r="H212" s="23"/>
      <c r="I212" s="23">
        <f>H212*0.25</f>
        <v>0</v>
      </c>
      <c r="J212" s="24">
        <f>IF((VLOOKUP(F212,'[2]TABLAS 15'!$B$22:$D$32,3)-L212)&lt;0,0,VLOOKUP(F212,'[2]TABLAS 15'!$B$22:$D$32,3)-L212)</f>
        <v>145.41519999999997</v>
      </c>
      <c r="K212" s="24">
        <f t="shared" si="14"/>
        <v>1225.4152</v>
      </c>
      <c r="L212" s="25">
        <f>((F212-VLOOKUP(F212,'[2]TABLAS 15'!$A$6:$D$13,1))*VLOOKUP(F212,'[2]TABLAS 15'!$A$6:$D$13,4)+VLOOKUP(F212,'[2]TABLAS 15'!$A$6:$D$13,3))</f>
        <v>58.0048</v>
      </c>
      <c r="M212" s="26"/>
      <c r="N212" s="24">
        <f>IF((VLOOKUP(F212,'[2]TABLAS 15'!$B$22:$D$32,3)-L212)&lt;0,-(VLOOKUP(F212,'[2]TABLAS 15'!$B$22:$D$32,3)-L212),0)</f>
        <v>0</v>
      </c>
      <c r="O212" s="27"/>
      <c r="P212" s="23">
        <v>30.64</v>
      </c>
      <c r="Q212" s="140">
        <f t="shared" si="15"/>
        <v>1194.7751999999998</v>
      </c>
      <c r="R212" s="475">
        <v>1</v>
      </c>
      <c r="S212" s="17"/>
      <c r="T212" s="235"/>
      <c r="U212" s="241"/>
    </row>
    <row r="213" spans="5:16" ht="12.75">
      <c r="E213" s="223"/>
      <c r="F213" s="223"/>
      <c r="G213" s="223"/>
      <c r="H213" s="223"/>
      <c r="I213" s="223"/>
      <c r="J213" s="223"/>
      <c r="K213" s="223"/>
      <c r="L213" s="74"/>
      <c r="M213" s="74"/>
      <c r="N213" s="74"/>
      <c r="O213" s="74"/>
      <c r="P213" s="74"/>
    </row>
    <row r="214" spans="5:16" ht="12.75">
      <c r="E214" s="228"/>
      <c r="F214" s="224">
        <f>SUM(F205:F213)</f>
        <v>8065.5</v>
      </c>
      <c r="G214" s="223"/>
      <c r="H214" s="223"/>
      <c r="I214" s="224">
        <f>SUM(I205:I213)</f>
        <v>0</v>
      </c>
      <c r="J214" s="224">
        <f>SUM(J205:J213)</f>
        <v>1200.0895999999998</v>
      </c>
      <c r="K214" s="224">
        <f>SUM(K205:K213)</f>
        <v>9265.589600000001</v>
      </c>
      <c r="L214" s="222">
        <f>SUM(L205:L213)</f>
        <v>427.2704</v>
      </c>
      <c r="M214" s="74"/>
      <c r="N214" s="222">
        <f>SUM(N205:N213)</f>
        <v>0</v>
      </c>
      <c r="O214" s="224">
        <f>SUM(O205:O213)</f>
        <v>200</v>
      </c>
      <c r="P214" s="224">
        <f>SUM(P205:P213)</f>
        <v>231.64</v>
      </c>
    </row>
    <row r="215" spans="5:11" ht="12.75">
      <c r="E215" s="30"/>
      <c r="F215" s="30"/>
      <c r="G215" s="30"/>
      <c r="H215" s="30"/>
      <c r="I215" s="30"/>
      <c r="J215" s="30"/>
      <c r="K215" s="30"/>
    </row>
    <row r="216" spans="5:11" ht="12.75">
      <c r="E216" s="30"/>
      <c r="F216" s="30"/>
      <c r="G216" s="30"/>
      <c r="H216" s="30"/>
      <c r="I216" s="30"/>
      <c r="J216" s="30"/>
      <c r="K216" s="30"/>
    </row>
    <row r="217" spans="16:17" ht="12.75">
      <c r="P217" s="225" t="s">
        <v>2</v>
      </c>
      <c r="Q217" s="227">
        <f>SUM(Q205:Q216)</f>
        <v>8833.9496</v>
      </c>
    </row>
    <row r="220" spans="5:19" ht="12.75">
      <c r="E220" s="13"/>
      <c r="F220" s="120"/>
      <c r="G220" s="120"/>
      <c r="H220" s="120"/>
      <c r="I220" s="120"/>
      <c r="J220" s="424"/>
      <c r="K220" s="424"/>
      <c r="L220" s="424"/>
      <c r="M220" s="424"/>
      <c r="N220" s="424"/>
      <c r="O220" s="424"/>
      <c r="P220" s="14"/>
      <c r="Q220" s="15"/>
      <c r="R220" s="17"/>
      <c r="S220" s="17"/>
    </row>
    <row r="221" spans="5:19" ht="12.75">
      <c r="E221" s="13"/>
      <c r="L221" s="111"/>
      <c r="M221" s="16"/>
      <c r="N221" s="15"/>
      <c r="O221" s="36"/>
      <c r="P221" s="14"/>
      <c r="Q221" s="15"/>
      <c r="R221" s="17"/>
      <c r="S221" s="17"/>
    </row>
    <row r="222" spans="5:19" ht="12.75">
      <c r="E222" s="13"/>
      <c r="F222" s="120"/>
      <c r="G222" s="120"/>
      <c r="H222" s="120"/>
      <c r="I222" s="120"/>
      <c r="J222" s="120"/>
      <c r="K222" s="120"/>
      <c r="L222" s="111"/>
      <c r="M222" s="16"/>
      <c r="N222" s="15"/>
      <c r="O222" s="36"/>
      <c r="P222" s="14"/>
      <c r="Q222" s="15"/>
      <c r="R222" s="17"/>
      <c r="S222" s="17"/>
    </row>
    <row r="223" spans="5:19" ht="12.75">
      <c r="E223" s="13"/>
      <c r="F223" s="120"/>
      <c r="G223" s="120"/>
      <c r="H223" s="120"/>
      <c r="I223" s="120"/>
      <c r="J223" s="120"/>
      <c r="K223" s="120"/>
      <c r="L223" s="111"/>
      <c r="M223" s="16"/>
      <c r="N223" s="15"/>
      <c r="O223" s="36"/>
      <c r="P223" s="14"/>
      <c r="Q223" s="15"/>
      <c r="R223" s="17"/>
      <c r="S223" s="17"/>
    </row>
    <row r="224" spans="5:19" ht="12.75">
      <c r="E224" s="13"/>
      <c r="R224" s="17"/>
      <c r="S224" s="17"/>
    </row>
    <row r="225" spans="5:19" ht="12.75">
      <c r="E225" s="13"/>
      <c r="P225" s="14"/>
      <c r="Q225" s="15"/>
      <c r="R225" s="17"/>
      <c r="S225" s="17"/>
    </row>
    <row r="226" spans="5:19" ht="12.75">
      <c r="E226" s="13"/>
      <c r="I226" s="441"/>
      <c r="J226" s="441"/>
      <c r="K226" s="441"/>
      <c r="L226" s="441"/>
      <c r="M226" s="441"/>
      <c r="N226" s="441"/>
      <c r="O226" s="441"/>
      <c r="R226" s="17"/>
      <c r="S226" s="17"/>
    </row>
    <row r="227" spans="5:19" ht="15">
      <c r="E227" s="13"/>
      <c r="I227" s="443"/>
      <c r="J227" s="443"/>
      <c r="K227" s="443"/>
      <c r="L227" s="443"/>
      <c r="M227" s="443"/>
      <c r="N227" s="443"/>
      <c r="O227" s="443"/>
      <c r="P227" s="443"/>
      <c r="Q227" s="15"/>
      <c r="R227" s="17"/>
      <c r="S227" s="17"/>
    </row>
    <row r="235" ht="12.75">
      <c r="F235" s="30"/>
    </row>
    <row r="236" spans="2:17" ht="20.25">
      <c r="B236" s="1"/>
      <c r="C236" s="9"/>
      <c r="D236" s="415" t="s">
        <v>165</v>
      </c>
      <c r="E236" s="415"/>
      <c r="F236" s="415"/>
      <c r="G236" s="415"/>
      <c r="H236" s="415"/>
      <c r="I236" s="415"/>
      <c r="J236" s="415"/>
      <c r="K236" s="415"/>
      <c r="L236" s="415"/>
      <c r="M236" s="415"/>
      <c r="N236" s="415"/>
      <c r="O236" s="415"/>
      <c r="P236" s="415"/>
      <c r="Q236" s="415"/>
    </row>
    <row r="237" spans="2:17" ht="20.25">
      <c r="B237" s="1"/>
      <c r="C237" s="9"/>
      <c r="D237" s="415"/>
      <c r="E237" s="415"/>
      <c r="F237" s="415"/>
      <c r="G237" s="415"/>
      <c r="H237" s="415"/>
      <c r="I237" s="415"/>
      <c r="J237" s="415"/>
      <c r="K237" s="415"/>
      <c r="L237" s="415"/>
      <c r="M237" s="415"/>
      <c r="N237" s="415"/>
      <c r="O237" s="415"/>
      <c r="P237" s="415"/>
      <c r="Q237" s="415"/>
    </row>
    <row r="238" spans="2:19" ht="12.75" customHeight="1">
      <c r="B238" s="1"/>
      <c r="C238" s="7"/>
      <c r="D238" s="10"/>
      <c r="E238" s="395"/>
      <c r="F238" s="395"/>
      <c r="G238" s="395"/>
      <c r="H238" s="395"/>
      <c r="I238" s="395"/>
      <c r="J238" s="395"/>
      <c r="K238" s="395"/>
      <c r="L238" s="395"/>
      <c r="M238" s="395"/>
      <c r="N238" s="395"/>
      <c r="O238" s="395"/>
      <c r="P238" s="166"/>
      <c r="Q238" s="166"/>
      <c r="R238" s="166"/>
      <c r="S238" s="166"/>
    </row>
    <row r="239" spans="2:16" ht="12.75">
      <c r="B239" s="1"/>
      <c r="C239" s="10"/>
      <c r="D239" s="1"/>
      <c r="P239" s="1"/>
    </row>
    <row r="240" spans="2:19" ht="24" customHeight="1" thickBot="1">
      <c r="B240" s="1"/>
      <c r="C240" s="45"/>
      <c r="D240" s="45"/>
      <c r="E240" s="398" t="s">
        <v>54</v>
      </c>
      <c r="F240" s="398"/>
      <c r="G240" s="398"/>
      <c r="H240" s="398"/>
      <c r="I240" s="398"/>
      <c r="J240" s="398"/>
      <c r="K240" s="398"/>
      <c r="L240" s="398"/>
      <c r="M240" s="398"/>
      <c r="N240" s="398"/>
      <c r="O240" s="67"/>
      <c r="P240" s="11"/>
      <c r="Q240" s="81"/>
      <c r="R240" s="67"/>
      <c r="S240" s="67"/>
    </row>
    <row r="242" spans="2:19" ht="17.25">
      <c r="B242" s="1"/>
      <c r="C242" s="45"/>
      <c r="D242" s="45"/>
      <c r="E242" s="45"/>
      <c r="F242" s="46"/>
      <c r="G242" s="46"/>
      <c r="H242" s="46"/>
      <c r="I242" s="46"/>
      <c r="J242" s="47"/>
      <c r="K242" s="60"/>
      <c r="L242" s="61"/>
      <c r="M242" s="49"/>
      <c r="N242" s="67"/>
      <c r="O242" s="67"/>
      <c r="P242" s="274"/>
      <c r="R242" s="67"/>
      <c r="S242" s="67"/>
    </row>
    <row r="245" spans="2:19" ht="15.75">
      <c r="B245" s="319"/>
      <c r="C245" s="300" t="s">
        <v>7</v>
      </c>
      <c r="D245" s="301" t="s">
        <v>17</v>
      </c>
      <c r="E245" s="300" t="s">
        <v>0</v>
      </c>
      <c r="F245" s="425" t="s">
        <v>1</v>
      </c>
      <c r="G245" s="426"/>
      <c r="H245" s="426"/>
      <c r="I245" s="426"/>
      <c r="J245" s="426"/>
      <c r="K245" s="427"/>
      <c r="L245" s="292"/>
      <c r="M245" s="293"/>
      <c r="N245" s="425" t="s">
        <v>11</v>
      </c>
      <c r="O245" s="426"/>
      <c r="P245" s="426"/>
      <c r="Q245" s="317" t="s">
        <v>2</v>
      </c>
      <c r="R245" s="317" t="s">
        <v>248</v>
      </c>
      <c r="S245" s="98"/>
    </row>
    <row r="246" spans="2:19" ht="15">
      <c r="B246" s="316"/>
      <c r="C246" s="303"/>
      <c r="D246" s="304"/>
      <c r="E246" s="303"/>
      <c r="F246" s="78" t="s">
        <v>4</v>
      </c>
      <c r="G246" s="207" t="s">
        <v>12</v>
      </c>
      <c r="H246" s="73" t="s">
        <v>18</v>
      </c>
      <c r="I246" s="73" t="s">
        <v>19</v>
      </c>
      <c r="J246" s="63" t="s">
        <v>20</v>
      </c>
      <c r="K246" s="63" t="s">
        <v>5</v>
      </c>
      <c r="L246" s="64" t="s">
        <v>21</v>
      </c>
      <c r="M246" s="1"/>
      <c r="N246" s="79" t="s">
        <v>9</v>
      </c>
      <c r="O246" s="79" t="s">
        <v>245</v>
      </c>
      <c r="P246" s="79" t="s">
        <v>108</v>
      </c>
      <c r="Q246" s="318"/>
      <c r="R246" s="318"/>
      <c r="S246" s="103"/>
    </row>
    <row r="247" spans="2:21" ht="60" customHeight="1">
      <c r="B247" s="19">
        <v>108</v>
      </c>
      <c r="C247" s="80" t="s">
        <v>62</v>
      </c>
      <c r="D247" s="20">
        <v>15</v>
      </c>
      <c r="E247" s="21">
        <v>62.8</v>
      </c>
      <c r="F247" s="24">
        <f aca="true" t="shared" si="16" ref="F247:F253">D247*E247</f>
        <v>942</v>
      </c>
      <c r="G247" s="23"/>
      <c r="H247" s="23"/>
      <c r="I247" s="23">
        <f aca="true" t="shared" si="17" ref="I247:I253">H247*0.25</f>
        <v>0</v>
      </c>
      <c r="J247" s="24">
        <f>IF((VLOOKUP(F247,'[2]TABLAS 15'!$B$22:$D$32,3)-L247)&lt;0,0,VLOOKUP(F247,'[2]TABLAS 15'!$B$22:$D$32,3)-L247)</f>
        <v>154.2472</v>
      </c>
      <c r="K247" s="24">
        <f aca="true" t="shared" si="18" ref="K247:K253">SUM(F247+H247+J247+I247+G247)</f>
        <v>1096.2472</v>
      </c>
      <c r="L247" s="25">
        <f>((F247-VLOOKUP(F247,'[2]TABLAS 15'!$A$6:$D$13,1))*VLOOKUP(F247,'[2]TABLAS 15'!$A$6:$D$13,4)+VLOOKUP(F247,'[2]TABLAS 15'!$A$6:$D$13,3))</f>
        <v>49.1728</v>
      </c>
      <c r="M247" s="26"/>
      <c r="N247" s="24">
        <f>IF((VLOOKUP(F247,'[2]TABLAS 15'!$B$22:$D$32,3)-L247)&lt;0,-(VLOOKUP(F247,'[2]TABLAS 15'!$B$22:$D$32,3)-L247),0)</f>
        <v>0</v>
      </c>
      <c r="O247" s="27"/>
      <c r="P247" s="23">
        <v>27.41</v>
      </c>
      <c r="Q247" s="140">
        <f aca="true" t="shared" si="19" ref="Q247:Q253">K247-N247-O247-P247</f>
        <v>1068.8372</v>
      </c>
      <c r="R247" s="475">
        <v>1</v>
      </c>
      <c r="S247" s="17"/>
      <c r="T247" s="235"/>
      <c r="U247" s="241"/>
    </row>
    <row r="248" spans="2:21" ht="60" customHeight="1">
      <c r="B248" s="19">
        <v>109</v>
      </c>
      <c r="C248" s="80" t="s">
        <v>66</v>
      </c>
      <c r="D248" s="20">
        <v>15</v>
      </c>
      <c r="E248" s="21">
        <v>108.5</v>
      </c>
      <c r="F248" s="24">
        <f t="shared" si="16"/>
        <v>1627.5</v>
      </c>
      <c r="G248" s="23"/>
      <c r="H248" s="23"/>
      <c r="I248" s="23">
        <f t="shared" si="17"/>
        <v>0</v>
      </c>
      <c r="J248" s="24">
        <f>IF((VLOOKUP(F248,'[2]TABLAS 15'!$B$22:$D$32,3)-L248)&lt;0,0,VLOOKUP(F248,'[2]TABLAS 15'!$B$22:$D$32,3)-L248)</f>
        <v>110.2652</v>
      </c>
      <c r="K248" s="24">
        <f t="shared" si="18"/>
        <v>1737.7652</v>
      </c>
      <c r="L248" s="25">
        <f>((F248-VLOOKUP(F248,'[2]TABLAS 15'!$A$6:$D$13,1))*VLOOKUP(F248,'[2]TABLAS 15'!$A$6:$D$13,4)+VLOOKUP(F248,'[2]TABLAS 15'!$A$6:$D$13,3))</f>
        <v>93.04480000000001</v>
      </c>
      <c r="M248" s="26"/>
      <c r="N248" s="24">
        <f>IF((VLOOKUP(F248,'[2]TABLAS 15'!$B$22:$D$32,3)-L248)&lt;0,-(VLOOKUP(F248,'[2]TABLAS 15'!$B$22:$D$32,3)-L248),0)</f>
        <v>0</v>
      </c>
      <c r="O248" s="27"/>
      <c r="P248" s="23">
        <v>43.44</v>
      </c>
      <c r="Q248" s="140">
        <f t="shared" si="19"/>
        <v>1694.3252</v>
      </c>
      <c r="R248" s="475">
        <v>1</v>
      </c>
      <c r="S248" s="17"/>
      <c r="T248" s="235"/>
      <c r="U248" s="241"/>
    </row>
    <row r="249" spans="2:21" ht="60" customHeight="1">
      <c r="B249" s="19">
        <v>110</v>
      </c>
      <c r="C249" s="250" t="s">
        <v>155</v>
      </c>
      <c r="D249" s="139">
        <v>15</v>
      </c>
      <c r="E249" s="168">
        <v>85.5</v>
      </c>
      <c r="F249" s="24">
        <f t="shared" si="16"/>
        <v>1282.5</v>
      </c>
      <c r="G249" s="23"/>
      <c r="H249" s="23"/>
      <c r="I249" s="23">
        <f t="shared" si="17"/>
        <v>0</v>
      </c>
      <c r="J249" s="24">
        <f>IF((VLOOKUP(F249,'[2]TABLAS 15'!$B$22:$D$32,3)-L249)&lt;0,0,VLOOKUP(F249,'[2]TABLAS 15'!$B$22:$D$32,3)-L249)</f>
        <v>132.4552</v>
      </c>
      <c r="K249" s="24">
        <f t="shared" si="18"/>
        <v>1414.9551999999999</v>
      </c>
      <c r="L249" s="25">
        <f>((F249-VLOOKUP(F249,'[2]TABLAS 15'!$A$6:$D$13,1))*VLOOKUP(F249,'[2]TABLAS 15'!$A$6:$D$13,4)+VLOOKUP(F249,'[2]TABLAS 15'!$A$6:$D$13,3))</f>
        <v>70.96480000000001</v>
      </c>
      <c r="M249" s="26"/>
      <c r="N249" s="24">
        <f>IF((VLOOKUP(F249,'[2]TABLAS 15'!$B$22:$D$32,3)-L249)&lt;0,-(VLOOKUP(F249,'[2]TABLAS 15'!$B$22:$D$32,3)-L249),0)</f>
        <v>0</v>
      </c>
      <c r="O249" s="27"/>
      <c r="P249" s="23">
        <v>35.37</v>
      </c>
      <c r="Q249" s="140">
        <f t="shared" si="19"/>
        <v>1379.5852</v>
      </c>
      <c r="R249" s="475">
        <v>1</v>
      </c>
      <c r="S249" s="17"/>
      <c r="T249" s="235"/>
      <c r="U249" s="241"/>
    </row>
    <row r="250" spans="2:22" ht="60" customHeight="1">
      <c r="B250" s="19">
        <v>111</v>
      </c>
      <c r="C250" s="80" t="s">
        <v>61</v>
      </c>
      <c r="D250" s="20">
        <v>15</v>
      </c>
      <c r="E250" s="21">
        <v>66</v>
      </c>
      <c r="F250" s="24">
        <f t="shared" si="16"/>
        <v>990</v>
      </c>
      <c r="G250" s="23"/>
      <c r="H250" s="23"/>
      <c r="I250" s="23">
        <f t="shared" si="17"/>
        <v>0</v>
      </c>
      <c r="J250" s="24">
        <f>IF((VLOOKUP(F250,'[2]TABLAS 15'!$B$22:$D$32,3)-L250)&lt;0,0,VLOOKUP(F250,'[2]TABLAS 15'!$B$22:$D$32,3)-L250)</f>
        <v>151.1752</v>
      </c>
      <c r="K250" s="24">
        <f t="shared" si="18"/>
        <v>1141.1752</v>
      </c>
      <c r="L250" s="25">
        <f>((F250-VLOOKUP(F250,'[2]TABLAS 15'!$A$6:$D$13,1))*VLOOKUP(F250,'[2]TABLAS 15'!$A$6:$D$13,4)+VLOOKUP(F250,'[2]TABLAS 15'!$A$6:$D$13,3))</f>
        <v>52.244800000000005</v>
      </c>
      <c r="M250" s="26"/>
      <c r="N250" s="24">
        <f>IF((VLOOKUP(F250,'[2]TABLAS 15'!$B$22:$D$32,3)-L250)&lt;0,-(VLOOKUP(F250,'[2]TABLAS 15'!$B$22:$D$32,3)-L250),0)</f>
        <v>0</v>
      </c>
      <c r="O250" s="27"/>
      <c r="P250" s="23">
        <v>28.53</v>
      </c>
      <c r="Q250" s="140">
        <f t="shared" si="19"/>
        <v>1112.6452</v>
      </c>
      <c r="R250" s="475">
        <v>1</v>
      </c>
      <c r="S250" s="17"/>
      <c r="T250" s="235"/>
      <c r="U250" s="241"/>
      <c r="V250" s="176"/>
    </row>
    <row r="251" spans="2:22" ht="60" customHeight="1">
      <c r="B251" s="19">
        <v>112</v>
      </c>
      <c r="C251" s="80" t="s">
        <v>64</v>
      </c>
      <c r="D251" s="20">
        <v>15</v>
      </c>
      <c r="E251" s="21">
        <v>62.8</v>
      </c>
      <c r="F251" s="24">
        <f t="shared" si="16"/>
        <v>942</v>
      </c>
      <c r="G251" s="23"/>
      <c r="H251" s="23"/>
      <c r="I251" s="23">
        <f t="shared" si="17"/>
        <v>0</v>
      </c>
      <c r="J251" s="24">
        <f>IF((VLOOKUP(F251,'[2]TABLAS 15'!$B$22:$D$32,3)-L251)&lt;0,0,VLOOKUP(F251,'[2]TABLAS 15'!$B$22:$D$32,3)-L251)</f>
        <v>154.2472</v>
      </c>
      <c r="K251" s="24">
        <f t="shared" si="18"/>
        <v>1096.2472</v>
      </c>
      <c r="L251" s="25">
        <f>((F251-VLOOKUP(F251,'[2]TABLAS 15'!$A$6:$D$13,1))*VLOOKUP(F251,'[2]TABLAS 15'!$A$6:$D$13,4)+VLOOKUP(F251,'[2]TABLAS 15'!$A$6:$D$13,3))</f>
        <v>49.1728</v>
      </c>
      <c r="M251" s="26"/>
      <c r="N251" s="24">
        <f>IF((VLOOKUP(F251,'[2]TABLAS 15'!$B$22:$D$32,3)-L251)&lt;0,-(VLOOKUP(F251,'[2]TABLAS 15'!$B$22:$D$32,3)-L251),0)</f>
        <v>0</v>
      </c>
      <c r="O251" s="27"/>
      <c r="P251" s="23">
        <v>27.41</v>
      </c>
      <c r="Q251" s="140">
        <f t="shared" si="19"/>
        <v>1068.8372</v>
      </c>
      <c r="R251" s="475">
        <v>1</v>
      </c>
      <c r="S251" s="17"/>
      <c r="T251" s="235"/>
      <c r="U251" s="241"/>
      <c r="V251" s="176"/>
    </row>
    <row r="252" spans="2:21" ht="60" customHeight="1">
      <c r="B252" s="19">
        <v>113</v>
      </c>
      <c r="C252" s="80" t="s">
        <v>63</v>
      </c>
      <c r="D252" s="20">
        <v>15</v>
      </c>
      <c r="E252" s="21">
        <v>62.8</v>
      </c>
      <c r="F252" s="24">
        <f t="shared" si="16"/>
        <v>942</v>
      </c>
      <c r="G252" s="23"/>
      <c r="H252" s="23"/>
      <c r="I252" s="23">
        <f t="shared" si="17"/>
        <v>0</v>
      </c>
      <c r="J252" s="24">
        <f>IF((VLOOKUP(F252,'[2]TABLAS 15'!$B$22:$D$32,3)-L252)&lt;0,0,VLOOKUP(F252,'[2]TABLAS 15'!$B$22:$D$32,3)-L252)</f>
        <v>154.2472</v>
      </c>
      <c r="K252" s="24">
        <f t="shared" si="18"/>
        <v>1096.2472</v>
      </c>
      <c r="L252" s="25">
        <f>((F252-VLOOKUP(F252,'[2]TABLAS 15'!$A$6:$D$13,1))*VLOOKUP(F252,'[2]TABLAS 15'!$A$6:$D$13,4)+VLOOKUP(F252,'[2]TABLAS 15'!$A$6:$D$13,3))</f>
        <v>49.1728</v>
      </c>
      <c r="M252" s="26"/>
      <c r="N252" s="24">
        <f>IF((VLOOKUP(F252,'[2]TABLAS 15'!$B$22:$D$32,3)-L252)&lt;0,-(VLOOKUP(F252,'[2]TABLAS 15'!$B$22:$D$32,3)-L252),0)</f>
        <v>0</v>
      </c>
      <c r="O252" s="27"/>
      <c r="P252" s="23">
        <v>27.41</v>
      </c>
      <c r="Q252" s="140">
        <f t="shared" si="19"/>
        <v>1068.8372</v>
      </c>
      <c r="R252" s="475">
        <v>1</v>
      </c>
      <c r="S252" s="17"/>
      <c r="T252" s="235"/>
      <c r="U252" s="241"/>
    </row>
    <row r="253" spans="2:21" ht="60" customHeight="1">
      <c r="B253" s="19">
        <v>114</v>
      </c>
      <c r="C253" s="80" t="s">
        <v>65</v>
      </c>
      <c r="D253" s="20">
        <v>15</v>
      </c>
      <c r="E253" s="21">
        <v>66</v>
      </c>
      <c r="F253" s="24">
        <f t="shared" si="16"/>
        <v>990</v>
      </c>
      <c r="G253" s="23"/>
      <c r="H253" s="23"/>
      <c r="I253" s="23">
        <f t="shared" si="17"/>
        <v>0</v>
      </c>
      <c r="J253" s="24">
        <f>IF((VLOOKUP(F253,'[2]TABLAS 15'!$B$22:$D$32,3)-L253)&lt;0,0,VLOOKUP(F253,'[2]TABLAS 15'!$B$22:$D$32,3)-L253)</f>
        <v>151.1752</v>
      </c>
      <c r="K253" s="24">
        <f t="shared" si="18"/>
        <v>1141.1752</v>
      </c>
      <c r="L253" s="25">
        <f>((F253-VLOOKUP(F253,'[2]TABLAS 15'!$A$6:$D$13,1))*VLOOKUP(F253,'[2]TABLAS 15'!$A$6:$D$13,4)+VLOOKUP(F253,'[2]TABLAS 15'!$A$6:$D$13,3))</f>
        <v>52.244800000000005</v>
      </c>
      <c r="M253" s="26"/>
      <c r="N253" s="24">
        <f>IF((VLOOKUP(F253,'[2]TABLAS 15'!$B$22:$D$32,3)-L253)&lt;0,-(VLOOKUP(F253,'[2]TABLAS 15'!$B$22:$D$32,3)-L253),0)</f>
        <v>0</v>
      </c>
      <c r="O253" s="27"/>
      <c r="P253" s="23">
        <v>28.53</v>
      </c>
      <c r="Q253" s="140">
        <f t="shared" si="19"/>
        <v>1112.6452</v>
      </c>
      <c r="R253" s="475">
        <v>1</v>
      </c>
      <c r="S253" s="17"/>
      <c r="T253" s="235"/>
      <c r="U253" s="241"/>
    </row>
    <row r="254" spans="2:19" ht="12.75">
      <c r="B254" s="2"/>
      <c r="C254" s="75"/>
      <c r="D254" s="20"/>
      <c r="E254" s="21"/>
      <c r="F254" s="24"/>
      <c r="G254" s="23"/>
      <c r="H254" s="23"/>
      <c r="I254" s="23"/>
      <c r="J254" s="24"/>
      <c r="K254" s="24"/>
      <c r="L254" s="25"/>
      <c r="M254" s="26"/>
      <c r="N254" s="24"/>
      <c r="O254" s="27"/>
      <c r="P254" s="23"/>
      <c r="Q254" s="24"/>
      <c r="R254" s="2"/>
      <c r="S254" s="17"/>
    </row>
    <row r="255" spans="2:19" ht="15">
      <c r="B255" s="65"/>
      <c r="C255" s="108"/>
      <c r="D255" s="20"/>
      <c r="E255" s="21"/>
      <c r="F255" s="24">
        <f>SUM(F247:F254)</f>
        <v>7716</v>
      </c>
      <c r="G255" s="23"/>
      <c r="H255" s="23"/>
      <c r="I255" s="23">
        <f>SUM(I247:I254)</f>
        <v>0</v>
      </c>
      <c r="J255" s="24">
        <f>SUM(J247:J254)</f>
        <v>1007.8124</v>
      </c>
      <c r="K255" s="24">
        <f>SUM(K247:K254)</f>
        <v>8723.812399999999</v>
      </c>
      <c r="L255" s="25">
        <f>SUM(L247:L254)</f>
        <v>416.0176</v>
      </c>
      <c r="M255" s="26"/>
      <c r="N255" s="24">
        <f>SUM(N247:N254)</f>
        <v>0</v>
      </c>
      <c r="O255" s="27"/>
      <c r="P255" s="23">
        <f>SUM(P247:P254)</f>
        <v>218.1</v>
      </c>
      <c r="Q255" s="24"/>
      <c r="R255" s="2"/>
      <c r="S255" s="17"/>
    </row>
    <row r="256" spans="2:19" ht="12.75">
      <c r="B256" s="4"/>
      <c r="C256" s="5"/>
      <c r="D256" s="12"/>
      <c r="E256" s="13"/>
      <c r="F256" s="15"/>
      <c r="G256" s="14"/>
      <c r="H256" s="14"/>
      <c r="I256" s="14"/>
      <c r="J256" s="15"/>
      <c r="K256" s="15"/>
      <c r="L256" s="111"/>
      <c r="M256" s="16"/>
      <c r="N256" s="15"/>
      <c r="O256" s="36"/>
      <c r="P256" s="14"/>
      <c r="Q256" s="15"/>
      <c r="R256" s="17"/>
      <c r="S256" s="17"/>
    </row>
    <row r="257" spans="5:19" ht="13.5" thickBot="1">
      <c r="E257" s="13"/>
      <c r="L257" s="111"/>
      <c r="M257" s="16"/>
      <c r="N257" s="15"/>
      <c r="O257" s="36"/>
      <c r="P257" s="14"/>
      <c r="Q257" s="15"/>
      <c r="R257" s="17"/>
      <c r="S257" s="17"/>
    </row>
    <row r="258" spans="5:19" ht="13.5" thickBot="1">
      <c r="E258" s="13"/>
      <c r="F258" s="120"/>
      <c r="G258" s="120"/>
      <c r="H258" s="120"/>
      <c r="I258" s="120"/>
      <c r="J258" s="120"/>
      <c r="K258" s="120"/>
      <c r="L258" s="111"/>
      <c r="M258" s="16"/>
      <c r="N258" s="15"/>
      <c r="O258" s="36"/>
      <c r="P258" s="14" t="s">
        <v>2</v>
      </c>
      <c r="Q258" s="121">
        <f>SUM(Q247:Q257)</f>
        <v>8505.7124</v>
      </c>
      <c r="R258" s="17"/>
      <c r="S258" s="17"/>
    </row>
    <row r="259" spans="5:19" ht="12.75">
      <c r="E259" s="13"/>
      <c r="F259" s="120"/>
      <c r="G259" s="120"/>
      <c r="H259" s="120"/>
      <c r="I259" s="120"/>
      <c r="J259" s="120"/>
      <c r="K259" s="120"/>
      <c r="L259" s="111"/>
      <c r="M259" s="16"/>
      <c r="N259" s="15"/>
      <c r="O259" s="36"/>
      <c r="P259" s="14"/>
      <c r="Q259" s="15"/>
      <c r="R259" s="17"/>
      <c r="S259" s="17"/>
    </row>
    <row r="260" spans="5:19" ht="12.75">
      <c r="E260" s="13"/>
      <c r="F260" s="120"/>
      <c r="G260" s="120"/>
      <c r="H260" s="120"/>
      <c r="I260" s="120"/>
      <c r="J260" s="424"/>
      <c r="K260" s="424"/>
      <c r="L260" s="424"/>
      <c r="M260" s="424"/>
      <c r="N260" s="424"/>
      <c r="O260" s="424"/>
      <c r="P260" s="14"/>
      <c r="Q260" s="15"/>
      <c r="R260" s="17"/>
      <c r="S260" s="17"/>
    </row>
    <row r="261" spans="5:19" ht="12.75">
      <c r="E261" s="13"/>
      <c r="L261" s="111"/>
      <c r="M261" s="16"/>
      <c r="N261" s="15"/>
      <c r="O261" s="36"/>
      <c r="P261" s="14"/>
      <c r="Q261" s="15"/>
      <c r="R261" s="17"/>
      <c r="S261" s="17"/>
    </row>
    <row r="262" spans="5:19" ht="12.75">
      <c r="E262" s="13"/>
      <c r="F262" s="120"/>
      <c r="G262" s="120"/>
      <c r="H262" s="120"/>
      <c r="I262" s="120"/>
      <c r="J262" s="120"/>
      <c r="K262" s="120"/>
      <c r="L262" s="111"/>
      <c r="M262" s="16"/>
      <c r="N262" s="15"/>
      <c r="O262" s="36"/>
      <c r="P262" s="14"/>
      <c r="Q262" s="15"/>
      <c r="R262" s="17"/>
      <c r="S262" s="17"/>
    </row>
    <row r="263" spans="5:19" ht="12.75">
      <c r="E263" s="13"/>
      <c r="F263" s="120"/>
      <c r="G263" s="120"/>
      <c r="H263" s="120"/>
      <c r="I263" s="120"/>
      <c r="J263" s="120"/>
      <c r="K263" s="120"/>
      <c r="L263" s="111"/>
      <c r="M263" s="16"/>
      <c r="N263" s="15"/>
      <c r="O263" s="36"/>
      <c r="P263" s="14"/>
      <c r="Q263" s="15"/>
      <c r="R263" s="17"/>
      <c r="S263" s="17"/>
    </row>
    <row r="264" spans="5:19" ht="12.75">
      <c r="E264" s="13"/>
      <c r="R264" s="17"/>
      <c r="S264" s="17"/>
    </row>
    <row r="265" spans="5:19" ht="12.75">
      <c r="E265" s="13"/>
      <c r="P265" s="14"/>
      <c r="Q265" s="15"/>
      <c r="R265" s="17"/>
      <c r="S265" s="17"/>
    </row>
    <row r="266" spans="5:19" ht="12.75">
      <c r="E266" s="13"/>
      <c r="I266" s="441"/>
      <c r="J266" s="441"/>
      <c r="K266" s="441"/>
      <c r="L266" s="441"/>
      <c r="M266" s="441"/>
      <c r="N266" s="441"/>
      <c r="O266" s="441"/>
      <c r="R266" s="17"/>
      <c r="S266" s="17"/>
    </row>
    <row r="267" spans="5:19" ht="15">
      <c r="E267" s="13"/>
      <c r="I267" s="443"/>
      <c r="J267" s="443"/>
      <c r="K267" s="443"/>
      <c r="L267" s="443"/>
      <c r="M267" s="443"/>
      <c r="N267" s="443"/>
      <c r="O267" s="443"/>
      <c r="P267" s="443"/>
      <c r="Q267" s="15"/>
      <c r="R267" s="17"/>
      <c r="S267" s="17"/>
    </row>
    <row r="277" spans="9:11" ht="13.5" customHeight="1">
      <c r="I277" s="29" t="s">
        <v>13</v>
      </c>
      <c r="J277" s="29"/>
      <c r="K277" s="29"/>
    </row>
    <row r="278" ht="12.75">
      <c r="F278" s="30"/>
    </row>
    <row r="279" spans="2:17" ht="20.25">
      <c r="B279" s="1"/>
      <c r="C279" s="9"/>
      <c r="D279" s="415" t="s">
        <v>165</v>
      </c>
      <c r="E279" s="415"/>
      <c r="F279" s="415"/>
      <c r="G279" s="415"/>
      <c r="H279" s="415"/>
      <c r="I279" s="415"/>
      <c r="J279" s="415"/>
      <c r="K279" s="415"/>
      <c r="L279" s="415"/>
      <c r="M279" s="415"/>
      <c r="N279" s="415"/>
      <c r="O279" s="415"/>
      <c r="P279" s="415"/>
      <c r="Q279" s="415"/>
    </row>
    <row r="280" spans="2:17" ht="20.25">
      <c r="B280" s="1"/>
      <c r="C280" s="9"/>
      <c r="D280" s="415"/>
      <c r="E280" s="415"/>
      <c r="F280" s="415"/>
      <c r="G280" s="415"/>
      <c r="H280" s="415"/>
      <c r="I280" s="415"/>
      <c r="J280" s="415"/>
      <c r="K280" s="415"/>
      <c r="L280" s="415"/>
      <c r="M280" s="415"/>
      <c r="N280" s="415"/>
      <c r="O280" s="415"/>
      <c r="P280" s="415"/>
      <c r="Q280" s="415"/>
    </row>
    <row r="281" spans="2:19" ht="12.75" customHeight="1">
      <c r="B281" s="1"/>
      <c r="C281" s="7"/>
      <c r="D281" s="10"/>
      <c r="E281" s="395"/>
      <c r="F281" s="395"/>
      <c r="G281" s="395"/>
      <c r="H281" s="395"/>
      <c r="I281" s="395"/>
      <c r="J281" s="395"/>
      <c r="K281" s="395"/>
      <c r="L281" s="395"/>
      <c r="M281" s="395"/>
      <c r="N281" s="395"/>
      <c r="O281" s="395"/>
      <c r="P281" s="166"/>
      <c r="Q281" s="166"/>
      <c r="R281" s="166"/>
      <c r="S281" s="166"/>
    </row>
    <row r="282" spans="2:16" ht="12.75">
      <c r="B282" s="1"/>
      <c r="C282" s="10"/>
      <c r="D282" s="1"/>
      <c r="P282" s="1"/>
    </row>
    <row r="283" spans="2:19" ht="18" thickBot="1">
      <c r="B283" s="1"/>
      <c r="C283" s="45"/>
      <c r="D283" s="45"/>
      <c r="E283" s="398" t="s">
        <v>54</v>
      </c>
      <c r="F283" s="398"/>
      <c r="G283" s="398"/>
      <c r="H283" s="398"/>
      <c r="I283" s="398"/>
      <c r="J283" s="398"/>
      <c r="K283" s="398"/>
      <c r="L283" s="398"/>
      <c r="M283" s="398"/>
      <c r="N283" s="398"/>
      <c r="O283" s="67"/>
      <c r="P283" s="67"/>
      <c r="Q283" s="67"/>
      <c r="R283" s="67"/>
      <c r="S283" s="67"/>
    </row>
    <row r="284" ht="12.75">
      <c r="P284" s="442"/>
    </row>
    <row r="285" spans="2:19" ht="17.25">
      <c r="B285" s="1"/>
      <c r="C285" s="45"/>
      <c r="D285" s="45"/>
      <c r="E285" s="45"/>
      <c r="F285" s="46"/>
      <c r="G285" s="46"/>
      <c r="H285" s="46"/>
      <c r="I285" s="46"/>
      <c r="J285" s="47"/>
      <c r="K285" s="60"/>
      <c r="L285" s="61"/>
      <c r="M285" s="49"/>
      <c r="N285" s="67"/>
      <c r="O285" s="67"/>
      <c r="P285" s="442"/>
      <c r="Q285" s="81"/>
      <c r="R285" s="67"/>
      <c r="S285" s="67"/>
    </row>
    <row r="286" spans="2:19" ht="12.75">
      <c r="B286" s="54"/>
      <c r="C286" s="1"/>
      <c r="D286" s="55"/>
      <c r="E286" s="55"/>
      <c r="F286" s="56"/>
      <c r="G286" s="56"/>
      <c r="H286" s="56"/>
      <c r="I286" s="56"/>
      <c r="J286" s="57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2.75">
      <c r="B287" s="54"/>
      <c r="C287" s="1"/>
      <c r="D287" s="55"/>
      <c r="E287" s="5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8"/>
      <c r="R287" s="59"/>
      <c r="S287" s="59"/>
    </row>
    <row r="288" spans="2:19" ht="15.75">
      <c r="B288" s="319"/>
      <c r="C288" s="422" t="s">
        <v>7</v>
      </c>
      <c r="D288" s="422" t="s">
        <v>17</v>
      </c>
      <c r="E288" s="422" t="s">
        <v>0</v>
      </c>
      <c r="F288" s="425" t="s">
        <v>1</v>
      </c>
      <c r="G288" s="426"/>
      <c r="H288" s="426"/>
      <c r="I288" s="426"/>
      <c r="J288" s="426"/>
      <c r="K288" s="427"/>
      <c r="L288" s="292"/>
      <c r="M288" s="293"/>
      <c r="N288" s="425" t="s">
        <v>11</v>
      </c>
      <c r="O288" s="426"/>
      <c r="P288" s="426"/>
      <c r="Q288" s="428" t="s">
        <v>2</v>
      </c>
      <c r="R288" s="428" t="s">
        <v>248</v>
      </c>
      <c r="S288" s="98"/>
    </row>
    <row r="289" spans="2:19" ht="15" customHeight="1">
      <c r="B289" s="316"/>
      <c r="C289" s="423"/>
      <c r="D289" s="423"/>
      <c r="E289" s="423"/>
      <c r="F289" s="78" t="s">
        <v>4</v>
      </c>
      <c r="G289" s="207" t="s">
        <v>12</v>
      </c>
      <c r="H289" s="73" t="s">
        <v>18</v>
      </c>
      <c r="I289" s="73" t="s">
        <v>19</v>
      </c>
      <c r="J289" s="63" t="s">
        <v>20</v>
      </c>
      <c r="K289" s="63" t="s">
        <v>5</v>
      </c>
      <c r="L289" s="64" t="s">
        <v>21</v>
      </c>
      <c r="M289" s="1"/>
      <c r="N289" s="79" t="s">
        <v>9</v>
      </c>
      <c r="O289" s="79" t="s">
        <v>245</v>
      </c>
      <c r="P289" s="79" t="s">
        <v>108</v>
      </c>
      <c r="Q289" s="429"/>
      <c r="R289" s="429"/>
      <c r="S289" s="98"/>
    </row>
    <row r="290" spans="2:21" ht="60" customHeight="1">
      <c r="B290" s="19">
        <v>115</v>
      </c>
      <c r="C290" s="80" t="s">
        <v>67</v>
      </c>
      <c r="D290" s="20">
        <v>15</v>
      </c>
      <c r="E290" s="21">
        <v>91.5</v>
      </c>
      <c r="F290" s="22">
        <f aca="true" t="shared" si="20" ref="F290:F296">D290*E290</f>
        <v>1372.5</v>
      </c>
      <c r="G290" s="23"/>
      <c r="H290" s="23"/>
      <c r="I290" s="23">
        <f>H290*0.25</f>
        <v>0</v>
      </c>
      <c r="J290" s="24">
        <f>IF((VLOOKUP(F290,'[2]TABLAS 15'!$B$22:$D$32,3)-L290)&lt;0,0,VLOOKUP(F290,'[2]TABLAS 15'!$B$22:$D$32,3)-L290)</f>
        <v>126.58519999999999</v>
      </c>
      <c r="K290" s="24">
        <f aca="true" t="shared" si="21" ref="K290:K296">SUM(F290+H290+J290+I290+G290)</f>
        <v>1499.0852</v>
      </c>
      <c r="L290" s="25">
        <f>((F290-VLOOKUP(F290,'[2]TABLAS 15'!$A$6:$D$13,1))*VLOOKUP(F290,'[2]TABLAS 15'!$A$6:$D$13,4)+VLOOKUP(F290,'[2]TABLAS 15'!$A$6:$D$13,3))</f>
        <v>76.72480000000002</v>
      </c>
      <c r="M290" s="26"/>
      <c r="N290" s="24">
        <f>IF((VLOOKUP(F290,'[2]TABLAS 15'!$B$22:$D$32,3)-L290)&lt;0,-(VLOOKUP(F290,'[2]TABLAS 15'!$B$22:$D$32,3)-L290),0)</f>
        <v>0</v>
      </c>
      <c r="O290" s="27"/>
      <c r="P290" s="23">
        <v>37.48</v>
      </c>
      <c r="Q290" s="140">
        <f aca="true" t="shared" si="22" ref="Q290:Q296">K290-N290-O290-P290</f>
        <v>1461.6052</v>
      </c>
      <c r="R290" s="475">
        <v>1</v>
      </c>
      <c r="S290" s="384"/>
      <c r="T290" s="235"/>
      <c r="U290" s="241"/>
    </row>
    <row r="291" spans="2:21" ht="60" customHeight="1">
      <c r="B291" s="19">
        <v>116</v>
      </c>
      <c r="C291" s="80" t="s">
        <v>68</v>
      </c>
      <c r="D291" s="20">
        <v>15</v>
      </c>
      <c r="E291" s="21">
        <v>76</v>
      </c>
      <c r="F291" s="24">
        <f t="shared" si="20"/>
        <v>1140</v>
      </c>
      <c r="G291" s="23"/>
      <c r="H291" s="23"/>
      <c r="I291" s="23">
        <f aca="true" t="shared" si="23" ref="I291:I296">H291*0.25</f>
        <v>0</v>
      </c>
      <c r="J291" s="24">
        <f>IF((VLOOKUP(F291,'[2]TABLAS 15'!$B$22:$D$32,3)-L291)&lt;0,0,VLOOKUP(F291,'[2]TABLAS 15'!$B$22:$D$32,3)-L291)</f>
        <v>141.5752</v>
      </c>
      <c r="K291" s="24">
        <f t="shared" si="21"/>
        <v>1281.5752</v>
      </c>
      <c r="L291" s="25">
        <f>((F291-VLOOKUP(F291,'[2]TABLAS 15'!$A$6:$D$13,1))*VLOOKUP(F291,'[2]TABLAS 15'!$A$6:$D$13,4)+VLOOKUP(F291,'[2]TABLAS 15'!$A$6:$D$13,3))</f>
        <v>61.8448</v>
      </c>
      <c r="M291" s="26"/>
      <c r="N291" s="24">
        <f>IF((VLOOKUP(F291,'[2]TABLAS 15'!$B$22:$D$32,3)-L291)&lt;0,-(VLOOKUP(F291,'[2]TABLAS 15'!$B$22:$D$32,3)-L291),0)</f>
        <v>0</v>
      </c>
      <c r="O291" s="27"/>
      <c r="P291" s="23">
        <v>32.04</v>
      </c>
      <c r="Q291" s="140">
        <f t="shared" si="22"/>
        <v>1249.5352</v>
      </c>
      <c r="R291" s="475">
        <v>1</v>
      </c>
      <c r="S291" s="384"/>
      <c r="T291" s="235"/>
      <c r="U291" s="241"/>
    </row>
    <row r="292" spans="2:21" ht="60" customHeight="1">
      <c r="B292" s="19">
        <v>117</v>
      </c>
      <c r="C292" s="80" t="s">
        <v>69</v>
      </c>
      <c r="D292" s="20">
        <v>15</v>
      </c>
      <c r="E292" s="21">
        <v>63</v>
      </c>
      <c r="F292" s="24">
        <f t="shared" si="20"/>
        <v>945</v>
      </c>
      <c r="G292" s="23"/>
      <c r="H292" s="23"/>
      <c r="I292" s="23">
        <f t="shared" si="23"/>
        <v>0</v>
      </c>
      <c r="J292" s="24">
        <f>IF((VLOOKUP(F292,'[2]TABLAS 15'!$B$22:$D$32,3)-L292)&lt;0,0,VLOOKUP(F292,'[2]TABLAS 15'!$B$22:$D$32,3)-L292)</f>
        <v>154.05519999999999</v>
      </c>
      <c r="K292" s="24">
        <f t="shared" si="21"/>
        <v>1099.0552</v>
      </c>
      <c r="L292" s="25">
        <f>((F292-VLOOKUP(F292,'[2]TABLAS 15'!$A$6:$D$13,1))*VLOOKUP(F292,'[2]TABLAS 15'!$A$6:$D$13,4)+VLOOKUP(F292,'[2]TABLAS 15'!$A$6:$D$13,3))</f>
        <v>49.3648</v>
      </c>
      <c r="M292" s="26"/>
      <c r="N292" s="24">
        <f>IF((VLOOKUP(F292,'[2]TABLAS 15'!$B$22:$D$32,3)-L292)&lt;0,-(VLOOKUP(F292,'[2]TABLAS 15'!$B$22:$D$32,3)-L292),0)</f>
        <v>0</v>
      </c>
      <c r="O292" s="27"/>
      <c r="P292" s="23">
        <v>27.48</v>
      </c>
      <c r="Q292" s="140">
        <f t="shared" si="22"/>
        <v>1071.5752</v>
      </c>
      <c r="R292" s="475">
        <v>1</v>
      </c>
      <c r="S292" s="17"/>
      <c r="T292" s="235"/>
      <c r="U292" s="241"/>
    </row>
    <row r="293" spans="2:21" ht="60" customHeight="1">
      <c r="B293" s="19">
        <v>118</v>
      </c>
      <c r="C293" s="80" t="s">
        <v>70</v>
      </c>
      <c r="D293" s="20">
        <v>15</v>
      </c>
      <c r="E293" s="21">
        <v>62.9</v>
      </c>
      <c r="F293" s="24">
        <f t="shared" si="20"/>
        <v>943.5</v>
      </c>
      <c r="G293" s="23"/>
      <c r="H293" s="23"/>
      <c r="I293" s="23">
        <f t="shared" si="23"/>
        <v>0</v>
      </c>
      <c r="J293" s="24">
        <f>IF((VLOOKUP(F293,'[2]TABLAS 15'!$B$22:$D$32,3)-L293)&lt;0,0,VLOOKUP(F293,'[2]TABLAS 15'!$B$22:$D$32,3)-L293)</f>
        <v>154.1512</v>
      </c>
      <c r="K293" s="24">
        <f t="shared" si="21"/>
        <v>1097.6512</v>
      </c>
      <c r="L293" s="25">
        <f>((F293-VLOOKUP(F293,'[2]TABLAS 15'!$A$6:$D$13,1))*VLOOKUP(F293,'[2]TABLAS 15'!$A$6:$D$13,4)+VLOOKUP(F293,'[2]TABLAS 15'!$A$6:$D$13,3))</f>
        <v>49.2688</v>
      </c>
      <c r="M293" s="26"/>
      <c r="N293" s="24">
        <f>IF((VLOOKUP(F293,'[2]TABLAS 15'!$B$22:$D$32,3)-L293)&lt;0,-(VLOOKUP(F293,'[2]TABLAS 15'!$B$22:$D$32,3)-L293),0)</f>
        <v>0</v>
      </c>
      <c r="O293" s="27">
        <v>200</v>
      </c>
      <c r="P293" s="23">
        <v>27.44</v>
      </c>
      <c r="Q293" s="140">
        <f t="shared" si="22"/>
        <v>870.2112</v>
      </c>
      <c r="R293" s="475">
        <v>1</v>
      </c>
      <c r="S293" s="17"/>
      <c r="T293" s="235"/>
      <c r="U293" s="241"/>
    </row>
    <row r="294" spans="2:21" ht="60" customHeight="1">
      <c r="B294" s="19">
        <v>119</v>
      </c>
      <c r="C294" s="80" t="s">
        <v>71</v>
      </c>
      <c r="D294" s="20">
        <v>15</v>
      </c>
      <c r="E294" s="21">
        <v>90.8</v>
      </c>
      <c r="F294" s="24">
        <f t="shared" si="20"/>
        <v>1362</v>
      </c>
      <c r="G294" s="23"/>
      <c r="H294" s="23"/>
      <c r="I294" s="23">
        <f t="shared" si="23"/>
        <v>0</v>
      </c>
      <c r="J294" s="24">
        <f>IF((VLOOKUP(F294,'[2]TABLAS 15'!$B$22:$D$32,3)-L294)&lt;0,0,VLOOKUP(F294,'[2]TABLAS 15'!$B$22:$D$32,3)-L294)</f>
        <v>127.2572</v>
      </c>
      <c r="K294" s="24">
        <f t="shared" si="21"/>
        <v>1489.2572</v>
      </c>
      <c r="L294" s="25">
        <f>((F294-VLOOKUP(F294,'[2]TABLAS 15'!$A$6:$D$13,1))*VLOOKUP(F294,'[2]TABLAS 15'!$A$6:$D$13,4)+VLOOKUP(F294,'[2]TABLAS 15'!$A$6:$D$13,3))</f>
        <v>76.0528</v>
      </c>
      <c r="M294" s="26"/>
      <c r="N294" s="24">
        <f>IF((VLOOKUP(F294,'[2]TABLAS 15'!$B$22:$D$32,3)-L294)&lt;0,-(VLOOKUP(F294,'[2]TABLAS 15'!$B$22:$D$32,3)-L294),0)</f>
        <v>0</v>
      </c>
      <c r="O294" s="27"/>
      <c r="P294" s="23">
        <v>37.23</v>
      </c>
      <c r="Q294" s="140">
        <f t="shared" si="22"/>
        <v>1452.0272</v>
      </c>
      <c r="R294" s="475">
        <v>1</v>
      </c>
      <c r="S294" s="17"/>
      <c r="T294" s="235"/>
      <c r="U294" s="241"/>
    </row>
    <row r="295" spans="2:21" ht="60" customHeight="1">
      <c r="B295" s="19">
        <v>120</v>
      </c>
      <c r="C295" s="80" t="s">
        <v>72</v>
      </c>
      <c r="D295" s="20">
        <v>15</v>
      </c>
      <c r="E295" s="21">
        <v>97.5</v>
      </c>
      <c r="F295" s="24">
        <f t="shared" si="20"/>
        <v>1462.5</v>
      </c>
      <c r="G295" s="23"/>
      <c r="H295" s="23"/>
      <c r="I295" s="23">
        <f t="shared" si="23"/>
        <v>0</v>
      </c>
      <c r="J295" s="24">
        <f>IF((VLOOKUP(F295,'[2]TABLAS 15'!$B$22:$D$32,3)-L295)&lt;0,0,VLOOKUP(F295,'[2]TABLAS 15'!$B$22:$D$32,3)-L295)</f>
        <v>120.8252</v>
      </c>
      <c r="K295" s="24">
        <f t="shared" si="21"/>
        <v>1583.3252</v>
      </c>
      <c r="L295" s="25">
        <f>((F295-VLOOKUP(F295,'[2]TABLAS 15'!$A$6:$D$13,1))*VLOOKUP(F295,'[2]TABLAS 15'!$A$6:$D$13,4)+VLOOKUP(F295,'[2]TABLAS 15'!$A$6:$D$13,3))</f>
        <v>82.4848</v>
      </c>
      <c r="M295" s="26"/>
      <c r="N295" s="24">
        <f>IF((VLOOKUP(F295,'[2]TABLAS 15'!$B$22:$D$32,3)-L295)&lt;0,-(VLOOKUP(F295,'[2]TABLAS 15'!$B$22:$D$32,3)-L295),0)</f>
        <v>0</v>
      </c>
      <c r="O295" s="27"/>
      <c r="P295" s="23">
        <v>39.58</v>
      </c>
      <c r="Q295" s="140">
        <f t="shared" si="22"/>
        <v>1543.7452</v>
      </c>
      <c r="R295" s="475">
        <v>1</v>
      </c>
      <c r="S295" s="17"/>
      <c r="T295" s="235"/>
      <c r="U295" s="241"/>
    </row>
    <row r="296" spans="2:21" ht="60" customHeight="1">
      <c r="B296" s="19">
        <v>121</v>
      </c>
      <c r="C296" s="80" t="s">
        <v>73</v>
      </c>
      <c r="D296" s="20">
        <v>15</v>
      </c>
      <c r="E296" s="21">
        <v>115</v>
      </c>
      <c r="F296" s="24">
        <f t="shared" si="20"/>
        <v>1725</v>
      </c>
      <c r="G296" s="23"/>
      <c r="H296" s="23"/>
      <c r="I296" s="23">
        <f t="shared" si="23"/>
        <v>0</v>
      </c>
      <c r="J296" s="24">
        <f>IF((VLOOKUP(F296,'[2]TABLAS 15'!$B$22:$D$32,3)-L296)&lt;0,0,VLOOKUP(F296,'[2]TABLAS 15'!$B$22:$D$32,3)-L296)</f>
        <v>104.0252</v>
      </c>
      <c r="K296" s="24">
        <f t="shared" si="21"/>
        <v>1829.0252</v>
      </c>
      <c r="L296" s="25">
        <f>((F296-VLOOKUP(F296,'[2]TABLAS 15'!$A$6:$D$13,1))*VLOOKUP(F296,'[2]TABLAS 15'!$A$6:$D$13,4)+VLOOKUP(F296,'[2]TABLAS 15'!$A$6:$D$13,3))</f>
        <v>99.2848</v>
      </c>
      <c r="M296" s="26"/>
      <c r="N296" s="24">
        <f>IF((VLOOKUP(F296,'[2]TABLAS 15'!$B$22:$D$32,3)-L296)&lt;0,-(VLOOKUP(F296,'[2]TABLAS 15'!$B$22:$D$32,3)-L296),0)</f>
        <v>0</v>
      </c>
      <c r="O296" s="27"/>
      <c r="P296" s="23">
        <v>45.73</v>
      </c>
      <c r="Q296" s="140">
        <f t="shared" si="22"/>
        <v>1783.2952</v>
      </c>
      <c r="R296" s="475">
        <v>1</v>
      </c>
      <c r="S296" s="17"/>
      <c r="T296" s="235"/>
      <c r="U296" s="241"/>
    </row>
    <row r="297" spans="1:19" ht="12.75">
      <c r="A297" s="8"/>
      <c r="B297" s="17"/>
      <c r="C297" s="125"/>
      <c r="D297" s="12"/>
      <c r="E297" s="13"/>
      <c r="F297" s="24">
        <f>SUM(F290:F296)</f>
        <v>8950.5</v>
      </c>
      <c r="G297" s="23"/>
      <c r="H297" s="23"/>
      <c r="I297" s="23">
        <f>SUM(I290:I296)</f>
        <v>0</v>
      </c>
      <c r="J297" s="24">
        <f>SUM(J290:J296)</f>
        <v>928.4744000000001</v>
      </c>
      <c r="K297" s="24">
        <f>SUM(K290:K296)</f>
        <v>9878.9744</v>
      </c>
      <c r="L297" s="25">
        <f>SUM(L290:L296)</f>
        <v>495.02560000000005</v>
      </c>
      <c r="M297" s="26"/>
      <c r="N297" s="24">
        <f>SUM(N290:N296)</f>
        <v>0</v>
      </c>
      <c r="O297" s="27">
        <f>SUM(O290:O296)</f>
        <v>200</v>
      </c>
      <c r="P297" s="23">
        <f>SUM(P290:P296)</f>
        <v>246.98</v>
      </c>
      <c r="Q297" s="24"/>
      <c r="R297" s="17"/>
      <c r="S297" s="17"/>
    </row>
    <row r="298" spans="2:19" ht="15">
      <c r="B298" s="17"/>
      <c r="C298" s="18"/>
      <c r="D298" s="12"/>
      <c r="E298" s="13"/>
      <c r="F298" s="15"/>
      <c r="G298" s="14"/>
      <c r="H298" s="14"/>
      <c r="I298" s="14"/>
      <c r="J298" s="15"/>
      <c r="K298" s="15"/>
      <c r="L298" s="111"/>
      <c r="M298" s="16"/>
      <c r="N298" s="15"/>
      <c r="O298" s="36"/>
      <c r="P298" s="14"/>
      <c r="Q298" s="15"/>
      <c r="R298" s="17"/>
      <c r="S298" s="17"/>
    </row>
    <row r="299" spans="2:19" ht="12.75">
      <c r="B299" s="4"/>
      <c r="C299" s="6"/>
      <c r="D299" s="12"/>
      <c r="E299" s="13"/>
      <c r="L299" s="111"/>
      <c r="M299" s="16"/>
      <c r="N299" s="15"/>
      <c r="O299" s="36"/>
      <c r="P299" s="14" t="s">
        <v>2</v>
      </c>
      <c r="Q299" s="24">
        <f>SUM(Q290:Q298)</f>
        <v>9431.9944</v>
      </c>
      <c r="R299" s="17"/>
      <c r="S299" s="17"/>
    </row>
    <row r="300" spans="2:19" ht="12.75">
      <c r="B300" s="4"/>
      <c r="C300" s="6"/>
      <c r="D300" s="12"/>
      <c r="E300" s="13"/>
      <c r="L300" s="111"/>
      <c r="M300" s="16"/>
      <c r="N300" s="15"/>
      <c r="O300" s="36"/>
      <c r="P300" s="14"/>
      <c r="Q300" s="15"/>
      <c r="R300" s="17"/>
      <c r="S300" s="17"/>
    </row>
    <row r="301" spans="4:19" ht="12.75">
      <c r="D301" s="12"/>
      <c r="E301" s="13"/>
      <c r="G301" s="424"/>
      <c r="H301" s="424"/>
      <c r="I301" s="424"/>
      <c r="J301" s="424"/>
      <c r="K301" s="424"/>
      <c r="L301" s="424"/>
      <c r="M301" s="424"/>
      <c r="N301" s="424"/>
      <c r="O301" s="36"/>
      <c r="R301" s="17"/>
      <c r="S301" s="17"/>
    </row>
    <row r="302" spans="15:19" ht="12.75">
      <c r="O302" s="36"/>
      <c r="P302" s="14"/>
      <c r="Q302" s="15"/>
      <c r="R302" s="17"/>
      <c r="S302" s="17"/>
    </row>
    <row r="303" spans="14:19" ht="12.75">
      <c r="N303" s="15"/>
      <c r="O303" s="36"/>
      <c r="P303" s="14"/>
      <c r="Q303" s="15"/>
      <c r="R303" s="17"/>
      <c r="S303" s="17"/>
    </row>
    <row r="305" spans="7:14" ht="13.5" thickBot="1">
      <c r="G305" s="444"/>
      <c r="H305" s="444"/>
      <c r="I305" s="444"/>
      <c r="J305" s="444"/>
      <c r="K305" s="444"/>
      <c r="L305" s="444"/>
      <c r="M305" s="444"/>
      <c r="N305" s="444"/>
    </row>
    <row r="306" spans="7:15" ht="15">
      <c r="G306" s="445"/>
      <c r="H306" s="445"/>
      <c r="I306" s="445"/>
      <c r="J306" s="445"/>
      <c r="K306" s="445"/>
      <c r="L306" s="445"/>
      <c r="M306" s="445"/>
      <c r="N306" s="445"/>
      <c r="O306" s="445"/>
    </row>
    <row r="323" spans="3:19" ht="12.75">
      <c r="C323" s="8"/>
      <c r="D323" s="12"/>
      <c r="E323" s="13"/>
      <c r="F323" s="15"/>
      <c r="G323" s="14"/>
      <c r="H323" s="14"/>
      <c r="I323" s="14"/>
      <c r="J323" s="15"/>
      <c r="K323" s="15"/>
      <c r="L323" s="111"/>
      <c r="M323" s="16"/>
      <c r="N323" s="15"/>
      <c r="O323" s="36"/>
      <c r="P323" s="14"/>
      <c r="Q323" s="15"/>
      <c r="R323" s="17"/>
      <c r="S323" s="17"/>
    </row>
    <row r="324" spans="4:19" ht="12.75">
      <c r="D324" s="12"/>
      <c r="E324" s="13"/>
      <c r="L324" s="111"/>
      <c r="M324" s="16"/>
      <c r="N324" s="15"/>
      <c r="O324" s="36"/>
      <c r="P324" s="14"/>
      <c r="Q324" s="15"/>
      <c r="R324" s="17"/>
      <c r="S324" s="17"/>
    </row>
    <row r="325" spans="4:19" ht="12.75">
      <c r="D325" s="12"/>
      <c r="E325" s="13"/>
      <c r="F325" s="15"/>
      <c r="G325" s="14"/>
      <c r="H325" s="14"/>
      <c r="I325" s="14"/>
      <c r="J325" s="15"/>
      <c r="K325" s="15"/>
      <c r="L325" s="111"/>
      <c r="M325" s="16"/>
      <c r="N325" s="15"/>
      <c r="O325" s="36"/>
      <c r="P325" s="14"/>
      <c r="Q325" s="15"/>
      <c r="R325" s="17"/>
      <c r="S325" s="17"/>
    </row>
    <row r="326" spans="4:19" ht="12.75">
      <c r="D326" s="12"/>
      <c r="E326" s="13"/>
      <c r="F326" s="15"/>
      <c r="G326" s="14"/>
      <c r="H326" s="14"/>
      <c r="I326" s="14"/>
      <c r="J326" s="15"/>
      <c r="K326" s="15"/>
      <c r="L326" s="111"/>
      <c r="M326" s="16"/>
      <c r="N326" s="15"/>
      <c r="O326" s="36"/>
      <c r="P326" s="14"/>
      <c r="Q326" s="15"/>
      <c r="R326" s="17"/>
      <c r="S326" s="17"/>
    </row>
    <row r="327" spans="4:19" ht="12.75">
      <c r="D327" s="12"/>
      <c r="E327" s="13"/>
      <c r="F327" s="15"/>
      <c r="G327" s="14"/>
      <c r="H327" s="14"/>
      <c r="I327" s="14"/>
      <c r="J327" s="15"/>
      <c r="K327" s="15"/>
      <c r="L327" s="3"/>
      <c r="M327" s="16"/>
      <c r="N327" s="15"/>
      <c r="O327" s="17"/>
      <c r="P327" s="17"/>
      <c r="Q327" s="15"/>
      <c r="R327" s="17"/>
      <c r="S327" s="17"/>
    </row>
    <row r="328" spans="2:17" ht="12.75">
      <c r="B328" s="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2:17" ht="12.75">
      <c r="B329" s="1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2:17" ht="20.25">
      <c r="B330" s="1"/>
      <c r="C330" s="9"/>
      <c r="D330" s="415" t="s">
        <v>165</v>
      </c>
      <c r="E330" s="415"/>
      <c r="F330" s="415"/>
      <c r="G330" s="415"/>
      <c r="H330" s="415"/>
      <c r="I330" s="415"/>
      <c r="J330" s="415"/>
      <c r="K330" s="415"/>
      <c r="L330" s="415"/>
      <c r="M330" s="415"/>
      <c r="N330" s="415"/>
      <c r="O330" s="415"/>
      <c r="P330" s="415"/>
      <c r="Q330" s="415"/>
    </row>
    <row r="331" spans="2:17" ht="20.25">
      <c r="B331" s="1"/>
      <c r="C331" s="9"/>
      <c r="D331" s="415"/>
      <c r="E331" s="415"/>
      <c r="F331" s="415"/>
      <c r="G331" s="415"/>
      <c r="H331" s="415"/>
      <c r="I331" s="415"/>
      <c r="J331" s="415"/>
      <c r="K331" s="415"/>
      <c r="L331" s="415"/>
      <c r="M331" s="415"/>
      <c r="N331" s="415"/>
      <c r="O331" s="415"/>
      <c r="P331" s="415"/>
      <c r="Q331" s="415"/>
    </row>
    <row r="332" spans="2:19" ht="12.75">
      <c r="B332" s="1"/>
      <c r="C332" s="7"/>
      <c r="D332" s="10"/>
      <c r="E332" s="395"/>
      <c r="F332" s="395"/>
      <c r="G332" s="395"/>
      <c r="H332" s="395"/>
      <c r="I332" s="395"/>
      <c r="J332" s="395"/>
      <c r="K332" s="395"/>
      <c r="L332" s="395"/>
      <c r="M332" s="395"/>
      <c r="N332" s="395"/>
      <c r="O332" s="166"/>
      <c r="P332" s="166"/>
      <c r="Q332" s="166"/>
      <c r="R332" s="166"/>
      <c r="S332" s="166"/>
    </row>
    <row r="333" spans="2:16" ht="12.75">
      <c r="B333" s="1"/>
      <c r="C333" s="10"/>
      <c r="D333" s="1"/>
      <c r="P333" s="1"/>
    </row>
    <row r="334" spans="2:19" ht="18" thickBot="1">
      <c r="B334" s="1"/>
      <c r="C334" s="45"/>
      <c r="D334" s="45"/>
      <c r="E334" s="398" t="s">
        <v>74</v>
      </c>
      <c r="F334" s="398"/>
      <c r="G334" s="398"/>
      <c r="H334" s="398"/>
      <c r="I334" s="398"/>
      <c r="J334" s="398"/>
      <c r="K334" s="398"/>
      <c r="L334" s="398"/>
      <c r="M334" s="398"/>
      <c r="N334" s="398"/>
      <c r="O334" s="67"/>
      <c r="P334" s="275"/>
      <c r="Q334" s="81"/>
      <c r="R334" s="67"/>
      <c r="S334" s="67"/>
    </row>
    <row r="336" ht="12.75">
      <c r="P336" s="275"/>
    </row>
    <row r="337" spans="2:19" ht="17.25">
      <c r="B337" s="1"/>
      <c r="C337" s="45"/>
      <c r="D337" s="45"/>
      <c r="E337" s="45"/>
      <c r="F337" s="46"/>
      <c r="G337" s="46"/>
      <c r="H337" s="46"/>
      <c r="I337" s="46"/>
      <c r="J337" s="47"/>
      <c r="K337" s="60"/>
      <c r="L337" s="61"/>
      <c r="M337" s="49"/>
      <c r="N337" s="67"/>
      <c r="O337" s="67"/>
      <c r="P337" s="67"/>
      <c r="Q337" s="67"/>
      <c r="R337" s="67"/>
      <c r="S337" s="67"/>
    </row>
    <row r="338" spans="2:19" ht="15.75">
      <c r="B338" s="1"/>
      <c r="C338" s="45"/>
      <c r="D338" s="45"/>
      <c r="E338" s="45"/>
      <c r="F338" s="46"/>
      <c r="G338" s="46"/>
      <c r="H338" s="46"/>
      <c r="I338" s="46"/>
      <c r="J338" s="47"/>
      <c r="K338" s="48"/>
      <c r="L338" s="77"/>
      <c r="M338" s="49"/>
      <c r="N338" s="77"/>
      <c r="O338" s="77"/>
      <c r="P338" s="77"/>
      <c r="Q338" s="49"/>
      <c r="R338" s="49"/>
      <c r="S338" s="49"/>
    </row>
    <row r="339" spans="2:19" ht="15.75">
      <c r="B339" s="1"/>
      <c r="C339" s="49"/>
      <c r="D339" s="50"/>
      <c r="E339" s="50"/>
      <c r="F339" s="49"/>
      <c r="G339" s="49"/>
      <c r="H339" s="49"/>
      <c r="I339" s="49"/>
      <c r="J339" s="49"/>
      <c r="K339" s="48"/>
      <c r="L339" s="51" t="s">
        <v>16</v>
      </c>
      <c r="M339" s="49"/>
      <c r="N339" s="52"/>
      <c r="O339" s="53"/>
      <c r="P339" s="49"/>
      <c r="Q339" s="49"/>
      <c r="R339" s="49"/>
      <c r="S339" s="49"/>
    </row>
    <row r="340" spans="2:19" ht="12.75">
      <c r="B340" s="54"/>
      <c r="C340" s="1"/>
      <c r="D340" s="55"/>
      <c r="E340" s="55"/>
      <c r="F340" s="56"/>
      <c r="G340" s="56"/>
      <c r="H340" s="56"/>
      <c r="I340" s="56"/>
      <c r="J340" s="57"/>
      <c r="K340" s="1"/>
      <c r="L340" s="1"/>
      <c r="M340" s="1"/>
      <c r="N340" s="1"/>
      <c r="O340" s="1"/>
      <c r="P340" s="1"/>
      <c r="Q340" s="1"/>
      <c r="R340" s="1"/>
      <c r="S340" s="1"/>
    </row>
    <row r="341" spans="2:19" ht="12.75">
      <c r="B341" s="54"/>
      <c r="C341" s="1"/>
      <c r="D341" s="55"/>
      <c r="E341" s="5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8"/>
      <c r="R341" s="59"/>
      <c r="S341" s="59"/>
    </row>
    <row r="342" spans="2:19" ht="15.75">
      <c r="B342" s="433"/>
      <c r="C342" s="422" t="s">
        <v>7</v>
      </c>
      <c r="D342" s="422" t="s">
        <v>17</v>
      </c>
      <c r="E342" s="422" t="s">
        <v>0</v>
      </c>
      <c r="F342" s="425" t="s">
        <v>1</v>
      </c>
      <c r="G342" s="426"/>
      <c r="H342" s="426"/>
      <c r="I342" s="426"/>
      <c r="J342" s="426"/>
      <c r="K342" s="427"/>
      <c r="L342" s="292"/>
      <c r="M342" s="293"/>
      <c r="N342" s="425" t="s">
        <v>11</v>
      </c>
      <c r="O342" s="426"/>
      <c r="P342" s="426"/>
      <c r="Q342" s="428" t="s">
        <v>2</v>
      </c>
      <c r="R342" s="428" t="s">
        <v>248</v>
      </c>
      <c r="S342" s="98"/>
    </row>
    <row r="343" spans="2:19" ht="15.75">
      <c r="B343" s="434"/>
      <c r="C343" s="423"/>
      <c r="D343" s="423"/>
      <c r="E343" s="423"/>
      <c r="F343" s="78" t="s">
        <v>4</v>
      </c>
      <c r="G343" s="207" t="s">
        <v>12</v>
      </c>
      <c r="H343" s="73" t="s">
        <v>18</v>
      </c>
      <c r="I343" s="73" t="s">
        <v>19</v>
      </c>
      <c r="J343" s="63" t="s">
        <v>20</v>
      </c>
      <c r="K343" s="63" t="s">
        <v>5</v>
      </c>
      <c r="L343" s="64" t="s">
        <v>21</v>
      </c>
      <c r="M343" s="1"/>
      <c r="N343" s="79" t="s">
        <v>9</v>
      </c>
      <c r="O343" s="79" t="s">
        <v>245</v>
      </c>
      <c r="P343" s="79" t="s">
        <v>108</v>
      </c>
      <c r="Q343" s="429"/>
      <c r="R343" s="429"/>
      <c r="S343" s="98"/>
    </row>
    <row r="344" spans="2:19" ht="60" customHeight="1">
      <c r="B344" s="19">
        <v>122</v>
      </c>
      <c r="C344" s="338" t="s">
        <v>231</v>
      </c>
      <c r="D344" s="20">
        <v>15</v>
      </c>
      <c r="E344" s="21">
        <v>133.33</v>
      </c>
      <c r="F344" s="22">
        <f>D344*E344</f>
        <v>1999.9500000000003</v>
      </c>
      <c r="G344" s="23"/>
      <c r="H344" s="23"/>
      <c r="I344" s="23">
        <f>H344*0.25</f>
        <v>0</v>
      </c>
      <c r="J344" s="24">
        <f>IF((VLOOKUP(F344,'[2]TABLAS 15'!$B$22:$D$32,3)-L344)&lt;0,0,VLOOKUP(F344,'[2]TABLAS 15'!$B$22:$D$32,3)-L344)</f>
        <v>74.34839999999996</v>
      </c>
      <c r="K344" s="24">
        <f>SUM(F344+H344+J344+I344+G344)</f>
        <v>2074.2984</v>
      </c>
      <c r="L344" s="25">
        <f>((F344-VLOOKUP(F344,'[2]TABLAS 15'!$A$6:$D$13,1))*VLOOKUP(F344,'[2]TABLAS 15'!$A$6:$D$13,4)+VLOOKUP(F344,'[2]TABLAS 15'!$A$6:$D$13,3))</f>
        <v>116.88160000000003</v>
      </c>
      <c r="M344" s="26"/>
      <c r="N344" s="24">
        <f>IF((VLOOKUP(F344,'[2]TABLAS 15'!$B$22:$D$32,3)-L344)&lt;0,-(VLOOKUP(F344,'[2]TABLAS 15'!$B$22:$D$32,3)-L344),0)</f>
        <v>0</v>
      </c>
      <c r="O344" s="27"/>
      <c r="P344" s="23">
        <v>51.86</v>
      </c>
      <c r="Q344" s="140">
        <f>K344-N344-O344-P344</f>
        <v>2022.4384000000002</v>
      </c>
      <c r="R344" s="475">
        <v>1</v>
      </c>
      <c r="S344" s="384"/>
    </row>
    <row r="345" spans="2:19" ht="60" customHeight="1">
      <c r="B345" s="19">
        <v>123</v>
      </c>
      <c r="C345" s="338" t="s">
        <v>231</v>
      </c>
      <c r="D345" s="20">
        <v>15</v>
      </c>
      <c r="E345" s="21">
        <v>167</v>
      </c>
      <c r="F345" s="22">
        <f>D345*E345</f>
        <v>2505</v>
      </c>
      <c r="G345" s="23"/>
      <c r="H345" s="23"/>
      <c r="I345" s="23">
        <f>H345*0.25</f>
        <v>0</v>
      </c>
      <c r="J345" s="24">
        <f>IF((VLOOKUP(F345,'[2]TABLAS 15'!$B$22:$D$32,3)-L345)&lt;0,0,VLOOKUP(F345,'[2]TABLAS 15'!$B$22:$D$32,3)-L345)</f>
        <v>0</v>
      </c>
      <c r="K345" s="24">
        <f>SUM(F345+H345+J345+I345+G345)</f>
        <v>2505</v>
      </c>
      <c r="L345" s="25">
        <f>((F345-VLOOKUP(F345,'[2]TABLAS 15'!$A$6:$D$13,1))*VLOOKUP(F345,'[2]TABLAS 15'!$A$6:$D$13,4)+VLOOKUP(F345,'[2]TABLAS 15'!$A$6:$D$13,3))</f>
        <v>167.11606400000002</v>
      </c>
      <c r="M345" s="26"/>
      <c r="N345" s="24">
        <f>IF((VLOOKUP(F345,'[2]TABLAS 15'!$B$22:$D$32,3)-L345)&lt;0,-(VLOOKUP(F345,'[2]TABLAS 15'!$B$22:$D$32,3)-L345),0)</f>
        <v>4.676064000000025</v>
      </c>
      <c r="O345" s="27"/>
      <c r="P345" s="23">
        <v>62.51</v>
      </c>
      <c r="Q345" s="140">
        <f>K345-N345-O345-P345</f>
        <v>2437.8139359999996</v>
      </c>
      <c r="R345" s="475">
        <v>1</v>
      </c>
      <c r="S345" s="384"/>
    </row>
    <row r="346" spans="2:19" ht="12.75">
      <c r="B346" s="2"/>
      <c r="C346" s="75"/>
      <c r="D346" s="20"/>
      <c r="E346" s="21"/>
      <c r="F346" s="24">
        <f>SUM(F344:F345)</f>
        <v>4504.950000000001</v>
      </c>
      <c r="G346" s="23"/>
      <c r="H346" s="23"/>
      <c r="I346" s="23">
        <f>SUM(I344:I345)</f>
        <v>0</v>
      </c>
      <c r="J346" s="24">
        <f>SUM(J344:J345)</f>
        <v>74.34839999999996</v>
      </c>
      <c r="K346" s="24">
        <f>SUM(K344:K345)</f>
        <v>4579.2984</v>
      </c>
      <c r="L346" s="25">
        <f>SUM(L344:L345)</f>
        <v>283.99766400000004</v>
      </c>
      <c r="M346" s="26"/>
      <c r="N346" s="24">
        <f>SUM(N344:N345)</f>
        <v>4.676064000000025</v>
      </c>
      <c r="O346" s="27"/>
      <c r="P346" s="23">
        <f>SUM(P344:P345)</f>
        <v>114.37</v>
      </c>
      <c r="Q346" s="131"/>
      <c r="R346" s="17"/>
      <c r="S346" s="17"/>
    </row>
    <row r="347" spans="1:19" ht="15">
      <c r="A347" s="8"/>
      <c r="B347" s="17"/>
      <c r="C347" s="18"/>
      <c r="D347" s="12"/>
      <c r="E347" s="13"/>
      <c r="F347" s="15"/>
      <c r="G347" s="14"/>
      <c r="H347" s="14"/>
      <c r="I347" s="14"/>
      <c r="J347" s="15"/>
      <c r="K347" s="15"/>
      <c r="L347" s="111"/>
      <c r="M347" s="16"/>
      <c r="N347" s="15"/>
      <c r="O347" s="36"/>
      <c r="P347" s="14"/>
      <c r="Q347" s="15"/>
      <c r="R347" s="17"/>
      <c r="S347" s="17"/>
    </row>
    <row r="348" spans="2:19" ht="13.5" thickBot="1">
      <c r="B348" s="4"/>
      <c r="C348" s="6"/>
      <c r="D348" s="12"/>
      <c r="E348" s="13"/>
      <c r="F348" s="15"/>
      <c r="G348" s="14"/>
      <c r="H348" s="14"/>
      <c r="I348" s="14"/>
      <c r="J348" s="15"/>
      <c r="K348" s="15"/>
      <c r="L348" s="111"/>
      <c r="M348" s="16"/>
      <c r="N348" s="15"/>
      <c r="O348" s="36"/>
      <c r="P348" s="14"/>
      <c r="Q348" s="15"/>
      <c r="R348" s="17"/>
      <c r="S348" s="17"/>
    </row>
    <row r="349" spans="4:19" ht="13.5" thickBot="1">
      <c r="D349" s="12"/>
      <c r="E349" s="13"/>
      <c r="F349" s="15"/>
      <c r="G349" s="14"/>
      <c r="H349" s="14"/>
      <c r="I349" s="14"/>
      <c r="J349" s="15"/>
      <c r="K349" s="15"/>
      <c r="L349" s="111"/>
      <c r="M349" s="16"/>
      <c r="N349" s="15"/>
      <c r="O349" s="36"/>
      <c r="P349" s="126" t="s">
        <v>2</v>
      </c>
      <c r="Q349" s="121">
        <f>SUM(Q344:Q348)</f>
        <v>4460.252336</v>
      </c>
      <c r="R349" s="17"/>
      <c r="S349" s="17"/>
    </row>
    <row r="350" spans="4:19" ht="12.75">
      <c r="D350" s="12"/>
      <c r="E350" s="13"/>
      <c r="F350" s="15"/>
      <c r="G350" s="14"/>
      <c r="H350" s="14"/>
      <c r="I350" s="14"/>
      <c r="J350" s="15"/>
      <c r="K350" s="15"/>
      <c r="L350" s="111"/>
      <c r="M350" s="16"/>
      <c r="N350" s="15"/>
      <c r="O350" s="36"/>
      <c r="P350" s="126"/>
      <c r="Q350" s="15"/>
      <c r="R350" s="17"/>
      <c r="S350" s="17"/>
    </row>
    <row r="351" spans="4:19" ht="12.75">
      <c r="D351" s="12"/>
      <c r="E351" s="13"/>
      <c r="F351" s="15"/>
      <c r="G351" s="14"/>
      <c r="H351" s="14"/>
      <c r="I351" s="14"/>
      <c r="J351" s="15"/>
      <c r="K351" s="15"/>
      <c r="L351" s="111"/>
      <c r="M351" s="16"/>
      <c r="N351" s="15"/>
      <c r="O351" s="36"/>
      <c r="P351" s="126"/>
      <c r="Q351" s="15"/>
      <c r="R351" s="17"/>
      <c r="S351" s="17"/>
    </row>
    <row r="352" spans="4:19" ht="12.75">
      <c r="D352" s="12"/>
      <c r="E352" s="13"/>
      <c r="F352" s="15"/>
      <c r="G352" s="14"/>
      <c r="H352" s="14"/>
      <c r="I352" s="14"/>
      <c r="J352" s="15"/>
      <c r="K352" s="15"/>
      <c r="L352" s="111"/>
      <c r="M352" s="16"/>
      <c r="N352" s="15"/>
      <c r="O352" s="36"/>
      <c r="P352" s="126"/>
      <c r="Q352" s="15"/>
      <c r="R352" s="17"/>
      <c r="S352" s="17"/>
    </row>
    <row r="353" spans="4:19" ht="12.75">
      <c r="D353" s="12"/>
      <c r="E353" s="13"/>
      <c r="F353" s="15"/>
      <c r="G353" s="14"/>
      <c r="H353" s="14"/>
      <c r="I353" s="14"/>
      <c r="J353" s="15"/>
      <c r="K353" s="15"/>
      <c r="L353" s="111"/>
      <c r="M353" s="16"/>
      <c r="N353" s="15"/>
      <c r="O353" s="36"/>
      <c r="P353" s="14"/>
      <c r="Q353" s="15"/>
      <c r="R353" s="17"/>
      <c r="S353" s="17"/>
    </row>
    <row r="354" spans="3:19" ht="12.75">
      <c r="C354" s="29"/>
      <c r="K354" s="446"/>
      <c r="L354" s="446"/>
      <c r="M354" s="446"/>
      <c r="N354" s="446"/>
      <c r="O354" s="446"/>
      <c r="P354" s="446"/>
      <c r="Q354" s="446"/>
      <c r="R354" s="167"/>
      <c r="S354" s="167"/>
    </row>
    <row r="355" spans="3:19" ht="12.75">
      <c r="C355" s="29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29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29"/>
      <c r="L357" s="120"/>
      <c r="M357" s="120"/>
      <c r="N357" s="120"/>
      <c r="O357" s="120"/>
      <c r="P357" s="120"/>
      <c r="Q357" s="120"/>
      <c r="R357" s="120"/>
      <c r="S357" s="120"/>
    </row>
    <row r="358" spans="9:11" ht="12.75">
      <c r="I358" s="29"/>
      <c r="J358" s="29"/>
      <c r="K358" s="29"/>
    </row>
    <row r="359" ht="12.75">
      <c r="F359" s="30"/>
    </row>
    <row r="360" spans="3:11" ht="12.75">
      <c r="C360" s="29"/>
      <c r="K360" s="71"/>
    </row>
    <row r="361" spans="3:19" ht="18">
      <c r="C361" s="285"/>
      <c r="K361" s="296"/>
      <c r="L361" s="269"/>
      <c r="M361" s="269"/>
      <c r="N361" s="269"/>
      <c r="O361" s="269"/>
      <c r="P361" s="269"/>
      <c r="Q361" s="269"/>
      <c r="R361" s="269"/>
      <c r="S361" s="269"/>
    </row>
    <row r="385" spans="3:19" ht="12.75">
      <c r="C385" s="8"/>
      <c r="D385" s="12"/>
      <c r="E385" s="13"/>
      <c r="F385" s="15"/>
      <c r="G385" s="14"/>
      <c r="H385" s="14"/>
      <c r="I385" s="14"/>
      <c r="J385" s="15"/>
      <c r="K385" s="15"/>
      <c r="L385" s="111"/>
      <c r="M385" s="16"/>
      <c r="N385" s="15"/>
      <c r="O385" s="36"/>
      <c r="P385" s="14"/>
      <c r="Q385" s="15"/>
      <c r="R385" s="17"/>
      <c r="S385" s="17"/>
    </row>
    <row r="386" spans="4:19" ht="12.75">
      <c r="D386" s="12"/>
      <c r="E386" s="13"/>
      <c r="L386" s="111"/>
      <c r="M386" s="16"/>
      <c r="N386" s="15"/>
      <c r="O386" s="36"/>
      <c r="P386" s="14"/>
      <c r="Q386" s="15"/>
      <c r="R386" s="17"/>
      <c r="S386" s="17"/>
    </row>
    <row r="387" spans="4:19" ht="12.75">
      <c r="D387" s="12"/>
      <c r="E387" s="13"/>
      <c r="F387" s="15"/>
      <c r="G387" s="14"/>
      <c r="H387" s="14"/>
      <c r="I387" s="14"/>
      <c r="J387" s="15"/>
      <c r="K387" s="15"/>
      <c r="L387" s="111"/>
      <c r="M387" s="16"/>
      <c r="N387" s="15"/>
      <c r="O387" s="36"/>
      <c r="P387" s="14"/>
      <c r="Q387" s="15"/>
      <c r="R387" s="17"/>
      <c r="S387" s="17"/>
    </row>
    <row r="388" spans="4:19" ht="12.75">
      <c r="D388" s="12"/>
      <c r="E388" s="13"/>
      <c r="F388" s="15"/>
      <c r="G388" s="14"/>
      <c r="H388" s="14"/>
      <c r="I388" s="14"/>
      <c r="J388" s="15"/>
      <c r="K388" s="15"/>
      <c r="L388" s="111"/>
      <c r="M388" s="16"/>
      <c r="N388" s="15"/>
      <c r="O388" s="36"/>
      <c r="P388" s="14"/>
      <c r="Q388" s="15"/>
      <c r="R388" s="17"/>
      <c r="S388" s="17"/>
    </row>
    <row r="389" spans="4:19" ht="12.75">
      <c r="D389" s="12"/>
      <c r="E389" s="13"/>
      <c r="F389" s="15"/>
      <c r="G389" s="14"/>
      <c r="H389" s="14"/>
      <c r="I389" s="14"/>
      <c r="J389" s="15"/>
      <c r="K389" s="15"/>
      <c r="L389" s="3"/>
      <c r="M389" s="16"/>
      <c r="N389" s="15"/>
      <c r="O389" s="17"/>
      <c r="P389" s="17"/>
      <c r="Q389" s="15"/>
      <c r="R389" s="17"/>
      <c r="S389" s="17"/>
    </row>
    <row r="390" spans="2:17" ht="12.75">
      <c r="B390" s="1"/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2:17" ht="12.75">
      <c r="B391" s="1"/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2:17" ht="20.25">
      <c r="B392" s="1"/>
      <c r="C392" s="9"/>
      <c r="D392" s="415" t="s">
        <v>165</v>
      </c>
      <c r="E392" s="415"/>
      <c r="F392" s="415"/>
      <c r="G392" s="415"/>
      <c r="H392" s="415"/>
      <c r="I392" s="415"/>
      <c r="J392" s="415"/>
      <c r="K392" s="415"/>
      <c r="L392" s="415"/>
      <c r="M392" s="415"/>
      <c r="N392" s="415"/>
      <c r="O392" s="415"/>
      <c r="P392" s="415"/>
      <c r="Q392" s="415"/>
    </row>
    <row r="393" spans="2:17" ht="20.25">
      <c r="B393" s="1"/>
      <c r="C393" s="9"/>
      <c r="D393" s="415"/>
      <c r="E393" s="415"/>
      <c r="F393" s="415"/>
      <c r="G393" s="415"/>
      <c r="H393" s="415"/>
      <c r="I393" s="415"/>
      <c r="J393" s="415"/>
      <c r="K393" s="415"/>
      <c r="L393" s="415"/>
      <c r="M393" s="415"/>
      <c r="N393" s="415"/>
      <c r="O393" s="415"/>
      <c r="P393" s="415"/>
      <c r="Q393" s="415"/>
    </row>
    <row r="394" spans="2:19" ht="12.75" customHeight="1">
      <c r="B394" s="1"/>
      <c r="C394" s="7"/>
      <c r="D394" s="10"/>
      <c r="E394" s="395"/>
      <c r="F394" s="395"/>
      <c r="G394" s="395"/>
      <c r="H394" s="395"/>
      <c r="I394" s="395"/>
      <c r="J394" s="395"/>
      <c r="K394" s="395"/>
      <c r="L394" s="395"/>
      <c r="M394" s="395"/>
      <c r="N394" s="395"/>
      <c r="O394" s="166"/>
      <c r="P394" s="166"/>
      <c r="Q394" s="166"/>
      <c r="R394" s="166"/>
      <c r="S394" s="166"/>
    </row>
    <row r="395" spans="2:16" ht="12.75">
      <c r="B395" s="1"/>
      <c r="C395" s="10"/>
      <c r="D395" s="1"/>
      <c r="P395" s="1"/>
    </row>
    <row r="396" spans="2:19" ht="27" customHeight="1" thickBot="1">
      <c r="B396" s="1"/>
      <c r="C396" s="45"/>
      <c r="D396" s="45"/>
      <c r="E396" s="398" t="s">
        <v>74</v>
      </c>
      <c r="F396" s="398"/>
      <c r="G396" s="398"/>
      <c r="H396" s="398"/>
      <c r="I396" s="398"/>
      <c r="J396" s="398"/>
      <c r="K396" s="398"/>
      <c r="L396" s="398"/>
      <c r="M396" s="398"/>
      <c r="N396" s="398"/>
      <c r="O396" s="67"/>
      <c r="P396" s="275"/>
      <c r="Q396" s="81"/>
      <c r="R396" s="67"/>
      <c r="S396" s="67"/>
    </row>
    <row r="398" ht="12.75">
      <c r="P398" s="275"/>
    </row>
    <row r="399" spans="2:19" ht="17.25">
      <c r="B399" s="1"/>
      <c r="C399" s="45"/>
      <c r="D399" s="45"/>
      <c r="E399" s="45"/>
      <c r="F399" s="46"/>
      <c r="G399" s="46"/>
      <c r="H399" s="46"/>
      <c r="I399" s="46"/>
      <c r="J399" s="47"/>
      <c r="K399" s="60"/>
      <c r="L399" s="61"/>
      <c r="M399" s="49"/>
      <c r="N399" s="67"/>
      <c r="O399" s="67"/>
      <c r="P399" s="67"/>
      <c r="Q399" s="67"/>
      <c r="R399" s="67"/>
      <c r="S399" s="67"/>
    </row>
    <row r="400" spans="2:19" ht="15.75">
      <c r="B400" s="1"/>
      <c r="C400" s="45"/>
      <c r="D400" s="45"/>
      <c r="E400" s="45"/>
      <c r="F400" s="46"/>
      <c r="G400" s="46"/>
      <c r="H400" s="46"/>
      <c r="I400" s="46"/>
      <c r="J400" s="47"/>
      <c r="K400" s="48"/>
      <c r="L400" s="77"/>
      <c r="M400" s="49"/>
      <c r="N400" s="77"/>
      <c r="O400" s="77"/>
      <c r="P400" s="77"/>
      <c r="Q400" s="49"/>
      <c r="R400" s="49"/>
      <c r="S400" s="49"/>
    </row>
    <row r="401" spans="2:19" ht="15.75">
      <c r="B401" s="1"/>
      <c r="C401" s="49"/>
      <c r="D401" s="50"/>
      <c r="E401" s="50"/>
      <c r="F401" s="49"/>
      <c r="G401" s="49"/>
      <c r="H401" s="49"/>
      <c r="I401" s="49"/>
      <c r="J401" s="49"/>
      <c r="K401" s="48"/>
      <c r="L401" s="51" t="s">
        <v>16</v>
      </c>
      <c r="M401" s="49"/>
      <c r="N401" s="52"/>
      <c r="O401" s="53"/>
      <c r="P401" s="49"/>
      <c r="Q401" s="49"/>
      <c r="R401" s="49"/>
      <c r="S401" s="49"/>
    </row>
    <row r="402" spans="2:19" ht="12.75">
      <c r="B402" s="54"/>
      <c r="C402" s="1"/>
      <c r="D402" s="55"/>
      <c r="E402" s="55"/>
      <c r="F402" s="56"/>
      <c r="G402" s="56"/>
      <c r="H402" s="56"/>
      <c r="I402" s="56"/>
      <c r="J402" s="57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2.75">
      <c r="B403" s="54"/>
      <c r="C403" s="1"/>
      <c r="D403" s="55"/>
      <c r="E403" s="5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8"/>
      <c r="R403" s="59"/>
      <c r="S403" s="59"/>
    </row>
    <row r="404" spans="2:19" ht="15.75">
      <c r="B404" s="433"/>
      <c r="C404" s="422" t="s">
        <v>7</v>
      </c>
      <c r="D404" s="422" t="s">
        <v>17</v>
      </c>
      <c r="E404" s="422" t="s">
        <v>0</v>
      </c>
      <c r="F404" s="425" t="s">
        <v>1</v>
      </c>
      <c r="G404" s="426"/>
      <c r="H404" s="426"/>
      <c r="I404" s="426"/>
      <c r="J404" s="426"/>
      <c r="K404" s="427"/>
      <c r="L404" s="292"/>
      <c r="M404" s="293"/>
      <c r="N404" s="425" t="s">
        <v>11</v>
      </c>
      <c r="O404" s="426"/>
      <c r="P404" s="426"/>
      <c r="Q404" s="428" t="s">
        <v>2</v>
      </c>
      <c r="R404" s="428" t="s">
        <v>248</v>
      </c>
      <c r="S404" s="98"/>
    </row>
    <row r="405" spans="2:19" ht="15" customHeight="1">
      <c r="B405" s="434"/>
      <c r="C405" s="423"/>
      <c r="D405" s="423"/>
      <c r="E405" s="423"/>
      <c r="F405" s="78" t="s">
        <v>4</v>
      </c>
      <c r="G405" s="207" t="s">
        <v>12</v>
      </c>
      <c r="H405" s="73" t="s">
        <v>18</v>
      </c>
      <c r="I405" s="73" t="s">
        <v>19</v>
      </c>
      <c r="J405" s="63" t="s">
        <v>20</v>
      </c>
      <c r="K405" s="63" t="s">
        <v>5</v>
      </c>
      <c r="L405" s="64" t="s">
        <v>21</v>
      </c>
      <c r="M405" s="1"/>
      <c r="N405" s="79" t="s">
        <v>9</v>
      </c>
      <c r="O405" s="79" t="s">
        <v>245</v>
      </c>
      <c r="P405" s="79" t="s">
        <v>108</v>
      </c>
      <c r="Q405" s="429"/>
      <c r="R405" s="429"/>
      <c r="S405" s="98"/>
    </row>
    <row r="406" spans="2:21" ht="60" customHeight="1">
      <c r="B406" s="19">
        <v>124</v>
      </c>
      <c r="C406" s="338" t="s">
        <v>75</v>
      </c>
      <c r="D406" s="20">
        <v>15</v>
      </c>
      <c r="E406" s="21">
        <v>96</v>
      </c>
      <c r="F406" s="22">
        <f>D406*E406</f>
        <v>1440</v>
      </c>
      <c r="G406" s="23"/>
      <c r="H406" s="23"/>
      <c r="I406" s="23">
        <f>H406*0.25</f>
        <v>0</v>
      </c>
      <c r="J406" s="24">
        <f>IF((VLOOKUP(F406,'[2]TABLAS 15'!$B$22:$D$32,3)-L406)&lt;0,0,VLOOKUP(F406,'[2]TABLAS 15'!$B$22:$D$32,3)-L406)</f>
        <v>122.2652</v>
      </c>
      <c r="K406" s="24">
        <f>SUM(F406+H406+J406+I406+G406)</f>
        <v>1562.2652</v>
      </c>
      <c r="L406" s="25">
        <f>((F406-VLOOKUP(F406,'[2]TABLAS 15'!$A$6:$D$13,1))*VLOOKUP(F406,'[2]TABLAS 15'!$A$6:$D$13,4)+VLOOKUP(F406,'[2]TABLAS 15'!$A$6:$D$13,3))</f>
        <v>81.04480000000001</v>
      </c>
      <c r="M406" s="26"/>
      <c r="N406" s="24">
        <f>IF((VLOOKUP(F406,'[2]TABLAS 15'!$B$22:$D$32,3)-L406)&lt;0,-(VLOOKUP(F406,'[2]TABLAS 15'!$B$22:$D$32,3)-L406),0)</f>
        <v>0</v>
      </c>
      <c r="O406" s="27">
        <v>200</v>
      </c>
      <c r="P406" s="23">
        <v>39.06</v>
      </c>
      <c r="Q406" s="140">
        <f>K406-N406-O406-P406</f>
        <v>1323.2052</v>
      </c>
      <c r="R406" s="475">
        <v>1</v>
      </c>
      <c r="S406" s="384"/>
      <c r="T406" s="235"/>
      <c r="U406" s="241"/>
    </row>
    <row r="407" spans="2:21" ht="60" customHeight="1">
      <c r="B407" s="19">
        <v>125</v>
      </c>
      <c r="C407" s="338" t="s">
        <v>177</v>
      </c>
      <c r="D407" s="20">
        <v>15</v>
      </c>
      <c r="E407" s="21">
        <v>64</v>
      </c>
      <c r="F407" s="22">
        <f>D407*E407</f>
        <v>960</v>
      </c>
      <c r="G407" s="23"/>
      <c r="H407" s="23"/>
      <c r="I407" s="23">
        <f>H407*0.25</f>
        <v>0</v>
      </c>
      <c r="J407" s="24">
        <f>IF((VLOOKUP(F407,'[2]TABLAS 15'!$B$22:$D$32,3)-L407)&lt;0,0,VLOOKUP(F407,'[2]TABLAS 15'!$B$22:$D$32,3)-L407)</f>
        <v>153.09519999999998</v>
      </c>
      <c r="K407" s="24">
        <f>SUM(F407+H407+J407+I407+G407)</f>
        <v>1113.0952</v>
      </c>
      <c r="L407" s="25">
        <f>((F407-VLOOKUP(F407,'[2]TABLAS 15'!$A$6:$D$13,1))*VLOOKUP(F407,'[2]TABLAS 15'!$A$6:$D$13,4)+VLOOKUP(F407,'[2]TABLAS 15'!$A$6:$D$13,3))</f>
        <v>50.3248</v>
      </c>
      <c r="M407" s="26"/>
      <c r="N407" s="24">
        <f>IF((VLOOKUP(F407,'[2]TABLAS 15'!$B$22:$D$32,3)-L407)&lt;0,-(VLOOKUP(F407,'[2]TABLAS 15'!$B$22:$D$32,3)-L407),0)</f>
        <v>0</v>
      </c>
      <c r="O407" s="27"/>
      <c r="P407" s="23">
        <v>27.83</v>
      </c>
      <c r="Q407" s="140">
        <f>K407-N407-O407-P407</f>
        <v>1085.2652</v>
      </c>
      <c r="R407" s="475">
        <v>1</v>
      </c>
      <c r="S407" s="384"/>
      <c r="T407" s="235"/>
      <c r="U407" s="241"/>
    </row>
    <row r="408" spans="2:21" ht="60" customHeight="1">
      <c r="B408" s="19">
        <v>126</v>
      </c>
      <c r="C408" s="338" t="s">
        <v>76</v>
      </c>
      <c r="D408" s="20">
        <v>15</v>
      </c>
      <c r="E408" s="21">
        <v>82.3</v>
      </c>
      <c r="F408" s="24">
        <f>D408*E408</f>
        <v>1234.5</v>
      </c>
      <c r="G408" s="23"/>
      <c r="H408" s="23"/>
      <c r="I408" s="23">
        <f>H408*0.25</f>
        <v>0</v>
      </c>
      <c r="J408" s="24">
        <f>IF((VLOOKUP(F408,'[2]TABLAS 15'!$B$22:$D$32,3)-L408)&lt;0,0,VLOOKUP(F408,'[2]TABLAS 15'!$B$22:$D$32,3)-L408)</f>
        <v>135.5272</v>
      </c>
      <c r="K408" s="24">
        <f>SUM(F408+H408+J408+I408+G408)</f>
        <v>1370.0272</v>
      </c>
      <c r="L408" s="25">
        <f>((F408-VLOOKUP(F408,'[2]TABLAS 15'!$A$6:$D$13,1))*VLOOKUP(F408,'[2]TABLAS 15'!$A$6:$D$13,4)+VLOOKUP(F408,'[2]TABLAS 15'!$A$6:$D$13,3))</f>
        <v>67.89280000000001</v>
      </c>
      <c r="M408" s="26"/>
      <c r="N408" s="24">
        <f>IF((VLOOKUP(F408,'[2]TABLAS 15'!$B$22:$D$32,3)-L408)&lt;0,-(VLOOKUP(F408,'[2]TABLAS 15'!$B$22:$D$32,3)-L408),0)</f>
        <v>0</v>
      </c>
      <c r="O408" s="27"/>
      <c r="P408" s="23">
        <v>34.25</v>
      </c>
      <c r="Q408" s="140">
        <f>K408-N408-O408-P408</f>
        <v>1335.7772</v>
      </c>
      <c r="R408" s="475">
        <v>1</v>
      </c>
      <c r="S408" s="384"/>
      <c r="T408" s="235"/>
      <c r="U408" s="241"/>
    </row>
    <row r="409" spans="2:21" ht="60" customHeight="1">
      <c r="B409" s="19">
        <v>127</v>
      </c>
      <c r="C409" s="338" t="s">
        <v>154</v>
      </c>
      <c r="D409" s="20">
        <v>15</v>
      </c>
      <c r="E409" s="21">
        <v>62.5</v>
      </c>
      <c r="F409" s="22">
        <f>D409*E409</f>
        <v>937.5</v>
      </c>
      <c r="G409" s="23"/>
      <c r="H409" s="23"/>
      <c r="I409" s="23">
        <f>H409*0.25</f>
        <v>0</v>
      </c>
      <c r="J409" s="24">
        <f>IF((VLOOKUP(F409,'[2]TABLAS 15'!$B$22:$D$32,3)-L409)&lt;0,0,VLOOKUP(F409,'[2]TABLAS 15'!$B$22:$D$32,3)-L409)</f>
        <v>154.53519999999997</v>
      </c>
      <c r="K409" s="24">
        <f>SUM(F409+H409+J409+I409+G409)</f>
        <v>1092.0352</v>
      </c>
      <c r="L409" s="25">
        <f>((F409-VLOOKUP(F409,'[2]TABLAS 15'!$A$6:$D$13,1))*VLOOKUP(F409,'[2]TABLAS 15'!$A$6:$D$13,4)+VLOOKUP(F409,'[2]TABLAS 15'!$A$6:$D$13,3))</f>
        <v>48.8848</v>
      </c>
      <c r="M409" s="26"/>
      <c r="N409" s="24">
        <f>IF((VLOOKUP(F409,'[2]TABLAS 15'!$B$22:$D$32,3)-L409)&lt;0,-(VLOOKUP(F409,'[2]TABLAS 15'!$B$22:$D$32,3)-L409),0)</f>
        <v>0</v>
      </c>
      <c r="O409" s="27"/>
      <c r="P409" s="23">
        <v>27.3</v>
      </c>
      <c r="Q409" s="140">
        <f>K409-N409-O409-P409</f>
        <v>1064.7352</v>
      </c>
      <c r="R409" s="475">
        <v>1</v>
      </c>
      <c r="S409" s="384"/>
      <c r="T409" s="235"/>
      <c r="U409" s="241"/>
    </row>
    <row r="410" spans="2:21" ht="60" customHeight="1">
      <c r="B410" s="19">
        <v>128</v>
      </c>
      <c r="C410" s="338" t="s">
        <v>143</v>
      </c>
      <c r="D410" s="20">
        <v>15</v>
      </c>
      <c r="E410" s="21">
        <v>46</v>
      </c>
      <c r="F410" s="22">
        <f>D410*E410</f>
        <v>690</v>
      </c>
      <c r="G410" s="23"/>
      <c r="H410" s="23"/>
      <c r="I410" s="23">
        <f>H410*0.25</f>
        <v>0</v>
      </c>
      <c r="J410" s="24">
        <f>IF((VLOOKUP(F410,'[2]TABLAS 15'!$B$22:$D$32,3)-L410)&lt;0,0,VLOOKUP(F410,'[2]TABLAS 15'!$B$22:$D$32,3)-L410)</f>
        <v>170.46519999999998</v>
      </c>
      <c r="K410" s="24">
        <f>SUM(F410+H410+J410+I410+G410)</f>
        <v>860.4652</v>
      </c>
      <c r="L410" s="25">
        <f>((F410-VLOOKUP(F410,'[2]TABLAS 15'!$A$6:$D$13,1))*VLOOKUP(F410,'[2]TABLAS 15'!$A$6:$D$13,4)+VLOOKUP(F410,'[2]TABLAS 15'!$A$6:$D$13,3))</f>
        <v>33.0448</v>
      </c>
      <c r="M410" s="26"/>
      <c r="N410" s="24">
        <f>IF((VLOOKUP(F410,'[2]TABLAS 15'!$B$22:$D$32,3)-L410)&lt;0,-(VLOOKUP(F410,'[2]TABLAS 15'!$B$22:$D$32,3)-L410),0)</f>
        <v>0</v>
      </c>
      <c r="O410" s="27"/>
      <c r="P410" s="23">
        <v>21.51</v>
      </c>
      <c r="Q410" s="140">
        <f>K410-N410-O410-P410</f>
        <v>838.9552</v>
      </c>
      <c r="R410" s="475">
        <v>1</v>
      </c>
      <c r="S410" s="384"/>
      <c r="T410" s="235"/>
      <c r="U410" s="241"/>
    </row>
    <row r="411" spans="2:19" ht="12.75">
      <c r="B411" s="2"/>
      <c r="C411" s="75"/>
      <c r="D411" s="20"/>
      <c r="E411" s="21"/>
      <c r="F411" s="24">
        <f>SUM(F406:F410)</f>
        <v>5262</v>
      </c>
      <c r="G411" s="23"/>
      <c r="H411" s="23"/>
      <c r="I411" s="23">
        <f>SUM(I406:I410)</f>
        <v>0</v>
      </c>
      <c r="J411" s="24">
        <f>SUM(J406:J410)</f>
        <v>735.8879999999999</v>
      </c>
      <c r="K411" s="24">
        <f>SUM(K406:K410)</f>
        <v>5997.888</v>
      </c>
      <c r="L411" s="25">
        <f>SUM(L406:L410)</f>
        <v>281.192</v>
      </c>
      <c r="M411" s="26"/>
      <c r="N411" s="24">
        <f>SUM(N406:N410)</f>
        <v>0</v>
      </c>
      <c r="O411" s="27">
        <f>SUM(O406:O410)</f>
        <v>200</v>
      </c>
      <c r="P411" s="23">
        <f>SUM(P406:P410)</f>
        <v>149.95</v>
      </c>
      <c r="Q411" s="131"/>
      <c r="R411" s="17"/>
      <c r="S411" s="17"/>
    </row>
    <row r="412" spans="1:19" ht="15">
      <c r="A412" s="8"/>
      <c r="B412" s="17"/>
      <c r="C412" s="18"/>
      <c r="D412" s="12"/>
      <c r="E412" s="13"/>
      <c r="F412" s="15"/>
      <c r="G412" s="14"/>
      <c r="H412" s="14"/>
      <c r="I412" s="14"/>
      <c r="J412" s="15"/>
      <c r="K412" s="15"/>
      <c r="L412" s="111"/>
      <c r="M412" s="16"/>
      <c r="N412" s="15"/>
      <c r="O412" s="36"/>
      <c r="P412" s="14"/>
      <c r="Q412" s="15"/>
      <c r="R412" s="17"/>
      <c r="S412" s="17"/>
    </row>
    <row r="413" spans="2:19" ht="13.5" thickBot="1">
      <c r="B413" s="4"/>
      <c r="C413" s="6"/>
      <c r="D413" s="12"/>
      <c r="E413" s="13"/>
      <c r="F413" s="15"/>
      <c r="G413" s="14"/>
      <c r="H413" s="14"/>
      <c r="I413" s="14"/>
      <c r="J413" s="15"/>
      <c r="K413" s="15"/>
      <c r="L413" s="111"/>
      <c r="M413" s="16"/>
      <c r="N413" s="15"/>
      <c r="O413" s="36"/>
      <c r="P413" s="14"/>
      <c r="Q413" s="15"/>
      <c r="R413" s="17"/>
      <c r="S413" s="17"/>
    </row>
    <row r="414" spans="4:19" ht="13.5" thickBot="1">
      <c r="D414" s="12"/>
      <c r="E414" s="13"/>
      <c r="F414" s="15"/>
      <c r="G414" s="14"/>
      <c r="H414" s="14"/>
      <c r="I414" s="14"/>
      <c r="J414" s="15"/>
      <c r="K414" s="15"/>
      <c r="L414" s="111"/>
      <c r="M414" s="16"/>
      <c r="N414" s="15"/>
      <c r="O414" s="36"/>
      <c r="P414" s="126" t="s">
        <v>2</v>
      </c>
      <c r="Q414" s="121">
        <f>SUM(Q406:Q413)</f>
        <v>5647.938</v>
      </c>
      <c r="R414" s="17"/>
      <c r="S414" s="17"/>
    </row>
    <row r="415" spans="4:19" ht="12.75">
      <c r="D415" s="12"/>
      <c r="E415" s="13"/>
      <c r="F415" s="15"/>
      <c r="G415" s="14"/>
      <c r="H415" s="14"/>
      <c r="I415" s="14"/>
      <c r="J415" s="15"/>
      <c r="K415" s="15"/>
      <c r="L415" s="111"/>
      <c r="M415" s="16"/>
      <c r="N415" s="15"/>
      <c r="O415" s="36"/>
      <c r="P415" s="126"/>
      <c r="Q415" s="15"/>
      <c r="R415" s="17"/>
      <c r="S415" s="17"/>
    </row>
    <row r="416" spans="4:19" ht="12.75">
      <c r="D416" s="12"/>
      <c r="E416" s="13"/>
      <c r="F416" s="15"/>
      <c r="G416" s="14"/>
      <c r="H416" s="14"/>
      <c r="I416" s="14"/>
      <c r="J416" s="15"/>
      <c r="K416" s="15"/>
      <c r="L416" s="111"/>
      <c r="M416" s="16"/>
      <c r="N416" s="15"/>
      <c r="O416" s="36"/>
      <c r="P416" s="126"/>
      <c r="Q416" s="15"/>
      <c r="R416" s="17"/>
      <c r="S416" s="17"/>
    </row>
    <row r="417" spans="4:19" ht="12.75">
      <c r="D417" s="12"/>
      <c r="E417" s="13"/>
      <c r="F417" s="15"/>
      <c r="G417" s="14"/>
      <c r="H417" s="14"/>
      <c r="I417" s="14"/>
      <c r="J417" s="15"/>
      <c r="K417" s="15"/>
      <c r="L417" s="111"/>
      <c r="M417" s="16"/>
      <c r="N417" s="15"/>
      <c r="O417" s="36"/>
      <c r="P417" s="126"/>
      <c r="Q417" s="15"/>
      <c r="R417" s="17"/>
      <c r="S417" s="17"/>
    </row>
    <row r="418" spans="4:19" ht="12.75">
      <c r="D418" s="12"/>
      <c r="E418" s="13"/>
      <c r="F418" s="15"/>
      <c r="G418" s="14"/>
      <c r="H418" s="14"/>
      <c r="I418" s="14"/>
      <c r="J418" s="15"/>
      <c r="K418" s="15"/>
      <c r="L418" s="111"/>
      <c r="M418" s="16"/>
      <c r="N418" s="15"/>
      <c r="O418" s="36"/>
      <c r="P418" s="14"/>
      <c r="Q418" s="15"/>
      <c r="R418" s="17"/>
      <c r="S418" s="17"/>
    </row>
    <row r="419" spans="3:19" ht="12.75">
      <c r="C419" s="29"/>
      <c r="K419" s="446"/>
      <c r="L419" s="446"/>
      <c r="M419" s="446"/>
      <c r="N419" s="446"/>
      <c r="O419" s="446"/>
      <c r="P419" s="446"/>
      <c r="Q419" s="446"/>
      <c r="R419" s="167"/>
      <c r="S419" s="167"/>
    </row>
    <row r="420" spans="3:19" ht="12.75">
      <c r="C420" s="29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29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29"/>
      <c r="L422" s="120"/>
      <c r="M422" s="120"/>
      <c r="N422" s="120"/>
      <c r="O422" s="120"/>
      <c r="P422" s="120"/>
      <c r="Q422" s="120"/>
      <c r="R422" s="120"/>
      <c r="S422" s="120"/>
    </row>
    <row r="423" spans="9:11" ht="12.75">
      <c r="I423" s="29"/>
      <c r="J423" s="29"/>
      <c r="K423" s="29"/>
    </row>
    <row r="424" ht="12.75">
      <c r="F424" s="30"/>
    </row>
    <row r="425" spans="3:11" ht="12.75">
      <c r="C425" s="29"/>
      <c r="K425" s="71"/>
    </row>
    <row r="426" spans="3:19" ht="18">
      <c r="C426" s="285"/>
      <c r="K426" s="296"/>
      <c r="L426" s="269"/>
      <c r="M426" s="269"/>
      <c r="N426" s="269"/>
      <c r="O426" s="269"/>
      <c r="P426" s="269"/>
      <c r="Q426" s="269"/>
      <c r="R426" s="269"/>
      <c r="S426" s="269"/>
    </row>
    <row r="427" spans="4:19" ht="12.75">
      <c r="D427" s="12"/>
      <c r="E427" s="13"/>
      <c r="F427" s="15"/>
      <c r="G427" s="14"/>
      <c r="H427" s="14"/>
      <c r="I427" s="14"/>
      <c r="J427" s="15"/>
      <c r="K427" s="15"/>
      <c r="L427" s="111"/>
      <c r="M427" s="16"/>
      <c r="N427" s="15"/>
      <c r="O427" s="36"/>
      <c r="P427" s="14"/>
      <c r="Q427" s="15"/>
      <c r="R427" s="17"/>
      <c r="S427" s="17"/>
    </row>
    <row r="428" spans="4:19" ht="12.75">
      <c r="D428" s="12"/>
      <c r="E428" s="13"/>
      <c r="F428" s="15"/>
      <c r="G428" s="14"/>
      <c r="H428" s="14"/>
      <c r="I428" s="14"/>
      <c r="J428" s="15"/>
      <c r="K428" s="15"/>
      <c r="L428" s="111"/>
      <c r="M428" s="16"/>
      <c r="N428" s="15"/>
      <c r="O428" s="36"/>
      <c r="P428" s="14"/>
      <c r="Q428" s="15"/>
      <c r="R428" s="17"/>
      <c r="S428" s="17"/>
    </row>
    <row r="429" spans="4:19" ht="12.75">
      <c r="D429" s="12"/>
      <c r="E429" s="13"/>
      <c r="F429" s="15"/>
      <c r="G429" s="14"/>
      <c r="H429" s="14"/>
      <c r="I429" s="14"/>
      <c r="J429" s="15"/>
      <c r="K429" s="15"/>
      <c r="L429" s="111"/>
      <c r="M429" s="16"/>
      <c r="N429" s="15"/>
      <c r="O429" s="36"/>
      <c r="P429" s="14"/>
      <c r="Q429" s="15"/>
      <c r="R429" s="17"/>
      <c r="S429" s="17"/>
    </row>
    <row r="430" spans="4:19" ht="12.75">
      <c r="D430" s="12"/>
      <c r="E430" s="13"/>
      <c r="F430" s="15"/>
      <c r="G430" s="14"/>
      <c r="H430" s="14"/>
      <c r="I430" s="14"/>
      <c r="J430" s="15"/>
      <c r="K430" s="15"/>
      <c r="L430" s="111"/>
      <c r="M430" s="16"/>
      <c r="N430" s="15"/>
      <c r="O430" s="36"/>
      <c r="P430" s="14"/>
      <c r="Q430" s="15"/>
      <c r="R430" s="17"/>
      <c r="S430" s="17"/>
    </row>
    <row r="432" spans="3:19" ht="12.75">
      <c r="C432" s="8"/>
      <c r="D432" s="12"/>
      <c r="E432" s="13"/>
      <c r="F432" s="15"/>
      <c r="G432" s="14"/>
      <c r="H432" s="14"/>
      <c r="I432" s="14"/>
      <c r="J432" s="15"/>
      <c r="K432" s="15"/>
      <c r="L432" s="111"/>
      <c r="M432" s="16"/>
      <c r="N432" s="15"/>
      <c r="O432" s="36"/>
      <c r="P432" s="14"/>
      <c r="Q432" s="15"/>
      <c r="R432" s="17"/>
      <c r="S432" s="17"/>
    </row>
    <row r="433" spans="4:19" ht="12.75">
      <c r="D433" s="12"/>
      <c r="E433" s="13"/>
      <c r="L433" s="111"/>
      <c r="M433" s="16"/>
      <c r="N433" s="15"/>
      <c r="O433" s="36"/>
      <c r="P433" s="14"/>
      <c r="Q433" s="15"/>
      <c r="R433" s="17"/>
      <c r="S433" s="17"/>
    </row>
    <row r="434" spans="4:19" ht="12.75">
      <c r="D434" s="12"/>
      <c r="E434" s="13"/>
      <c r="F434" s="15"/>
      <c r="G434" s="14"/>
      <c r="H434" s="14"/>
      <c r="I434" s="14"/>
      <c r="J434" s="15"/>
      <c r="K434" s="15"/>
      <c r="L434" s="111"/>
      <c r="M434" s="16"/>
      <c r="N434" s="15"/>
      <c r="O434" s="36"/>
      <c r="P434" s="14"/>
      <c r="Q434" s="15"/>
      <c r="R434" s="17"/>
      <c r="S434" s="17"/>
    </row>
    <row r="435" spans="4:19" ht="12.75">
      <c r="D435" s="12"/>
      <c r="E435" s="13"/>
      <c r="F435" s="15"/>
      <c r="G435" s="14"/>
      <c r="H435" s="14"/>
      <c r="I435" s="14"/>
      <c r="J435" s="15"/>
      <c r="K435" s="15"/>
      <c r="L435" s="111"/>
      <c r="M435" s="16"/>
      <c r="N435" s="15"/>
      <c r="O435" s="36"/>
      <c r="P435" s="14"/>
      <c r="Q435" s="15"/>
      <c r="R435" s="17"/>
      <c r="S435" s="17"/>
    </row>
    <row r="436" spans="4:19" ht="12.75">
      <c r="D436" s="12"/>
      <c r="E436" s="13"/>
      <c r="F436" s="15"/>
      <c r="G436" s="14"/>
      <c r="H436" s="14"/>
      <c r="I436" s="14"/>
      <c r="J436" s="15"/>
      <c r="K436" s="15"/>
      <c r="L436" s="111"/>
      <c r="M436" s="16"/>
      <c r="N436" s="15"/>
      <c r="O436" s="36"/>
      <c r="P436" s="14"/>
      <c r="Q436" s="15"/>
      <c r="R436" s="17"/>
      <c r="S436" s="17"/>
    </row>
    <row r="438" spans="3:19" ht="12.75">
      <c r="C438" s="8"/>
      <c r="D438" s="12"/>
      <c r="E438" s="13"/>
      <c r="F438" s="15"/>
      <c r="G438" s="14"/>
      <c r="H438" s="14"/>
      <c r="I438" s="14"/>
      <c r="J438" s="15"/>
      <c r="K438" s="15"/>
      <c r="L438" s="111"/>
      <c r="M438" s="16"/>
      <c r="N438" s="15"/>
      <c r="O438" s="36"/>
      <c r="P438" s="14"/>
      <c r="Q438" s="15"/>
      <c r="R438" s="17"/>
      <c r="S438" s="17"/>
    </row>
    <row r="439" spans="4:19" ht="12.75">
      <c r="D439" s="12"/>
      <c r="E439" s="13"/>
      <c r="L439" s="111"/>
      <c r="M439" s="16"/>
      <c r="N439" s="15"/>
      <c r="O439" s="36"/>
      <c r="P439" s="14"/>
      <c r="Q439" s="15"/>
      <c r="R439" s="17"/>
      <c r="S439" s="17"/>
    </row>
    <row r="440" spans="4:19" ht="12.75">
      <c r="D440" s="12"/>
      <c r="E440" s="13"/>
      <c r="L440" s="111"/>
      <c r="M440" s="16"/>
      <c r="N440" s="15"/>
      <c r="O440" s="36"/>
      <c r="P440" s="14"/>
      <c r="Q440" s="15"/>
      <c r="R440" s="17"/>
      <c r="S440" s="17"/>
    </row>
    <row r="441" spans="4:19" ht="12.75">
      <c r="D441" s="12"/>
      <c r="E441" s="13"/>
      <c r="L441" s="111"/>
      <c r="M441" s="16"/>
      <c r="N441" s="15"/>
      <c r="O441" s="36"/>
      <c r="P441" s="14"/>
      <c r="Q441" s="15"/>
      <c r="R441" s="17"/>
      <c r="S441" s="17"/>
    </row>
    <row r="442" spans="4:19" ht="12.75">
      <c r="D442" s="12"/>
      <c r="E442" s="13"/>
      <c r="L442" s="111"/>
      <c r="M442" s="16"/>
      <c r="N442" s="15"/>
      <c r="O442" s="36"/>
      <c r="P442" s="14"/>
      <c r="Q442" s="15"/>
      <c r="R442" s="17"/>
      <c r="S442" s="17"/>
    </row>
    <row r="443" spans="4:19" ht="12.75">
      <c r="D443" s="12"/>
      <c r="E443" s="13"/>
      <c r="L443" s="111"/>
      <c r="M443" s="16"/>
      <c r="N443" s="15"/>
      <c r="O443" s="36"/>
      <c r="P443" s="14"/>
      <c r="Q443" s="15"/>
      <c r="R443" s="17"/>
      <c r="S443" s="17"/>
    </row>
    <row r="444" spans="4:19" ht="12.75">
      <c r="D444" s="12"/>
      <c r="E444" s="13"/>
      <c r="L444" s="111"/>
      <c r="M444" s="16"/>
      <c r="N444" s="15"/>
      <c r="O444" s="36"/>
      <c r="P444" s="14"/>
      <c r="Q444" s="15"/>
      <c r="R444" s="17"/>
      <c r="S444" s="17"/>
    </row>
    <row r="445" spans="4:19" ht="12.75">
      <c r="D445" s="12"/>
      <c r="E445" s="13"/>
      <c r="L445" s="111"/>
      <c r="M445" s="16"/>
      <c r="N445" s="15"/>
      <c r="O445" s="36"/>
      <c r="P445" s="14"/>
      <c r="Q445" s="15"/>
      <c r="R445" s="17"/>
      <c r="S445" s="17"/>
    </row>
    <row r="446" spans="4:19" ht="12.75">
      <c r="D446" s="12"/>
      <c r="E446" s="13"/>
      <c r="L446" s="111"/>
      <c r="M446" s="16"/>
      <c r="N446" s="15"/>
      <c r="O446" s="36"/>
      <c r="P446" s="14"/>
      <c r="Q446" s="15"/>
      <c r="R446" s="17"/>
      <c r="S446" s="17"/>
    </row>
  </sheetData>
  <sheetProtection/>
  <mergeCells count="97">
    <mergeCell ref="Q342:Q343"/>
    <mergeCell ref="R342:R343"/>
    <mergeCell ref="K354:Q354"/>
    <mergeCell ref="B342:B343"/>
    <mergeCell ref="C342:C343"/>
    <mergeCell ref="D342:D343"/>
    <mergeCell ref="E342:E343"/>
    <mergeCell ref="F342:K342"/>
    <mergeCell ref="N342:P342"/>
    <mergeCell ref="K419:Q419"/>
    <mergeCell ref="Q404:Q405"/>
    <mergeCell ref="J260:O260"/>
    <mergeCell ref="F245:K245"/>
    <mergeCell ref="N245:P245"/>
    <mergeCell ref="G301:N301"/>
    <mergeCell ref="P284:P285"/>
    <mergeCell ref="E283:N283"/>
    <mergeCell ref="D279:Q280"/>
    <mergeCell ref="D330:Q331"/>
    <mergeCell ref="R404:R405"/>
    <mergeCell ref="D404:D405"/>
    <mergeCell ref="E404:E405"/>
    <mergeCell ref="F404:K404"/>
    <mergeCell ref="N404:P404"/>
    <mergeCell ref="N288:P288"/>
    <mergeCell ref="G306:O306"/>
    <mergeCell ref="R288:R289"/>
    <mergeCell ref="D288:D289"/>
    <mergeCell ref="E288:E289"/>
    <mergeCell ref="B404:B405"/>
    <mergeCell ref="C404:C405"/>
    <mergeCell ref="E396:N396"/>
    <mergeCell ref="D392:Q393"/>
    <mergeCell ref="G305:N305"/>
    <mergeCell ref="Q288:Q289"/>
    <mergeCell ref="F288:K288"/>
    <mergeCell ref="E394:N394"/>
    <mergeCell ref="E332:N332"/>
    <mergeCell ref="E334:N334"/>
    <mergeCell ref="D203:D204"/>
    <mergeCell ref="C288:C289"/>
    <mergeCell ref="E238:O238"/>
    <mergeCell ref="I227:P227"/>
    <mergeCell ref="I267:P267"/>
    <mergeCell ref="E281:O281"/>
    <mergeCell ref="I226:O226"/>
    <mergeCell ref="J220:O220"/>
    <mergeCell ref="D4:Q5"/>
    <mergeCell ref="F8:K8"/>
    <mergeCell ref="N8:P8"/>
    <mergeCell ref="D6:Q6"/>
    <mergeCell ref="E7:O7"/>
    <mergeCell ref="D195:Q196"/>
    <mergeCell ref="D41:Q42"/>
    <mergeCell ref="E43:O43"/>
    <mergeCell ref="E157:O157"/>
    <mergeCell ref="L99:R99"/>
    <mergeCell ref="E44:N44"/>
    <mergeCell ref="E161:N161"/>
    <mergeCell ref="F166:K166"/>
    <mergeCell ref="L62:R62"/>
    <mergeCell ref="N166:P166"/>
    <mergeCell ref="E240:N240"/>
    <mergeCell ref="L107:R107"/>
    <mergeCell ref="Q203:Q204"/>
    <mergeCell ref="P198:P199"/>
    <mergeCell ref="D79:Q80"/>
    <mergeCell ref="C166:C167"/>
    <mergeCell ref="D166:D167"/>
    <mergeCell ref="E166:E167"/>
    <mergeCell ref="Q166:Q167"/>
    <mergeCell ref="I266:O266"/>
    <mergeCell ref="E81:O81"/>
    <mergeCell ref="E82:N82"/>
    <mergeCell ref="D236:Q237"/>
    <mergeCell ref="C203:C204"/>
    <mergeCell ref="E203:E204"/>
    <mergeCell ref="E199:N199"/>
    <mergeCell ref="R203:R204"/>
    <mergeCell ref="F84:K84"/>
    <mergeCell ref="N84:P84"/>
    <mergeCell ref="E197:O197"/>
    <mergeCell ref="F203:K203"/>
    <mergeCell ref="N203:P203"/>
    <mergeCell ref="D114:Q115"/>
    <mergeCell ref="E116:O116"/>
    <mergeCell ref="E117:N117"/>
    <mergeCell ref="F49:K49"/>
    <mergeCell ref="N49:P49"/>
    <mergeCell ref="L70:R70"/>
    <mergeCell ref="N179:Q179"/>
    <mergeCell ref="D155:Q156"/>
    <mergeCell ref="R166:R167"/>
    <mergeCell ref="F119:K119"/>
    <mergeCell ref="N119:P119"/>
    <mergeCell ref="L135:R135"/>
    <mergeCell ref="L143:R143"/>
  </mergeCells>
  <printOptions/>
  <pageMargins left="0.3937007874015748" right="0" top="0.7874015748031497" bottom="0.7874015748031497" header="0" footer="0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5:Q328"/>
  <sheetViews>
    <sheetView zoomScale="75" zoomScaleNormal="75" zoomScalePageLayoutView="0" workbookViewId="0" topLeftCell="A1">
      <selection activeCell="C141" sqref="C141:P142"/>
    </sheetView>
  </sheetViews>
  <sheetFormatPr defaultColWidth="11.421875" defaultRowHeight="12.75"/>
  <cols>
    <col min="1" max="1" width="5.7109375" style="0" customWidth="1"/>
    <col min="2" max="2" width="24.57421875" style="0" customWidth="1"/>
    <col min="3" max="3" width="7.00390625" style="0" bestFit="1" customWidth="1"/>
    <col min="4" max="4" width="11.7109375" style="0" bestFit="1" customWidth="1"/>
    <col min="5" max="5" width="13.421875" style="0" bestFit="1" customWidth="1"/>
    <col min="7" max="8" width="11.421875" style="0" hidden="1" customWidth="1"/>
    <col min="9" max="9" width="11.7109375" style="0" bestFit="1" customWidth="1"/>
    <col min="10" max="10" width="13.421875" style="0" bestFit="1" customWidth="1"/>
    <col min="11" max="12" width="11.421875" style="0" hidden="1" customWidth="1"/>
    <col min="13" max="13" width="12.28125" style="0" bestFit="1" customWidth="1"/>
    <col min="16" max="16" width="13.00390625" style="0" customWidth="1"/>
    <col min="17" max="17" width="33.28125" style="0" customWidth="1"/>
  </cols>
  <sheetData>
    <row r="5" spans="1:16" ht="12.75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0.25">
      <c r="A7" s="1"/>
      <c r="B7" s="9"/>
      <c r="C7" s="415" t="s">
        <v>165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</row>
    <row r="8" spans="1:16" ht="20.25">
      <c r="A8" s="1"/>
      <c r="B8" s="9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</row>
    <row r="9" spans="1:17" ht="12.75" customHeight="1">
      <c r="A9" s="1"/>
      <c r="B9" s="7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166"/>
    </row>
    <row r="10" spans="1:17" ht="24.75" customHeight="1">
      <c r="A10" s="1"/>
      <c r="B10" s="10"/>
      <c r="C10" s="1"/>
      <c r="D10" s="416" t="s">
        <v>77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186"/>
      <c r="Q10" s="81"/>
    </row>
    <row r="16" spans="1:17" ht="17.25">
      <c r="A16" s="1"/>
      <c r="B16" s="45"/>
      <c r="C16" s="45"/>
      <c r="D16" s="45"/>
      <c r="E16" s="46"/>
      <c r="F16" s="46"/>
      <c r="G16" s="46"/>
      <c r="H16" s="46"/>
      <c r="I16" s="47"/>
      <c r="J16" s="60"/>
      <c r="K16" s="61"/>
      <c r="L16" s="49"/>
      <c r="M16" s="67"/>
      <c r="N16" s="67"/>
      <c r="O16" s="67"/>
      <c r="P16" s="67"/>
      <c r="Q16" s="67"/>
    </row>
    <row r="17" spans="1:17" ht="15.75">
      <c r="A17" s="1"/>
      <c r="B17" s="45"/>
      <c r="C17" s="45"/>
      <c r="D17" s="45"/>
      <c r="E17" s="46"/>
      <c r="F17" s="46"/>
      <c r="G17" s="46"/>
      <c r="H17" s="46"/>
      <c r="I17" s="47"/>
      <c r="J17" s="48"/>
      <c r="K17" s="77"/>
      <c r="L17" s="49"/>
      <c r="M17" s="77"/>
      <c r="N17" s="77"/>
      <c r="O17" s="77"/>
      <c r="P17" s="49"/>
      <c r="Q17" s="49"/>
    </row>
    <row r="18" spans="1:17" ht="15.75">
      <c r="A18" s="1"/>
      <c r="B18" s="49"/>
      <c r="C18" s="50"/>
      <c r="D18" s="50"/>
      <c r="E18" s="49"/>
      <c r="F18" s="49"/>
      <c r="G18" s="49"/>
      <c r="H18" s="49"/>
      <c r="I18" s="49"/>
      <c r="J18" s="48"/>
      <c r="K18" s="51" t="s">
        <v>16</v>
      </c>
      <c r="L18" s="49"/>
      <c r="M18" s="52"/>
      <c r="N18" s="53"/>
      <c r="O18" s="49"/>
      <c r="P18" s="49"/>
      <c r="Q18" s="49"/>
    </row>
    <row r="19" spans="1:17" ht="12.75">
      <c r="A19" s="54"/>
      <c r="B19" s="1"/>
      <c r="C19" s="55"/>
      <c r="D19" s="55"/>
      <c r="E19" s="56"/>
      <c r="F19" s="56"/>
      <c r="G19" s="56"/>
      <c r="H19" s="56"/>
      <c r="I19" s="57"/>
      <c r="J19" s="1"/>
      <c r="K19" s="1"/>
      <c r="L19" s="1"/>
      <c r="M19" s="1"/>
      <c r="N19" s="1"/>
      <c r="O19" s="1"/>
      <c r="P19" s="1"/>
      <c r="Q19" s="1"/>
    </row>
    <row r="20" spans="1:17" ht="12.75">
      <c r="A20" s="54"/>
      <c r="B20" s="1"/>
      <c r="C20" s="55"/>
      <c r="D20" s="5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8"/>
      <c r="Q20" s="59"/>
    </row>
    <row r="21" spans="1:17" ht="15.75">
      <c r="A21" s="314"/>
      <c r="B21" s="339" t="s">
        <v>7</v>
      </c>
      <c r="C21" s="340" t="s">
        <v>17</v>
      </c>
      <c r="D21" s="339" t="s">
        <v>0</v>
      </c>
      <c r="E21" s="425" t="s">
        <v>1</v>
      </c>
      <c r="F21" s="426"/>
      <c r="G21" s="426"/>
      <c r="H21" s="426"/>
      <c r="I21" s="426"/>
      <c r="J21" s="427"/>
      <c r="K21" s="292"/>
      <c r="L21" s="293"/>
      <c r="M21" s="425" t="s">
        <v>11</v>
      </c>
      <c r="N21" s="426"/>
      <c r="O21" s="427"/>
      <c r="P21" s="428" t="s">
        <v>2</v>
      </c>
      <c r="Q21" s="428" t="s">
        <v>248</v>
      </c>
    </row>
    <row r="22" spans="1:17" ht="15">
      <c r="A22" s="315"/>
      <c r="B22" s="306"/>
      <c r="C22" s="341"/>
      <c r="D22" s="342"/>
      <c r="E22" s="251" t="s">
        <v>4</v>
      </c>
      <c r="F22" s="252" t="s">
        <v>12</v>
      </c>
      <c r="G22" s="253" t="s">
        <v>18</v>
      </c>
      <c r="H22" s="253" t="s">
        <v>19</v>
      </c>
      <c r="I22" s="254" t="s">
        <v>20</v>
      </c>
      <c r="J22" s="254" t="s">
        <v>5</v>
      </c>
      <c r="K22" s="255" t="s">
        <v>21</v>
      </c>
      <c r="L22" s="256"/>
      <c r="M22" s="260" t="s">
        <v>9</v>
      </c>
      <c r="N22" s="260" t="s">
        <v>245</v>
      </c>
      <c r="O22" s="260" t="s">
        <v>108</v>
      </c>
      <c r="P22" s="429"/>
      <c r="Q22" s="429"/>
    </row>
    <row r="23" spans="1:17" ht="68.25" customHeight="1">
      <c r="A23" s="19">
        <v>129</v>
      </c>
      <c r="B23" s="109" t="s">
        <v>115</v>
      </c>
      <c r="C23" s="20">
        <v>15</v>
      </c>
      <c r="D23" s="21">
        <v>895</v>
      </c>
      <c r="E23" s="22">
        <f>C23*D23</f>
        <v>13425</v>
      </c>
      <c r="F23" s="23"/>
      <c r="G23" s="23"/>
      <c r="H23" s="23">
        <f>G23*0.25</f>
        <v>0</v>
      </c>
      <c r="I23" s="24">
        <f>IF((VLOOKUP(E23,'[2]TABLAS 15'!$B$22:$D$32,3)-K23)&lt;0,0,VLOOKUP(E23,'[2]TABLAS 15'!$B$22:$D$32,3)-K23)</f>
        <v>0</v>
      </c>
      <c r="J23" s="24">
        <f>SUM(E23+G23+I23+H23+F23)</f>
        <v>13425</v>
      </c>
      <c r="K23" s="25">
        <f>((E23-VLOOKUP(E23,'[2]TABLAS 15'!$A$6:$D$13,1))*VLOOKUP(E23,'[2]TABLAS 15'!$A$6:$D$13,4)+VLOOKUP(E23,'[2]TABLAS 15'!$A$6:$D$13,3))</f>
        <v>2256.3948800000003</v>
      </c>
      <c r="L23" s="26"/>
      <c r="M23" s="24">
        <f>IF((VLOOKUP(E23,'[2]TABLAS 15'!$B$22:$D$32,3)-K23)&lt;0,-(VLOOKUP(E23,'[2]TABLAS 15'!$B$22:$D$32,3)-K23),0)</f>
        <v>2256.3948800000003</v>
      </c>
      <c r="N23" s="27"/>
      <c r="O23" s="23">
        <v>279.22</v>
      </c>
      <c r="P23" s="24">
        <f>I23+J23-M23-N23-O23</f>
        <v>10889.38512</v>
      </c>
      <c r="Q23" s="475">
        <v>1</v>
      </c>
    </row>
    <row r="24" spans="1:17" ht="69" customHeight="1">
      <c r="A24" s="19">
        <v>130</v>
      </c>
      <c r="B24" s="105" t="s">
        <v>118</v>
      </c>
      <c r="C24" s="20">
        <v>15</v>
      </c>
      <c r="D24" s="21">
        <v>299</v>
      </c>
      <c r="E24" s="22">
        <f>C24*D24</f>
        <v>4485</v>
      </c>
      <c r="F24" s="23"/>
      <c r="G24" s="23"/>
      <c r="H24" s="23">
        <f>G24*0.25</f>
        <v>0</v>
      </c>
      <c r="I24" s="24">
        <f>IF((VLOOKUP(E24,'[2]TABLAS 15'!$B$22:$D$32,3)-K24)&lt;0,0,VLOOKUP(E24,'[2]TABLAS 15'!$B$22:$D$32,3)-K24)</f>
        <v>0</v>
      </c>
      <c r="J24" s="24">
        <f>SUM(E24+G24+I24+H24+F24)</f>
        <v>4485</v>
      </c>
      <c r="K24" s="25">
        <f>((E24-VLOOKUP(E24,'[2]TABLAS 15'!$A$6:$D$13,1))*VLOOKUP(E24,'[2]TABLAS 15'!$A$6:$D$13,4)+VLOOKUP(E24,'[2]TABLAS 15'!$A$6:$D$13,3))</f>
        <v>426.2958079999999</v>
      </c>
      <c r="L24" s="26"/>
      <c r="M24" s="24">
        <f>IF((VLOOKUP(E24,'[2]TABLAS 15'!$B$22:$D$32,3)-K24)&lt;0,-(VLOOKUP(E24,'[2]TABLAS 15'!$B$22:$D$32,3)-K24),0)</f>
        <v>426.2958079999999</v>
      </c>
      <c r="N24" s="27">
        <v>500</v>
      </c>
      <c r="O24" s="23">
        <v>101.47</v>
      </c>
      <c r="P24" s="24">
        <f>I24+J24-M24-N24-O24</f>
        <v>3457.2341920000003</v>
      </c>
      <c r="Q24" s="475">
        <v>1</v>
      </c>
    </row>
    <row r="25" spans="1:17" ht="15">
      <c r="A25" s="2"/>
      <c r="B25" s="108"/>
      <c r="C25" s="20"/>
      <c r="D25" s="21"/>
      <c r="E25" s="24">
        <f>SUM(E23:E24)</f>
        <v>17910</v>
      </c>
      <c r="F25" s="23"/>
      <c r="G25" s="23"/>
      <c r="H25" s="23">
        <f>SUM(H23:H24)</f>
        <v>0</v>
      </c>
      <c r="I25" s="24">
        <f>SUM(I23:I24)</f>
        <v>0</v>
      </c>
      <c r="J25" s="24">
        <f>SUM(J23:J24)</f>
        <v>17910</v>
      </c>
      <c r="K25" s="25">
        <f>SUM(K23:K24)</f>
        <v>2682.690688</v>
      </c>
      <c r="L25" s="26"/>
      <c r="M25" s="24">
        <f>SUM(M23:M24)</f>
        <v>2682.690688</v>
      </c>
      <c r="N25" s="27">
        <f>SUM(N23:N24)</f>
        <v>500</v>
      </c>
      <c r="O25" s="23">
        <f>SUM(O23:O24)</f>
        <v>380.69000000000005</v>
      </c>
      <c r="P25" s="24"/>
      <c r="Q25" s="2"/>
    </row>
    <row r="26" spans="1:17" ht="12.75">
      <c r="A26" s="4"/>
      <c r="B26" s="6"/>
      <c r="C26" s="12"/>
      <c r="D26" s="13"/>
      <c r="E26" s="15"/>
      <c r="F26" s="14"/>
      <c r="G26" s="14"/>
      <c r="H26" s="14"/>
      <c r="I26" s="15"/>
      <c r="J26" s="15"/>
      <c r="K26" s="111"/>
      <c r="L26" s="16"/>
      <c r="M26" s="15"/>
      <c r="N26" s="36"/>
      <c r="O26" s="14"/>
      <c r="P26" s="15"/>
      <c r="Q26" s="17"/>
    </row>
    <row r="27" spans="3:17" ht="13.5" thickBot="1">
      <c r="C27" s="12"/>
      <c r="D27" s="13"/>
      <c r="E27" s="15"/>
      <c r="F27" s="14"/>
      <c r="G27" s="14"/>
      <c r="H27" s="14"/>
      <c r="I27" s="15"/>
      <c r="J27" s="15"/>
      <c r="K27" s="111"/>
      <c r="L27" s="16"/>
      <c r="M27" s="15"/>
      <c r="N27" s="36"/>
      <c r="O27" s="14"/>
      <c r="P27" s="15"/>
      <c r="Q27" s="17"/>
    </row>
    <row r="28" spans="3:17" ht="13.5" thickBot="1">
      <c r="C28" s="12"/>
      <c r="D28" s="13"/>
      <c r="E28" s="15"/>
      <c r="F28" s="14"/>
      <c r="G28" s="14"/>
      <c r="H28" s="14"/>
      <c r="I28" s="15"/>
      <c r="J28" s="15"/>
      <c r="K28" s="111"/>
      <c r="L28" s="16"/>
      <c r="M28" s="15"/>
      <c r="N28" s="36"/>
      <c r="O28" s="126" t="s">
        <v>2</v>
      </c>
      <c r="P28" s="121">
        <f>SUM(P23:P27)</f>
        <v>14346.619312</v>
      </c>
      <c r="Q28" s="17"/>
    </row>
    <row r="29" spans="3:17" ht="12.75">
      <c r="C29" s="12"/>
      <c r="D29" s="13"/>
      <c r="E29" s="15"/>
      <c r="F29" s="14"/>
      <c r="G29" s="14"/>
      <c r="H29" s="14"/>
      <c r="I29" s="15"/>
      <c r="J29" s="15"/>
      <c r="K29" s="111"/>
      <c r="L29" s="16"/>
      <c r="M29" s="15"/>
      <c r="N29" s="36"/>
      <c r="O29" s="126"/>
      <c r="P29" s="15"/>
      <c r="Q29" s="17"/>
    </row>
    <row r="30" spans="3:17" ht="12.75">
      <c r="C30" s="12"/>
      <c r="D30" s="13"/>
      <c r="E30" s="15"/>
      <c r="F30" s="14"/>
      <c r="G30" s="14"/>
      <c r="H30" s="14"/>
      <c r="I30" s="15"/>
      <c r="J30" s="15"/>
      <c r="K30" s="111"/>
      <c r="L30" s="16"/>
      <c r="M30" s="15"/>
      <c r="N30" s="36"/>
      <c r="O30" s="126"/>
      <c r="P30" s="15"/>
      <c r="Q30" s="17"/>
    </row>
    <row r="31" spans="3:17" ht="12.75">
      <c r="C31" s="12"/>
      <c r="D31" s="13"/>
      <c r="E31" s="15"/>
      <c r="F31" s="14"/>
      <c r="G31" s="14"/>
      <c r="H31" s="14"/>
      <c r="I31" s="15"/>
      <c r="J31" s="15"/>
      <c r="K31" s="111"/>
      <c r="L31" s="16"/>
      <c r="M31" s="15"/>
      <c r="N31" s="36"/>
      <c r="O31" s="126"/>
      <c r="P31" s="15"/>
      <c r="Q31" s="17"/>
    </row>
    <row r="32" spans="3:17" ht="12.75">
      <c r="C32" s="12"/>
      <c r="D32" s="13"/>
      <c r="E32" s="15"/>
      <c r="F32" s="14"/>
      <c r="G32" s="14"/>
      <c r="H32" s="14"/>
      <c r="I32" s="15"/>
      <c r="J32" s="15"/>
      <c r="K32" s="111"/>
      <c r="L32" s="16"/>
      <c r="M32" s="15"/>
      <c r="N32" s="36"/>
      <c r="O32" s="126"/>
      <c r="P32" s="15"/>
      <c r="Q32" s="17"/>
    </row>
    <row r="33" spans="3:17" ht="12.75">
      <c r="C33" s="12"/>
      <c r="D33" s="13"/>
      <c r="E33" s="15"/>
      <c r="F33" s="14"/>
      <c r="G33" s="14"/>
      <c r="H33" s="14"/>
      <c r="I33" s="15"/>
      <c r="J33" s="15"/>
      <c r="K33" s="111"/>
      <c r="L33" s="16"/>
      <c r="M33" s="15"/>
      <c r="N33" s="36"/>
      <c r="O33" s="126"/>
      <c r="P33" s="15"/>
      <c r="Q33" s="17"/>
    </row>
    <row r="34" spans="3:17" ht="12.75">
      <c r="C34" s="12"/>
      <c r="D34" s="13"/>
      <c r="E34" s="15"/>
      <c r="F34" s="14"/>
      <c r="G34" s="14"/>
      <c r="H34" s="14"/>
      <c r="I34" s="15"/>
      <c r="J34" s="15"/>
      <c r="K34" s="111"/>
      <c r="L34" s="16"/>
      <c r="M34" s="15"/>
      <c r="N34" s="36"/>
      <c r="O34" s="126"/>
      <c r="P34" s="15"/>
      <c r="Q34" s="17"/>
    </row>
    <row r="35" spans="3:17" ht="12.75">
      <c r="C35" s="12"/>
      <c r="D35" s="13"/>
      <c r="E35" s="15"/>
      <c r="F35" s="14"/>
      <c r="G35" s="14"/>
      <c r="H35" s="14"/>
      <c r="I35" s="15"/>
      <c r="J35" s="15"/>
      <c r="K35" s="111"/>
      <c r="L35" s="16"/>
      <c r="M35" s="15"/>
      <c r="N35" s="36"/>
      <c r="O35" s="126"/>
      <c r="P35" s="15"/>
      <c r="Q35" s="17"/>
    </row>
    <row r="36" spans="3:17" ht="12.75">
      <c r="C36" s="12"/>
      <c r="D36" s="13"/>
      <c r="E36" s="15"/>
      <c r="F36" s="14"/>
      <c r="G36" s="14"/>
      <c r="H36" s="14"/>
      <c r="I36" s="15"/>
      <c r="J36" s="15"/>
      <c r="K36" s="111"/>
      <c r="L36" s="16"/>
      <c r="M36" s="15"/>
      <c r="N36" s="36"/>
      <c r="O36" s="126"/>
      <c r="P36" s="15"/>
      <c r="Q36" s="17"/>
    </row>
    <row r="37" spans="3:17" ht="12.75">
      <c r="C37" s="12"/>
      <c r="D37" s="13"/>
      <c r="E37" s="15"/>
      <c r="F37" s="14"/>
      <c r="G37" s="14"/>
      <c r="H37" s="14"/>
      <c r="I37" s="15"/>
      <c r="J37" s="15"/>
      <c r="K37" s="111"/>
      <c r="L37" s="16"/>
      <c r="M37" s="15"/>
      <c r="N37" s="36"/>
      <c r="O37" s="126"/>
      <c r="P37" s="15"/>
      <c r="Q37" s="17"/>
    </row>
    <row r="38" spans="3:17" ht="12.75">
      <c r="C38" s="12"/>
      <c r="D38" s="13"/>
      <c r="E38" s="15"/>
      <c r="F38" s="14"/>
      <c r="G38" s="14"/>
      <c r="H38" s="14"/>
      <c r="I38" s="15"/>
      <c r="J38" s="15"/>
      <c r="K38" s="111"/>
      <c r="L38" s="16"/>
      <c r="M38" s="15"/>
      <c r="N38" s="36"/>
      <c r="O38" s="126"/>
      <c r="P38" s="15"/>
      <c r="Q38" s="17"/>
    </row>
    <row r="39" spans="3:17" ht="12.75">
      <c r="C39" s="12"/>
      <c r="D39" s="13"/>
      <c r="E39" s="15"/>
      <c r="F39" s="14"/>
      <c r="G39" s="14"/>
      <c r="H39" s="14"/>
      <c r="I39" s="15"/>
      <c r="J39" s="15"/>
      <c r="K39" s="111"/>
      <c r="L39" s="16"/>
      <c r="M39" s="15"/>
      <c r="N39" s="36"/>
      <c r="O39" s="126"/>
      <c r="P39" s="15"/>
      <c r="Q39" s="17"/>
    </row>
    <row r="40" spans="3:17" ht="12.75">
      <c r="C40" s="12"/>
      <c r="D40" s="13"/>
      <c r="E40" s="15"/>
      <c r="F40" s="14"/>
      <c r="G40" s="14"/>
      <c r="H40" s="14"/>
      <c r="I40" s="15"/>
      <c r="J40" s="15"/>
      <c r="K40" s="111"/>
      <c r="L40" s="16"/>
      <c r="M40" s="15"/>
      <c r="N40" s="36"/>
      <c r="O40" s="126"/>
      <c r="P40" s="15"/>
      <c r="Q40" s="17"/>
    </row>
    <row r="41" spans="3:17" ht="12.75">
      <c r="C41" s="12"/>
      <c r="D41" s="13"/>
      <c r="E41" s="15"/>
      <c r="F41" s="14"/>
      <c r="G41" s="14"/>
      <c r="H41" s="14"/>
      <c r="I41" s="15"/>
      <c r="J41" s="15"/>
      <c r="K41" s="111"/>
      <c r="L41" s="16"/>
      <c r="M41" s="15"/>
      <c r="N41" s="36"/>
      <c r="O41" s="14"/>
      <c r="P41" s="15"/>
      <c r="Q41" s="17"/>
    </row>
    <row r="42" spans="3:17" ht="12.75">
      <c r="C42" s="12"/>
      <c r="D42" s="13"/>
      <c r="E42" s="15"/>
      <c r="F42" s="14"/>
      <c r="G42" s="14"/>
      <c r="H42" s="14"/>
      <c r="I42" s="15"/>
      <c r="J42" s="15"/>
      <c r="K42" s="111"/>
      <c r="L42" s="16"/>
      <c r="M42" s="15"/>
      <c r="N42" s="36"/>
      <c r="O42" s="14"/>
      <c r="P42" s="15"/>
      <c r="Q42" s="17"/>
    </row>
    <row r="43" spans="2:17" ht="12.75">
      <c r="B43" s="29"/>
      <c r="K43" s="424"/>
      <c r="L43" s="424"/>
      <c r="M43" s="424"/>
      <c r="N43" s="424"/>
      <c r="O43" s="424"/>
      <c r="P43" s="424"/>
      <c r="Q43" s="424"/>
    </row>
    <row r="44" spans="2:17" ht="12.75">
      <c r="B44" s="29"/>
      <c r="K44" s="120"/>
      <c r="L44" s="120"/>
      <c r="M44" s="120"/>
      <c r="N44" s="120"/>
      <c r="O44" s="120"/>
      <c r="P44" s="120"/>
      <c r="Q44" s="120"/>
    </row>
    <row r="45" spans="2:17" ht="12.75">
      <c r="B45" s="29"/>
      <c r="K45" s="120"/>
      <c r="L45" s="120"/>
      <c r="M45" s="120"/>
      <c r="N45" s="120"/>
      <c r="O45" s="120"/>
      <c r="P45" s="120"/>
      <c r="Q45" s="120"/>
    </row>
    <row r="46" spans="2:17" ht="12.75">
      <c r="B46" s="29"/>
      <c r="K46" s="120"/>
      <c r="L46" s="120"/>
      <c r="M46" s="120"/>
      <c r="N46" s="120"/>
      <c r="O46" s="120"/>
      <c r="P46" s="120"/>
      <c r="Q46" s="120"/>
    </row>
    <row r="47" spans="8:10" ht="12.75">
      <c r="H47" s="29"/>
      <c r="I47" s="29"/>
      <c r="J47" s="29"/>
    </row>
    <row r="48" ht="12.75">
      <c r="E48" s="30"/>
    </row>
    <row r="49" spans="2:15" ht="12.75">
      <c r="B49" s="29"/>
      <c r="O49" s="71"/>
    </row>
    <row r="50" spans="2:17" ht="15.75">
      <c r="B50" s="320"/>
      <c r="K50" s="268"/>
      <c r="L50" s="268"/>
      <c r="M50" s="268"/>
      <c r="N50" s="432"/>
      <c r="O50" s="432"/>
      <c r="P50" s="432"/>
      <c r="Q50" s="432"/>
    </row>
    <row r="51" spans="3:17" ht="12.75">
      <c r="C51" s="12"/>
      <c r="D51" s="13"/>
      <c r="E51" s="15"/>
      <c r="F51" s="14"/>
      <c r="G51" s="14"/>
      <c r="H51" s="14"/>
      <c r="I51" s="15"/>
      <c r="J51" s="15"/>
      <c r="K51" s="111"/>
      <c r="L51" s="16"/>
      <c r="M51" s="15"/>
      <c r="N51" s="36"/>
      <c r="O51" s="14"/>
      <c r="P51" s="15"/>
      <c r="Q51" s="17"/>
    </row>
    <row r="52" spans="3:17" ht="12.75">
      <c r="C52" s="12"/>
      <c r="D52" s="13"/>
      <c r="E52" s="15"/>
      <c r="F52" s="14"/>
      <c r="G52" s="14"/>
      <c r="H52" s="14"/>
      <c r="I52" s="15"/>
      <c r="J52" s="15"/>
      <c r="K52" s="111"/>
      <c r="L52" s="16"/>
      <c r="M52" s="15"/>
      <c r="N52" s="36"/>
      <c r="O52" s="14"/>
      <c r="P52" s="15"/>
      <c r="Q52" s="17"/>
    </row>
    <row r="53" spans="3:17" ht="12.75">
      <c r="C53" s="12"/>
      <c r="D53" s="13"/>
      <c r="E53" s="15"/>
      <c r="F53" s="14"/>
      <c r="G53" s="14"/>
      <c r="H53" s="14"/>
      <c r="I53" s="15"/>
      <c r="J53" s="15"/>
      <c r="K53" s="111"/>
      <c r="L53" s="16"/>
      <c r="M53" s="15"/>
      <c r="N53" s="36"/>
      <c r="O53" s="14"/>
      <c r="P53" s="15"/>
      <c r="Q53" s="17"/>
    </row>
    <row r="54" spans="3:17" ht="12.75">
      <c r="C54" s="12"/>
      <c r="D54" s="13"/>
      <c r="E54" s="15"/>
      <c r="F54" s="14"/>
      <c r="G54" s="14"/>
      <c r="H54" s="14"/>
      <c r="I54" s="15"/>
      <c r="J54" s="15"/>
      <c r="K54" s="111"/>
      <c r="L54" s="16"/>
      <c r="M54" s="15"/>
      <c r="N54" s="36"/>
      <c r="O54" s="14"/>
      <c r="P54" s="15"/>
      <c r="Q54" s="17"/>
    </row>
    <row r="55" spans="3:17" ht="12.75">
      <c r="C55" s="12"/>
      <c r="D55" s="13"/>
      <c r="E55" s="15"/>
      <c r="F55" s="14"/>
      <c r="G55" s="14"/>
      <c r="H55" s="14"/>
      <c r="I55" s="15"/>
      <c r="J55" s="15"/>
      <c r="K55" s="111"/>
      <c r="L55" s="16"/>
      <c r="M55" s="15"/>
      <c r="N55" s="36"/>
      <c r="O55" s="14"/>
      <c r="P55" s="15"/>
      <c r="Q55" s="17"/>
    </row>
    <row r="56" spans="3:17" ht="12.75">
      <c r="C56" s="12"/>
      <c r="D56" s="13"/>
      <c r="E56" s="15"/>
      <c r="F56" s="14"/>
      <c r="G56" s="14"/>
      <c r="H56" s="14"/>
      <c r="I56" s="15"/>
      <c r="J56" s="15"/>
      <c r="K56" s="111"/>
      <c r="L56" s="16"/>
      <c r="M56" s="15"/>
      <c r="N56" s="36"/>
      <c r="O56" s="14"/>
      <c r="P56" s="15"/>
      <c r="Q56" s="17"/>
    </row>
    <row r="57" spans="3:17" ht="12.75">
      <c r="C57" s="12"/>
      <c r="D57" s="13"/>
      <c r="E57" s="15"/>
      <c r="F57" s="14"/>
      <c r="G57" s="14"/>
      <c r="H57" s="14"/>
      <c r="I57" s="15"/>
      <c r="J57" s="15"/>
      <c r="K57" s="111"/>
      <c r="L57" s="16"/>
      <c r="M57" s="15"/>
      <c r="N57" s="36"/>
      <c r="O57" s="14"/>
      <c r="P57" s="15"/>
      <c r="Q57" s="17"/>
    </row>
    <row r="58" spans="3:17" ht="12.75">
      <c r="C58" s="12"/>
      <c r="D58" s="13"/>
      <c r="E58" s="15"/>
      <c r="F58" s="14"/>
      <c r="G58" s="14"/>
      <c r="H58" s="14"/>
      <c r="I58" s="15"/>
      <c r="J58" s="15"/>
      <c r="K58" s="111"/>
      <c r="L58" s="16"/>
      <c r="M58" s="15"/>
      <c r="N58" s="36"/>
      <c r="O58" s="14"/>
      <c r="P58" s="15"/>
      <c r="Q58" s="17"/>
    </row>
    <row r="59" spans="3:17" ht="12.75">
      <c r="C59" s="12"/>
      <c r="D59" s="13"/>
      <c r="E59" s="15"/>
      <c r="F59" s="14"/>
      <c r="G59" s="14"/>
      <c r="H59" s="14"/>
      <c r="I59" s="15"/>
      <c r="J59" s="15"/>
      <c r="K59" s="111"/>
      <c r="L59" s="16"/>
      <c r="M59" s="15"/>
      <c r="N59" s="36"/>
      <c r="O59" s="14"/>
      <c r="P59" s="15"/>
      <c r="Q59" s="17"/>
    </row>
    <row r="60" spans="3:17" ht="12.75">
      <c r="C60" s="12"/>
      <c r="D60" s="13"/>
      <c r="E60" s="15"/>
      <c r="F60" s="14"/>
      <c r="G60" s="14"/>
      <c r="H60" s="14"/>
      <c r="I60" s="15"/>
      <c r="J60" s="15"/>
      <c r="K60" s="111"/>
      <c r="L60" s="16"/>
      <c r="M60" s="15"/>
      <c r="N60" s="36"/>
      <c r="O60" s="14"/>
      <c r="P60" s="15"/>
      <c r="Q60" s="17"/>
    </row>
    <row r="65" spans="1:16" ht="12.75">
      <c r="A65" s="1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1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0.25">
      <c r="A67" s="1"/>
      <c r="B67" s="9"/>
      <c r="C67" s="415" t="s">
        <v>165</v>
      </c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</row>
    <row r="68" spans="1:16" ht="20.25">
      <c r="A68" s="1"/>
      <c r="B68" s="9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</row>
    <row r="69" spans="1:17" ht="12.75" customHeight="1">
      <c r="A69" s="1"/>
      <c r="B69" s="7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166"/>
    </row>
    <row r="70" spans="1:17" ht="24.75" customHeight="1">
      <c r="A70" s="1"/>
      <c r="B70" s="10"/>
      <c r="C70" s="1"/>
      <c r="D70" s="416" t="s">
        <v>196</v>
      </c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186"/>
      <c r="Q70" s="81"/>
    </row>
    <row r="73" spans="1:17" ht="17.25">
      <c r="A73" s="1"/>
      <c r="B73" s="45"/>
      <c r="C73" s="45"/>
      <c r="D73" s="45"/>
      <c r="E73" s="46"/>
      <c r="F73" s="46"/>
      <c r="G73" s="46"/>
      <c r="H73" s="46"/>
      <c r="I73" s="47"/>
      <c r="J73" s="60"/>
      <c r="K73" s="61"/>
      <c r="L73" s="49"/>
      <c r="M73" s="67"/>
      <c r="N73" s="67"/>
      <c r="O73" s="67"/>
      <c r="P73" s="67"/>
      <c r="Q73" s="67"/>
    </row>
    <row r="74" spans="1:17" ht="15.75">
      <c r="A74" s="1"/>
      <c r="B74" s="45"/>
      <c r="C74" s="45"/>
      <c r="D74" s="45"/>
      <c r="E74" s="46"/>
      <c r="F74" s="46"/>
      <c r="G74" s="46"/>
      <c r="H74" s="46"/>
      <c r="I74" s="47"/>
      <c r="J74" s="48"/>
      <c r="K74" s="77"/>
      <c r="L74" s="49"/>
      <c r="M74" s="77"/>
      <c r="N74" s="77"/>
      <c r="O74" s="77"/>
      <c r="P74" s="49"/>
      <c r="Q74" s="49"/>
    </row>
    <row r="75" spans="1:17" ht="15.75">
      <c r="A75" s="1"/>
      <c r="B75" s="49"/>
      <c r="C75" s="50"/>
      <c r="D75" s="50"/>
      <c r="E75" s="49"/>
      <c r="F75" s="49"/>
      <c r="G75" s="49"/>
      <c r="H75" s="49"/>
      <c r="I75" s="49"/>
      <c r="J75" s="48"/>
      <c r="K75" s="51" t="s">
        <v>16</v>
      </c>
      <c r="L75" s="49"/>
      <c r="M75" s="52"/>
      <c r="N75" s="53"/>
      <c r="O75" s="49"/>
      <c r="P75" s="49"/>
      <c r="Q75" s="49"/>
    </row>
    <row r="76" spans="1:17" ht="12.75">
      <c r="A76" s="54"/>
      <c r="B76" s="1"/>
      <c r="C76" s="55"/>
      <c r="D76" s="55"/>
      <c r="E76" s="56"/>
      <c r="F76" s="56"/>
      <c r="G76" s="56"/>
      <c r="H76" s="56"/>
      <c r="I76" s="57"/>
      <c r="J76" s="1"/>
      <c r="K76" s="1"/>
      <c r="L76" s="1"/>
      <c r="M76" s="1"/>
      <c r="N76" s="1"/>
      <c r="O76" s="1"/>
      <c r="P76" s="1"/>
      <c r="Q76" s="1"/>
    </row>
    <row r="77" spans="1:17" ht="12.75">
      <c r="A77" s="54"/>
      <c r="B77" s="1"/>
      <c r="C77" s="55"/>
      <c r="D77" s="5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58"/>
      <c r="Q77" s="59"/>
    </row>
    <row r="78" spans="1:17" ht="15.75">
      <c r="A78" s="314"/>
      <c r="B78" s="357" t="s">
        <v>7</v>
      </c>
      <c r="C78" s="340" t="s">
        <v>17</v>
      </c>
      <c r="D78" s="357" t="s">
        <v>0</v>
      </c>
      <c r="E78" s="425" t="s">
        <v>1</v>
      </c>
      <c r="F78" s="426"/>
      <c r="G78" s="426"/>
      <c r="H78" s="426"/>
      <c r="I78" s="426"/>
      <c r="J78" s="427"/>
      <c r="K78" s="292"/>
      <c r="L78" s="293"/>
      <c r="M78" s="425" t="s">
        <v>11</v>
      </c>
      <c r="N78" s="426"/>
      <c r="O78" s="427"/>
      <c r="P78" s="428" t="s">
        <v>2</v>
      </c>
      <c r="Q78" s="428" t="s">
        <v>248</v>
      </c>
    </row>
    <row r="79" spans="1:17" ht="15">
      <c r="A79" s="315"/>
      <c r="B79" s="306"/>
      <c r="C79" s="341"/>
      <c r="D79" s="342"/>
      <c r="E79" s="251" t="s">
        <v>4</v>
      </c>
      <c r="F79" s="252" t="s">
        <v>12</v>
      </c>
      <c r="G79" s="253" t="s">
        <v>18</v>
      </c>
      <c r="H79" s="253" t="s">
        <v>19</v>
      </c>
      <c r="I79" s="254" t="s">
        <v>20</v>
      </c>
      <c r="J79" s="254" t="s">
        <v>5</v>
      </c>
      <c r="K79" s="255" t="s">
        <v>21</v>
      </c>
      <c r="L79" s="256"/>
      <c r="M79" s="260" t="s">
        <v>9</v>
      </c>
      <c r="N79" s="260" t="s">
        <v>245</v>
      </c>
      <c r="O79" s="260" t="s">
        <v>108</v>
      </c>
      <c r="P79" s="429"/>
      <c r="Q79" s="429"/>
    </row>
    <row r="80" spans="1:17" ht="68.25" customHeight="1">
      <c r="A80" s="19">
        <v>131</v>
      </c>
      <c r="B80" s="105" t="s">
        <v>211</v>
      </c>
      <c r="C80" s="20">
        <v>15</v>
      </c>
      <c r="D80" s="21">
        <v>722.5</v>
      </c>
      <c r="E80" s="22">
        <f>C80*D80</f>
        <v>10837.5</v>
      </c>
      <c r="F80" s="23"/>
      <c r="G80" s="23"/>
      <c r="H80" s="23">
        <f>G80*0.25</f>
        <v>0</v>
      </c>
      <c r="I80" s="24">
        <f>IF((VLOOKUP(E80,'[2]TABLAS 15'!$B$22:$D$32,3)-K80)&lt;0,0,VLOOKUP(E80,'[2]TABLAS 15'!$B$22:$D$32,3)-K80)</f>
        <v>0</v>
      </c>
      <c r="J80" s="24">
        <f>SUM(E80+G80+I80+H80+F80)</f>
        <v>10837.5</v>
      </c>
      <c r="K80" s="25">
        <f>((E80-VLOOKUP(E80,'[2]TABLAS 15'!$A$6:$D$13,1))*VLOOKUP(E80,'[2]TABLAS 15'!$A$6:$D$13,4)+VLOOKUP(E80,'[2]TABLAS 15'!$A$6:$D$13,3))</f>
        <v>1688.43863</v>
      </c>
      <c r="L80" s="26"/>
      <c r="M80" s="24">
        <f>IF((VLOOKUP(E80,'[2]TABLAS 15'!$B$22:$D$32,3)-K80)&lt;0,-(VLOOKUP(E80,'[2]TABLAS 15'!$B$22:$D$32,3)-K80),0)</f>
        <v>1688.43863</v>
      </c>
      <c r="N80" s="27">
        <v>1500</v>
      </c>
      <c r="O80" s="23">
        <v>228.73</v>
      </c>
      <c r="P80" s="24">
        <f>I80+J80-M80-N80-O80</f>
        <v>7420.33137</v>
      </c>
      <c r="Q80" s="475">
        <v>1</v>
      </c>
    </row>
    <row r="81" spans="1:17" ht="15">
      <c r="A81" s="2"/>
      <c r="B81" s="108"/>
      <c r="C81" s="20"/>
      <c r="D81" s="21"/>
      <c r="E81" s="24">
        <f>SUM(E80)</f>
        <v>10837.5</v>
      </c>
      <c r="F81" s="23"/>
      <c r="G81" s="23"/>
      <c r="H81" s="23">
        <f>SUM(H80)</f>
        <v>0</v>
      </c>
      <c r="I81" s="24">
        <f>SUM(I80)</f>
        <v>0</v>
      </c>
      <c r="J81" s="24">
        <f>SUM(J80)</f>
        <v>10837.5</v>
      </c>
      <c r="K81" s="25">
        <f>SUM(K80)</f>
        <v>1688.43863</v>
      </c>
      <c r="L81" s="26"/>
      <c r="M81" s="24">
        <f>SUM(M80)</f>
        <v>1688.43863</v>
      </c>
      <c r="N81" s="27">
        <f>SUM(N80)</f>
        <v>1500</v>
      </c>
      <c r="O81" s="23">
        <f>SUM(O80)</f>
        <v>228.73</v>
      </c>
      <c r="P81" s="24"/>
      <c r="Q81" s="2"/>
    </row>
    <row r="82" spans="1:17" ht="12.75">
      <c r="A82" s="4"/>
      <c r="B82" s="6"/>
      <c r="C82" s="12"/>
      <c r="D82" s="13"/>
      <c r="E82" s="15"/>
      <c r="F82" s="14"/>
      <c r="G82" s="14"/>
      <c r="H82" s="14"/>
      <c r="I82" s="15"/>
      <c r="J82" s="15"/>
      <c r="K82" s="111"/>
      <c r="L82" s="16"/>
      <c r="M82" s="15"/>
      <c r="N82" s="36"/>
      <c r="O82" s="14"/>
      <c r="P82" s="15"/>
      <c r="Q82" s="17"/>
    </row>
    <row r="83" spans="3:17" ht="13.5" thickBot="1">
      <c r="C83" s="12"/>
      <c r="D83" s="13"/>
      <c r="E83" s="15"/>
      <c r="F83" s="14"/>
      <c r="G83" s="14"/>
      <c r="H83" s="14"/>
      <c r="I83" s="15"/>
      <c r="J83" s="15"/>
      <c r="K83" s="111"/>
      <c r="L83" s="16"/>
      <c r="M83" s="15"/>
      <c r="N83" s="36"/>
      <c r="O83" s="14"/>
      <c r="P83" s="15"/>
      <c r="Q83" s="17"/>
    </row>
    <row r="84" spans="3:17" ht="13.5" thickBot="1">
      <c r="C84" s="12"/>
      <c r="D84" s="13"/>
      <c r="E84" s="15"/>
      <c r="F84" s="14"/>
      <c r="G84" s="14"/>
      <c r="H84" s="14"/>
      <c r="I84" s="15"/>
      <c r="J84" s="15"/>
      <c r="K84" s="111"/>
      <c r="L84" s="16"/>
      <c r="M84" s="15"/>
      <c r="N84" s="36"/>
      <c r="O84" s="126" t="s">
        <v>2</v>
      </c>
      <c r="P84" s="121">
        <f>SUM(P80:P83)</f>
        <v>7420.33137</v>
      </c>
      <c r="Q84" s="17"/>
    </row>
    <row r="85" spans="3:17" ht="12.75">
      <c r="C85" s="12"/>
      <c r="D85" s="13"/>
      <c r="E85" s="15"/>
      <c r="F85" s="14"/>
      <c r="G85" s="14"/>
      <c r="H85" s="14"/>
      <c r="I85" s="15"/>
      <c r="J85" s="15"/>
      <c r="K85" s="111"/>
      <c r="L85" s="16"/>
      <c r="M85" s="15"/>
      <c r="N85" s="36"/>
      <c r="O85" s="126"/>
      <c r="P85" s="15"/>
      <c r="Q85" s="17"/>
    </row>
    <row r="86" spans="3:17" ht="12.75">
      <c r="C86" s="12"/>
      <c r="D86" s="13"/>
      <c r="E86" s="15"/>
      <c r="F86" s="14"/>
      <c r="G86" s="14"/>
      <c r="H86" s="14"/>
      <c r="I86" s="15"/>
      <c r="J86" s="15"/>
      <c r="K86" s="111"/>
      <c r="L86" s="16"/>
      <c r="M86" s="15"/>
      <c r="N86" s="36"/>
      <c r="O86" s="126"/>
      <c r="P86" s="15"/>
      <c r="Q86" s="17"/>
    </row>
    <row r="87" spans="3:17" ht="12.75">
      <c r="C87" s="12"/>
      <c r="D87" s="13"/>
      <c r="E87" s="15"/>
      <c r="F87" s="14"/>
      <c r="G87" s="14"/>
      <c r="H87" s="14"/>
      <c r="I87" s="15"/>
      <c r="J87" s="15"/>
      <c r="K87" s="111"/>
      <c r="L87" s="16"/>
      <c r="M87" s="15"/>
      <c r="N87" s="36"/>
      <c r="O87" s="126"/>
      <c r="P87" s="15"/>
      <c r="Q87" s="17"/>
    </row>
    <row r="88" spans="3:17" ht="12.75">
      <c r="C88" s="12"/>
      <c r="D88" s="13"/>
      <c r="E88" s="15"/>
      <c r="F88" s="14"/>
      <c r="G88" s="14"/>
      <c r="H88" s="14"/>
      <c r="I88" s="15"/>
      <c r="J88" s="15"/>
      <c r="K88" s="111"/>
      <c r="L88" s="16"/>
      <c r="M88" s="15"/>
      <c r="N88" s="36"/>
      <c r="O88" s="126"/>
      <c r="P88" s="15"/>
      <c r="Q88" s="17"/>
    </row>
    <row r="89" spans="3:17" ht="12.75">
      <c r="C89" s="12"/>
      <c r="D89" s="13"/>
      <c r="E89" s="15"/>
      <c r="F89" s="14"/>
      <c r="G89" s="14"/>
      <c r="H89" s="14"/>
      <c r="I89" s="15"/>
      <c r="J89" s="15"/>
      <c r="K89" s="111"/>
      <c r="L89" s="16"/>
      <c r="M89" s="15"/>
      <c r="N89" s="36"/>
      <c r="O89" s="126"/>
      <c r="P89" s="15"/>
      <c r="Q89" s="17"/>
    </row>
    <row r="90" spans="3:17" ht="12.75">
      <c r="C90" s="12"/>
      <c r="D90" s="13"/>
      <c r="E90" s="15"/>
      <c r="F90" s="14"/>
      <c r="G90" s="14"/>
      <c r="H90" s="14"/>
      <c r="I90" s="15"/>
      <c r="J90" s="15"/>
      <c r="K90" s="111"/>
      <c r="L90" s="16"/>
      <c r="M90" s="15"/>
      <c r="N90" s="36"/>
      <c r="O90" s="126"/>
      <c r="P90" s="15"/>
      <c r="Q90" s="17"/>
    </row>
    <row r="91" spans="3:17" ht="12.75">
      <c r="C91" s="12"/>
      <c r="D91" s="13"/>
      <c r="E91" s="15"/>
      <c r="F91" s="14"/>
      <c r="G91" s="14"/>
      <c r="H91" s="14"/>
      <c r="I91" s="15"/>
      <c r="J91" s="15"/>
      <c r="K91" s="111"/>
      <c r="L91" s="16"/>
      <c r="M91" s="15"/>
      <c r="N91" s="36"/>
      <c r="O91" s="126"/>
      <c r="P91" s="15"/>
      <c r="Q91" s="17"/>
    </row>
    <row r="92" spans="3:17" ht="12.75">
      <c r="C92" s="12"/>
      <c r="D92" s="13"/>
      <c r="E92" s="15"/>
      <c r="F92" s="14"/>
      <c r="G92" s="14"/>
      <c r="H92" s="14"/>
      <c r="I92" s="15"/>
      <c r="J92" s="15"/>
      <c r="K92" s="111"/>
      <c r="L92" s="16"/>
      <c r="M92" s="15"/>
      <c r="N92" s="36"/>
      <c r="O92" s="126"/>
      <c r="P92" s="15"/>
      <c r="Q92" s="17"/>
    </row>
    <row r="93" spans="3:17" ht="12.75">
      <c r="C93" s="12"/>
      <c r="D93" s="13"/>
      <c r="E93" s="15"/>
      <c r="F93" s="14"/>
      <c r="G93" s="14"/>
      <c r="H93" s="14"/>
      <c r="I93" s="15"/>
      <c r="J93" s="15"/>
      <c r="K93" s="111"/>
      <c r="L93" s="16"/>
      <c r="M93" s="15"/>
      <c r="N93" s="36"/>
      <c r="O93" s="126"/>
      <c r="P93" s="15"/>
      <c r="Q93" s="17"/>
    </row>
    <row r="94" spans="3:17" ht="12.75">
      <c r="C94" s="12"/>
      <c r="D94" s="13"/>
      <c r="E94" s="15"/>
      <c r="F94" s="14"/>
      <c r="G94" s="14"/>
      <c r="H94" s="14"/>
      <c r="I94" s="15"/>
      <c r="J94" s="15"/>
      <c r="K94" s="111"/>
      <c r="L94" s="16"/>
      <c r="M94" s="15"/>
      <c r="N94" s="36"/>
      <c r="O94" s="126"/>
      <c r="P94" s="15"/>
      <c r="Q94" s="17"/>
    </row>
    <row r="95" spans="3:17" ht="12.75">
      <c r="C95" s="12"/>
      <c r="D95" s="13"/>
      <c r="E95" s="15"/>
      <c r="F95" s="14"/>
      <c r="G95" s="14"/>
      <c r="H95" s="14"/>
      <c r="I95" s="15"/>
      <c r="J95" s="15"/>
      <c r="K95" s="111"/>
      <c r="L95" s="16"/>
      <c r="M95" s="15"/>
      <c r="N95" s="36"/>
      <c r="O95" s="126"/>
      <c r="P95" s="15"/>
      <c r="Q95" s="17"/>
    </row>
    <row r="96" spans="3:17" ht="12.75">
      <c r="C96" s="12"/>
      <c r="D96" s="13"/>
      <c r="E96" s="15"/>
      <c r="F96" s="14"/>
      <c r="G96" s="14"/>
      <c r="H96" s="14"/>
      <c r="I96" s="15"/>
      <c r="J96" s="15"/>
      <c r="K96" s="111"/>
      <c r="L96" s="16"/>
      <c r="M96" s="15"/>
      <c r="N96" s="36"/>
      <c r="O96" s="126"/>
      <c r="P96" s="15"/>
      <c r="Q96" s="17"/>
    </row>
    <row r="97" spans="3:17" ht="12.75">
      <c r="C97" s="12"/>
      <c r="D97" s="13"/>
      <c r="E97" s="15"/>
      <c r="F97" s="14"/>
      <c r="G97" s="14"/>
      <c r="H97" s="14"/>
      <c r="I97" s="15"/>
      <c r="J97" s="15"/>
      <c r="K97" s="111"/>
      <c r="L97" s="16"/>
      <c r="M97" s="15"/>
      <c r="N97" s="36"/>
      <c r="O97" s="14"/>
      <c r="P97" s="15"/>
      <c r="Q97" s="17"/>
    </row>
    <row r="98" spans="3:17" ht="12.75">
      <c r="C98" s="12"/>
      <c r="D98" s="13"/>
      <c r="E98" s="15"/>
      <c r="F98" s="14"/>
      <c r="G98" s="14"/>
      <c r="H98" s="14"/>
      <c r="I98" s="15"/>
      <c r="J98" s="15"/>
      <c r="K98" s="111"/>
      <c r="L98" s="16"/>
      <c r="M98" s="15"/>
      <c r="N98" s="36"/>
      <c r="O98" s="14"/>
      <c r="P98" s="15"/>
      <c r="Q98" s="17"/>
    </row>
    <row r="99" spans="2:17" ht="12.75">
      <c r="B99" s="29"/>
      <c r="K99" s="424"/>
      <c r="L99" s="424"/>
      <c r="M99" s="424"/>
      <c r="N99" s="424"/>
      <c r="O99" s="424"/>
      <c r="P99" s="424"/>
      <c r="Q99" s="424"/>
    </row>
    <row r="100" spans="2:17" ht="12.75">
      <c r="B100" s="29"/>
      <c r="K100" s="120"/>
      <c r="L100" s="120"/>
      <c r="M100" s="120"/>
      <c r="N100" s="120"/>
      <c r="O100" s="120"/>
      <c r="P100" s="120"/>
      <c r="Q100" s="120"/>
    </row>
    <row r="101" spans="2:17" ht="12.75">
      <c r="B101" s="29"/>
      <c r="K101" s="120"/>
      <c r="L101" s="120"/>
      <c r="M101" s="120"/>
      <c r="N101" s="120"/>
      <c r="O101" s="120"/>
      <c r="P101" s="120"/>
      <c r="Q101" s="120"/>
    </row>
    <row r="102" spans="2:17" ht="12.75">
      <c r="B102" s="29"/>
      <c r="K102" s="120"/>
      <c r="L102" s="120"/>
      <c r="M102" s="120"/>
      <c r="N102" s="120"/>
      <c r="O102" s="120"/>
      <c r="P102" s="120"/>
      <c r="Q102" s="120"/>
    </row>
    <row r="103" spans="8:10" ht="12.75">
      <c r="H103" s="29"/>
      <c r="I103" s="29"/>
      <c r="J103" s="29"/>
    </row>
    <row r="104" ht="12.75">
      <c r="E104" s="30"/>
    </row>
    <row r="105" spans="2:15" ht="12.75">
      <c r="B105" s="29"/>
      <c r="O105" s="71"/>
    </row>
    <row r="106" spans="2:17" ht="15.75">
      <c r="B106" s="320"/>
      <c r="K106" s="268"/>
      <c r="L106" s="268"/>
      <c r="M106" s="268"/>
      <c r="N106" s="432"/>
      <c r="O106" s="432"/>
      <c r="P106" s="432"/>
      <c r="Q106" s="432"/>
    </row>
    <row r="107" spans="3:17" ht="12.75">
      <c r="C107" s="12"/>
      <c r="D107" s="13"/>
      <c r="E107" s="15"/>
      <c r="F107" s="14"/>
      <c r="G107" s="14"/>
      <c r="H107" s="14"/>
      <c r="I107" s="15"/>
      <c r="J107" s="15"/>
      <c r="K107" s="111"/>
      <c r="L107" s="16"/>
      <c r="M107" s="15"/>
      <c r="N107" s="36"/>
      <c r="O107" s="14"/>
      <c r="P107" s="15"/>
      <c r="Q107" s="17"/>
    </row>
    <row r="108" spans="3:17" ht="12.75">
      <c r="C108" s="12"/>
      <c r="D108" s="13"/>
      <c r="E108" s="15"/>
      <c r="F108" s="14"/>
      <c r="G108" s="14"/>
      <c r="H108" s="14"/>
      <c r="I108" s="15"/>
      <c r="J108" s="15"/>
      <c r="K108" s="111"/>
      <c r="L108" s="16"/>
      <c r="M108" s="15"/>
      <c r="N108" s="36"/>
      <c r="O108" s="14"/>
      <c r="P108" s="15"/>
      <c r="Q108" s="17"/>
    </row>
    <row r="109" spans="3:17" ht="12.75">
      <c r="C109" s="12"/>
      <c r="D109" s="13"/>
      <c r="E109" s="15"/>
      <c r="F109" s="14"/>
      <c r="G109" s="14"/>
      <c r="H109" s="14"/>
      <c r="I109" s="15"/>
      <c r="J109" s="15"/>
      <c r="K109" s="111"/>
      <c r="L109" s="16"/>
      <c r="M109" s="15"/>
      <c r="N109" s="36"/>
      <c r="O109" s="14"/>
      <c r="P109" s="15"/>
      <c r="Q109" s="17"/>
    </row>
    <row r="110" spans="3:17" ht="12.75">
      <c r="C110" s="12"/>
      <c r="D110" s="13"/>
      <c r="E110" s="15"/>
      <c r="F110" s="14"/>
      <c r="G110" s="14"/>
      <c r="H110" s="14"/>
      <c r="I110" s="15"/>
      <c r="J110" s="15"/>
      <c r="K110" s="111"/>
      <c r="L110" s="16"/>
      <c r="M110" s="15"/>
      <c r="N110" s="36"/>
      <c r="O110" s="14"/>
      <c r="P110" s="15"/>
      <c r="Q110" s="17"/>
    </row>
    <row r="111" spans="3:17" ht="12.75">
      <c r="C111" s="12"/>
      <c r="D111" s="13"/>
      <c r="E111" s="15"/>
      <c r="F111" s="14"/>
      <c r="G111" s="14"/>
      <c r="H111" s="14"/>
      <c r="I111" s="15"/>
      <c r="J111" s="15"/>
      <c r="K111" s="111"/>
      <c r="L111" s="16"/>
      <c r="M111" s="15"/>
      <c r="N111" s="36"/>
      <c r="O111" s="14"/>
      <c r="P111" s="15"/>
      <c r="Q111" s="17"/>
    </row>
    <row r="112" spans="3:17" ht="12.75">
      <c r="C112" s="12"/>
      <c r="D112" s="13"/>
      <c r="E112" s="15"/>
      <c r="F112" s="14"/>
      <c r="G112" s="14"/>
      <c r="H112" s="14"/>
      <c r="I112" s="15"/>
      <c r="J112" s="15"/>
      <c r="K112" s="111"/>
      <c r="L112" s="16"/>
      <c r="M112" s="15"/>
      <c r="N112" s="36"/>
      <c r="O112" s="14"/>
      <c r="P112" s="15"/>
      <c r="Q112" s="17"/>
    </row>
    <row r="113" spans="3:17" ht="12.75">
      <c r="C113" s="12"/>
      <c r="D113" s="13"/>
      <c r="E113" s="15"/>
      <c r="F113" s="14"/>
      <c r="G113" s="14"/>
      <c r="H113" s="14"/>
      <c r="I113" s="15"/>
      <c r="J113" s="15"/>
      <c r="K113" s="111"/>
      <c r="L113" s="16"/>
      <c r="M113" s="15"/>
      <c r="N113" s="36"/>
      <c r="O113" s="14"/>
      <c r="P113" s="15"/>
      <c r="Q113" s="17"/>
    </row>
    <row r="114" spans="3:17" ht="12.75">
      <c r="C114" s="12"/>
      <c r="D114" s="13"/>
      <c r="E114" s="15"/>
      <c r="F114" s="14"/>
      <c r="G114" s="14"/>
      <c r="H114" s="14"/>
      <c r="I114" s="15"/>
      <c r="J114" s="15"/>
      <c r="K114" s="111"/>
      <c r="L114" s="16"/>
      <c r="M114" s="15"/>
      <c r="N114" s="36"/>
      <c r="O114" s="14"/>
      <c r="P114" s="15"/>
      <c r="Q114" s="17"/>
    </row>
    <row r="115" spans="3:17" ht="12.75">
      <c r="C115" s="12"/>
      <c r="D115" s="13"/>
      <c r="E115" s="15"/>
      <c r="F115" s="14"/>
      <c r="G115" s="14"/>
      <c r="H115" s="14"/>
      <c r="I115" s="15"/>
      <c r="J115" s="15"/>
      <c r="K115" s="111"/>
      <c r="L115" s="16"/>
      <c r="M115" s="15"/>
      <c r="N115" s="36"/>
      <c r="O115" s="14"/>
      <c r="P115" s="15"/>
      <c r="Q115" s="17"/>
    </row>
    <row r="116" spans="3:17" ht="12.75">
      <c r="C116" s="12"/>
      <c r="D116" s="13"/>
      <c r="E116" s="15"/>
      <c r="F116" s="14"/>
      <c r="G116" s="14"/>
      <c r="H116" s="14"/>
      <c r="I116" s="15"/>
      <c r="J116" s="15"/>
      <c r="K116" s="111"/>
      <c r="L116" s="16"/>
      <c r="M116" s="15"/>
      <c r="N116" s="36"/>
      <c r="O116" s="14"/>
      <c r="P116" s="15"/>
      <c r="Q116" s="17"/>
    </row>
    <row r="117" spans="3:17" ht="12.75">
      <c r="C117" s="12"/>
      <c r="D117" s="13"/>
      <c r="E117" s="15"/>
      <c r="F117" s="14"/>
      <c r="G117" s="14"/>
      <c r="H117" s="14"/>
      <c r="I117" s="15"/>
      <c r="J117" s="15"/>
      <c r="K117" s="111"/>
      <c r="L117" s="16"/>
      <c r="M117" s="15"/>
      <c r="N117" s="36"/>
      <c r="O117" s="14"/>
      <c r="P117" s="15"/>
      <c r="Q117" s="17"/>
    </row>
    <row r="118" spans="3:17" ht="12.75">
      <c r="C118" s="12"/>
      <c r="D118" s="13"/>
      <c r="E118" s="15"/>
      <c r="F118" s="14"/>
      <c r="G118" s="14"/>
      <c r="H118" s="14"/>
      <c r="I118" s="15"/>
      <c r="J118" s="15"/>
      <c r="K118" s="111"/>
      <c r="L118" s="16"/>
      <c r="M118" s="15"/>
      <c r="N118" s="36"/>
      <c r="O118" s="14"/>
      <c r="P118" s="15"/>
      <c r="Q118" s="17"/>
    </row>
    <row r="119" spans="3:17" ht="12.75">
      <c r="C119" s="12"/>
      <c r="D119" s="13"/>
      <c r="E119" s="15"/>
      <c r="F119" s="14"/>
      <c r="G119" s="14"/>
      <c r="H119" s="14"/>
      <c r="I119" s="15"/>
      <c r="J119" s="15"/>
      <c r="K119" s="111"/>
      <c r="L119" s="16"/>
      <c r="M119" s="15"/>
      <c r="N119" s="36"/>
      <c r="O119" s="14"/>
      <c r="P119" s="15"/>
      <c r="Q119" s="17"/>
    </row>
    <row r="120" spans="3:17" ht="12.75">
      <c r="C120" s="12"/>
      <c r="D120" s="13"/>
      <c r="E120" s="15"/>
      <c r="F120" s="14"/>
      <c r="G120" s="14"/>
      <c r="H120" s="14"/>
      <c r="I120" s="15"/>
      <c r="J120" s="15"/>
      <c r="K120" s="111"/>
      <c r="L120" s="16"/>
      <c r="M120" s="15"/>
      <c r="N120" s="36"/>
      <c r="O120" s="14"/>
      <c r="P120" s="15"/>
      <c r="Q120" s="17"/>
    </row>
    <row r="121" spans="3:17" ht="12.75">
      <c r="C121" s="12"/>
      <c r="D121" s="13"/>
      <c r="E121" s="15"/>
      <c r="F121" s="14"/>
      <c r="G121" s="14"/>
      <c r="H121" s="14"/>
      <c r="I121" s="15"/>
      <c r="J121" s="15"/>
      <c r="K121" s="111"/>
      <c r="L121" s="16"/>
      <c r="M121" s="15"/>
      <c r="N121" s="36"/>
      <c r="O121" s="14"/>
      <c r="P121" s="15"/>
      <c r="Q121" s="17"/>
    </row>
    <row r="122" spans="3:17" ht="12.75">
      <c r="C122" s="12"/>
      <c r="D122" s="13"/>
      <c r="E122" s="15"/>
      <c r="F122" s="14"/>
      <c r="G122" s="14"/>
      <c r="H122" s="14"/>
      <c r="I122" s="15"/>
      <c r="J122" s="15"/>
      <c r="K122" s="111"/>
      <c r="L122" s="16"/>
      <c r="M122" s="15"/>
      <c r="N122" s="36"/>
      <c r="O122" s="14"/>
      <c r="P122" s="15"/>
      <c r="Q122" s="17"/>
    </row>
    <row r="123" spans="3:17" ht="12.75">
      <c r="C123" s="12"/>
      <c r="D123" s="13"/>
      <c r="E123" s="15"/>
      <c r="F123" s="14"/>
      <c r="G123" s="14"/>
      <c r="H123" s="14"/>
      <c r="I123" s="15"/>
      <c r="J123" s="15"/>
      <c r="K123" s="111"/>
      <c r="L123" s="16"/>
      <c r="M123" s="15"/>
      <c r="N123" s="36"/>
      <c r="O123" s="14"/>
      <c r="P123" s="15"/>
      <c r="Q123" s="17"/>
    </row>
    <row r="124" spans="3:17" ht="12.75">
      <c r="C124" s="12"/>
      <c r="D124" s="13"/>
      <c r="E124" s="15"/>
      <c r="F124" s="14"/>
      <c r="G124" s="14"/>
      <c r="H124" s="14"/>
      <c r="I124" s="15"/>
      <c r="J124" s="15"/>
      <c r="K124" s="111"/>
      <c r="L124" s="16"/>
      <c r="M124" s="15"/>
      <c r="N124" s="36"/>
      <c r="O124" s="14"/>
      <c r="P124" s="15"/>
      <c r="Q124" s="17"/>
    </row>
    <row r="125" spans="3:17" ht="12.75">
      <c r="C125" s="12"/>
      <c r="D125" s="13"/>
      <c r="E125" s="15"/>
      <c r="F125" s="14"/>
      <c r="G125" s="14"/>
      <c r="H125" s="14"/>
      <c r="I125" s="15"/>
      <c r="J125" s="15"/>
      <c r="K125" s="111"/>
      <c r="L125" s="16"/>
      <c r="M125" s="15"/>
      <c r="N125" s="36"/>
      <c r="O125" s="14"/>
      <c r="P125" s="15"/>
      <c r="Q125" s="17"/>
    </row>
    <row r="126" spans="3:17" ht="12.75">
      <c r="C126" s="12"/>
      <c r="D126" s="13"/>
      <c r="E126" s="15"/>
      <c r="F126" s="14"/>
      <c r="G126" s="14"/>
      <c r="H126" s="14"/>
      <c r="I126" s="15"/>
      <c r="J126" s="15"/>
      <c r="K126" s="111"/>
      <c r="L126" s="16"/>
      <c r="M126" s="15"/>
      <c r="N126" s="36"/>
      <c r="O126" s="14"/>
      <c r="P126" s="15"/>
      <c r="Q126" s="17"/>
    </row>
    <row r="127" spans="3:17" ht="12.75">
      <c r="C127" s="12"/>
      <c r="D127" s="13"/>
      <c r="E127" s="15"/>
      <c r="F127" s="14"/>
      <c r="G127" s="14"/>
      <c r="H127" s="14"/>
      <c r="I127" s="15"/>
      <c r="J127" s="15"/>
      <c r="K127" s="111"/>
      <c r="L127" s="16"/>
      <c r="M127" s="15"/>
      <c r="N127" s="36"/>
      <c r="O127" s="14"/>
      <c r="P127" s="15"/>
      <c r="Q127" s="17"/>
    </row>
    <row r="128" spans="3:17" ht="12.75">
      <c r="C128" s="12"/>
      <c r="D128" s="13"/>
      <c r="E128" s="15"/>
      <c r="F128" s="14"/>
      <c r="G128" s="14"/>
      <c r="H128" s="14"/>
      <c r="I128" s="15"/>
      <c r="J128" s="15"/>
      <c r="K128" s="111"/>
      <c r="L128" s="16"/>
      <c r="M128" s="15"/>
      <c r="N128" s="36"/>
      <c r="O128" s="14"/>
      <c r="P128" s="15"/>
      <c r="Q128" s="17"/>
    </row>
    <row r="129" spans="3:17" ht="12.75">
      <c r="C129" s="12"/>
      <c r="D129" s="13"/>
      <c r="E129" s="15"/>
      <c r="F129" s="14"/>
      <c r="G129" s="14"/>
      <c r="H129" s="14"/>
      <c r="I129" s="15"/>
      <c r="J129" s="15"/>
      <c r="K129" s="111"/>
      <c r="L129" s="16"/>
      <c r="M129" s="15"/>
      <c r="N129" s="36"/>
      <c r="O129" s="14"/>
      <c r="P129" s="15"/>
      <c r="Q129" s="17"/>
    </row>
    <row r="130" spans="3:17" ht="12.75">
      <c r="C130" s="12"/>
      <c r="D130" s="13"/>
      <c r="E130" s="15"/>
      <c r="F130" s="14"/>
      <c r="G130" s="14"/>
      <c r="H130" s="14"/>
      <c r="I130" s="15"/>
      <c r="J130" s="15"/>
      <c r="K130" s="111"/>
      <c r="L130" s="16"/>
      <c r="M130" s="15"/>
      <c r="N130" s="36"/>
      <c r="O130" s="14"/>
      <c r="P130" s="15"/>
      <c r="Q130" s="17"/>
    </row>
    <row r="131" spans="3:17" ht="12.75">
      <c r="C131" s="12"/>
      <c r="D131" s="13"/>
      <c r="E131" s="15"/>
      <c r="F131" s="14"/>
      <c r="G131" s="14"/>
      <c r="H131" s="14"/>
      <c r="I131" s="15"/>
      <c r="J131" s="15"/>
      <c r="K131" s="111"/>
      <c r="L131" s="16"/>
      <c r="M131" s="15"/>
      <c r="N131" s="36"/>
      <c r="O131" s="14"/>
      <c r="P131" s="15"/>
      <c r="Q131" s="17"/>
    </row>
    <row r="132" spans="3:17" ht="12.75">
      <c r="C132" s="12"/>
      <c r="D132" s="13"/>
      <c r="E132" s="15"/>
      <c r="F132" s="14"/>
      <c r="G132" s="14"/>
      <c r="H132" s="14"/>
      <c r="I132" s="15"/>
      <c r="J132" s="15"/>
      <c r="K132" s="111"/>
      <c r="L132" s="16"/>
      <c r="M132" s="15"/>
      <c r="N132" s="36"/>
      <c r="O132" s="14"/>
      <c r="P132" s="15"/>
      <c r="Q132" s="17"/>
    </row>
    <row r="133" spans="3:17" ht="12.75">
      <c r="C133" s="12"/>
      <c r="D133" s="13"/>
      <c r="E133" s="15"/>
      <c r="F133" s="14"/>
      <c r="G133" s="14"/>
      <c r="H133" s="14"/>
      <c r="I133" s="15"/>
      <c r="J133" s="15"/>
      <c r="K133" s="111"/>
      <c r="L133" s="16"/>
      <c r="M133" s="15"/>
      <c r="N133" s="36"/>
      <c r="O133" s="14"/>
      <c r="P133" s="15"/>
      <c r="Q133" s="17"/>
    </row>
    <row r="134" spans="3:17" ht="12.75">
      <c r="C134" s="12"/>
      <c r="D134" s="13"/>
      <c r="E134" s="15"/>
      <c r="F134" s="14"/>
      <c r="G134" s="14"/>
      <c r="H134" s="14"/>
      <c r="I134" s="15"/>
      <c r="J134" s="15"/>
      <c r="K134" s="111"/>
      <c r="L134" s="16"/>
      <c r="M134" s="15"/>
      <c r="N134" s="36"/>
      <c r="O134" s="14"/>
      <c r="P134" s="15"/>
      <c r="Q134" s="17"/>
    </row>
    <row r="135" spans="3:17" ht="12.75">
      <c r="C135" s="12"/>
      <c r="D135" s="13"/>
      <c r="E135" s="15"/>
      <c r="F135" s="14"/>
      <c r="G135" s="14"/>
      <c r="H135" s="14"/>
      <c r="I135" s="15"/>
      <c r="J135" s="15"/>
      <c r="K135" s="111"/>
      <c r="L135" s="16"/>
      <c r="M135" s="15"/>
      <c r="N135" s="36"/>
      <c r="O135" s="14"/>
      <c r="P135" s="15"/>
      <c r="Q135" s="17"/>
    </row>
    <row r="136" spans="3:17" ht="12.75">
      <c r="C136" s="12"/>
      <c r="D136" s="13"/>
      <c r="E136" s="15"/>
      <c r="F136" s="14"/>
      <c r="G136" s="14"/>
      <c r="H136" s="14"/>
      <c r="I136" s="15"/>
      <c r="J136" s="15"/>
      <c r="K136" s="111"/>
      <c r="L136" s="16"/>
      <c r="M136" s="15"/>
      <c r="N136" s="36"/>
      <c r="O136" s="14"/>
      <c r="P136" s="15"/>
      <c r="Q136" s="17"/>
    </row>
    <row r="137" spans="3:17" ht="12.75">
      <c r="C137" s="12"/>
      <c r="D137" s="13"/>
      <c r="E137" s="15"/>
      <c r="F137" s="14"/>
      <c r="G137" s="14"/>
      <c r="H137" s="14"/>
      <c r="I137" s="15"/>
      <c r="J137" s="15"/>
      <c r="K137" s="111"/>
      <c r="L137" s="16"/>
      <c r="M137" s="15"/>
      <c r="N137" s="36"/>
      <c r="O137" s="14"/>
      <c r="P137" s="15"/>
      <c r="Q137" s="17"/>
    </row>
    <row r="139" spans="1:16" ht="12.75">
      <c r="A139" s="1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1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20.25">
      <c r="A141" s="1"/>
      <c r="B141" s="9"/>
      <c r="C141" s="415" t="s">
        <v>165</v>
      </c>
      <c r="D141" s="415"/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</row>
    <row r="142" spans="1:16" ht="20.25">
      <c r="A142" s="1"/>
      <c r="B142" s="9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</row>
    <row r="143" spans="1:17" ht="12.75" customHeight="1">
      <c r="A143" s="1"/>
      <c r="B143" s="7"/>
      <c r="C143" s="10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  <c r="O143" s="395"/>
      <c r="P143" s="166"/>
      <c r="Q143" s="166"/>
    </row>
    <row r="144" spans="1:17" ht="24.75" customHeight="1">
      <c r="A144" s="1"/>
      <c r="B144" s="10"/>
      <c r="C144" s="1"/>
      <c r="D144" s="416" t="s">
        <v>77</v>
      </c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186"/>
      <c r="Q144" s="81"/>
    </row>
    <row r="148" spans="1:17" ht="17.25">
      <c r="A148" s="1"/>
      <c r="B148" s="45"/>
      <c r="C148" s="45"/>
      <c r="D148" s="45"/>
      <c r="E148" s="46"/>
      <c r="F148" s="46"/>
      <c r="G148" s="46"/>
      <c r="H148" s="46"/>
      <c r="I148" s="47"/>
      <c r="J148" s="60"/>
      <c r="K148" s="61"/>
      <c r="L148" s="49"/>
      <c r="M148" s="67"/>
      <c r="N148" s="67"/>
      <c r="O148" s="67"/>
      <c r="P148" s="67"/>
      <c r="Q148" s="67"/>
    </row>
    <row r="149" spans="1:17" ht="15.75">
      <c r="A149" s="1"/>
      <c r="B149" s="45"/>
      <c r="C149" s="45"/>
      <c r="D149" s="45"/>
      <c r="E149" s="46"/>
      <c r="F149" s="46"/>
      <c r="G149" s="46"/>
      <c r="H149" s="46"/>
      <c r="I149" s="47"/>
      <c r="J149" s="48"/>
      <c r="K149" s="77"/>
      <c r="L149" s="49"/>
      <c r="M149" s="77"/>
      <c r="N149" s="77"/>
      <c r="O149" s="77"/>
      <c r="P149" s="49"/>
      <c r="Q149" s="49"/>
    </row>
    <row r="150" spans="1:17" ht="15.75">
      <c r="A150" s="1"/>
      <c r="B150" s="49"/>
      <c r="C150" s="50"/>
      <c r="D150" s="50"/>
      <c r="E150" s="49"/>
      <c r="F150" s="49"/>
      <c r="G150" s="49"/>
      <c r="H150" s="49"/>
      <c r="I150" s="49"/>
      <c r="J150" s="48"/>
      <c r="K150" s="51" t="s">
        <v>16</v>
      </c>
      <c r="L150" s="49"/>
      <c r="M150" s="52"/>
      <c r="N150" s="53"/>
      <c r="O150" s="49"/>
      <c r="P150" s="49"/>
      <c r="Q150" s="49"/>
    </row>
    <row r="151" spans="1:17" ht="12.75">
      <c r="A151" s="54"/>
      <c r="B151" s="1"/>
      <c r="C151" s="55"/>
      <c r="D151" s="55"/>
      <c r="E151" s="56"/>
      <c r="F151" s="56"/>
      <c r="G151" s="56"/>
      <c r="H151" s="56"/>
      <c r="I151" s="57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54"/>
      <c r="B152" s="1"/>
      <c r="C152" s="55"/>
      <c r="D152" s="5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58"/>
      <c r="Q152" s="59"/>
    </row>
    <row r="153" spans="1:17" ht="15.75">
      <c r="A153" s="322"/>
      <c r="B153" s="422" t="s">
        <v>7</v>
      </c>
      <c r="C153" s="422" t="s">
        <v>17</v>
      </c>
      <c r="D153" s="422" t="s">
        <v>0</v>
      </c>
      <c r="E153" s="425" t="s">
        <v>1</v>
      </c>
      <c r="F153" s="426"/>
      <c r="G153" s="426"/>
      <c r="H153" s="426"/>
      <c r="I153" s="426"/>
      <c r="J153" s="427"/>
      <c r="K153" s="292"/>
      <c r="L153" s="293"/>
      <c r="M153" s="425" t="s">
        <v>11</v>
      </c>
      <c r="N153" s="426"/>
      <c r="O153" s="426"/>
      <c r="P153" s="428" t="s">
        <v>2</v>
      </c>
      <c r="Q153" s="428" t="s">
        <v>248</v>
      </c>
    </row>
    <row r="154" spans="1:17" ht="15" customHeight="1">
      <c r="A154" s="316"/>
      <c r="B154" s="423"/>
      <c r="C154" s="423"/>
      <c r="D154" s="423"/>
      <c r="E154" s="251" t="s">
        <v>4</v>
      </c>
      <c r="F154" s="252" t="s">
        <v>12</v>
      </c>
      <c r="G154" s="253" t="s">
        <v>18</v>
      </c>
      <c r="H154" s="253" t="s">
        <v>19</v>
      </c>
      <c r="I154" s="254" t="s">
        <v>20</v>
      </c>
      <c r="J154" s="254" t="s">
        <v>5</v>
      </c>
      <c r="K154" s="255" t="s">
        <v>21</v>
      </c>
      <c r="L154" s="256"/>
      <c r="M154" s="260" t="s">
        <v>9</v>
      </c>
      <c r="N154" s="260" t="s">
        <v>245</v>
      </c>
      <c r="O154" s="260" t="s">
        <v>108</v>
      </c>
      <c r="P154" s="429"/>
      <c r="Q154" s="429"/>
    </row>
    <row r="155" spans="1:17" ht="69" customHeight="1">
      <c r="A155" s="19">
        <v>132</v>
      </c>
      <c r="B155" s="119" t="s">
        <v>78</v>
      </c>
      <c r="C155" s="247">
        <v>15</v>
      </c>
      <c r="D155" s="21">
        <v>330</v>
      </c>
      <c r="E155" s="22">
        <f>C155*D155</f>
        <v>4950</v>
      </c>
      <c r="F155" s="23"/>
      <c r="G155" s="23"/>
      <c r="H155" s="23">
        <f>G155*0.25</f>
        <v>0</v>
      </c>
      <c r="I155" s="24">
        <f>IF((VLOOKUP(E155,'[2]TABLAS 15'!$B$22:$D$32,3)-K155)&lt;0,0,VLOOKUP(E155,'[2]TABLAS 15'!$B$22:$D$32,3)-K155)</f>
        <v>0</v>
      </c>
      <c r="J155" s="24">
        <f>SUM(E155+G155+I155+H155+F155)</f>
        <v>4950</v>
      </c>
      <c r="K155" s="25">
        <f>((E155-VLOOKUP(E155,'[2]TABLAS 15'!$A$6:$D$13,1))*VLOOKUP(E155,'[2]TABLAS 15'!$A$6:$D$13,4)+VLOOKUP(E155,'[2]TABLAS 15'!$A$6:$D$13,3))</f>
        <v>509.62380799999994</v>
      </c>
      <c r="L155" s="26"/>
      <c r="M155" s="24">
        <v>441.08</v>
      </c>
      <c r="N155" s="27">
        <v>1500</v>
      </c>
      <c r="O155" s="23">
        <v>112.72</v>
      </c>
      <c r="P155" s="140">
        <f>J155-M155-N155-O155</f>
        <v>2896.2000000000003</v>
      </c>
      <c r="Q155" s="475">
        <v>1</v>
      </c>
    </row>
    <row r="156" spans="1:17" ht="12.75">
      <c r="A156" s="2"/>
      <c r="B156" s="75"/>
      <c r="C156" s="20"/>
      <c r="D156" s="21"/>
      <c r="E156" s="24"/>
      <c r="F156" s="23"/>
      <c r="G156" s="23"/>
      <c r="H156" s="23"/>
      <c r="I156" s="24"/>
      <c r="J156" s="24"/>
      <c r="K156" s="25"/>
      <c r="L156" s="26"/>
      <c r="M156" s="24"/>
      <c r="N156" s="27"/>
      <c r="O156" s="23"/>
      <c r="P156" s="24"/>
      <c r="Q156" s="28"/>
    </row>
    <row r="157" spans="1:17" ht="15">
      <c r="A157" s="65"/>
      <c r="B157" s="108"/>
      <c r="C157" s="20"/>
      <c r="D157" s="21"/>
      <c r="E157" s="24">
        <f>SUM(E155:E156)</f>
        <v>4950</v>
      </c>
      <c r="F157" s="23"/>
      <c r="G157" s="23"/>
      <c r="H157" s="23">
        <f>SUM(H155:H156)</f>
        <v>0</v>
      </c>
      <c r="I157" s="24">
        <f>SUM(I155:I156)</f>
        <v>0</v>
      </c>
      <c r="J157" s="24">
        <f>SUM(J155:J156)</f>
        <v>4950</v>
      </c>
      <c r="K157" s="25">
        <f>SUM(K155:K156)</f>
        <v>509.62380799999994</v>
      </c>
      <c r="L157" s="26"/>
      <c r="M157" s="24">
        <f>SUM(M155:M156)</f>
        <v>441.08</v>
      </c>
      <c r="N157" s="27">
        <f>SUM(N155:N156)</f>
        <v>1500</v>
      </c>
      <c r="O157" s="23">
        <f>SUM(O155:O156)</f>
        <v>112.72</v>
      </c>
      <c r="P157" s="24"/>
      <c r="Q157" s="2"/>
    </row>
    <row r="158" spans="1:17" ht="12.75">
      <c r="A158" s="4"/>
      <c r="B158" s="6"/>
      <c r="C158" s="12"/>
      <c r="D158" s="13"/>
      <c r="E158" s="15"/>
      <c r="F158" s="14"/>
      <c r="G158" s="14"/>
      <c r="H158" s="14"/>
      <c r="I158" s="15"/>
      <c r="J158" s="15"/>
      <c r="K158" s="111"/>
      <c r="L158" s="16"/>
      <c r="M158" s="15"/>
      <c r="N158" s="36"/>
      <c r="O158" s="14"/>
      <c r="P158" s="15"/>
      <c r="Q158" s="17"/>
    </row>
    <row r="159" spans="3:17" ht="12.75">
      <c r="C159" s="12"/>
      <c r="D159" s="13"/>
      <c r="E159" s="15"/>
      <c r="F159" s="14"/>
      <c r="G159" s="14"/>
      <c r="H159" s="14"/>
      <c r="I159" s="15"/>
      <c r="J159" s="15"/>
      <c r="K159" s="111"/>
      <c r="L159" s="16"/>
      <c r="M159" s="15"/>
      <c r="N159" s="36"/>
      <c r="O159" s="14"/>
      <c r="P159" s="15"/>
      <c r="Q159" s="17"/>
    </row>
    <row r="160" spans="3:17" ht="12.75">
      <c r="C160" s="12"/>
      <c r="D160" s="13"/>
      <c r="E160" s="15"/>
      <c r="F160" s="14"/>
      <c r="G160" s="14"/>
      <c r="H160" s="14"/>
      <c r="I160" s="15"/>
      <c r="J160" s="15"/>
      <c r="K160" s="111"/>
      <c r="L160" s="16"/>
      <c r="M160" s="15"/>
      <c r="N160" s="36"/>
      <c r="O160" s="14"/>
      <c r="P160" s="15"/>
      <c r="Q160" s="17"/>
    </row>
    <row r="161" spans="3:17" ht="12.75">
      <c r="C161" s="12"/>
      <c r="D161" s="13"/>
      <c r="E161" s="15"/>
      <c r="F161" s="14"/>
      <c r="G161" s="14"/>
      <c r="H161" s="14"/>
      <c r="I161" s="15"/>
      <c r="J161" s="15"/>
      <c r="K161" s="111"/>
      <c r="L161" s="16"/>
      <c r="M161" s="15"/>
      <c r="N161" s="36"/>
      <c r="O161" s="127" t="s">
        <v>2</v>
      </c>
      <c r="P161" s="24">
        <f>SUM(P155:P160)</f>
        <v>2896.2000000000003</v>
      </c>
      <c r="Q161" s="17"/>
    </row>
    <row r="162" spans="3:17" ht="12.75">
      <c r="C162" s="12"/>
      <c r="D162" s="13"/>
      <c r="E162" s="15"/>
      <c r="F162" s="14"/>
      <c r="G162" s="14"/>
      <c r="H162" s="14"/>
      <c r="I162" s="15"/>
      <c r="J162" s="15"/>
      <c r="K162" s="111"/>
      <c r="L162" s="16"/>
      <c r="M162" s="15"/>
      <c r="N162" s="36"/>
      <c r="O162" s="126"/>
      <c r="P162" s="15"/>
      <c r="Q162" s="17"/>
    </row>
    <row r="163" spans="3:17" ht="12.75">
      <c r="C163" s="12"/>
      <c r="D163" s="13"/>
      <c r="E163" s="15"/>
      <c r="F163" s="14"/>
      <c r="G163" s="14"/>
      <c r="H163" s="14"/>
      <c r="I163" s="15"/>
      <c r="J163" s="15"/>
      <c r="K163" s="111"/>
      <c r="L163" s="16"/>
      <c r="M163" s="15"/>
      <c r="N163" s="36"/>
      <c r="O163" s="126"/>
      <c r="P163" s="15"/>
      <c r="Q163" s="17"/>
    </row>
    <row r="164" spans="3:17" ht="12.75">
      <c r="C164" s="12"/>
      <c r="D164" s="13"/>
      <c r="E164" s="15"/>
      <c r="F164" s="14"/>
      <c r="G164" s="14"/>
      <c r="H164" s="14"/>
      <c r="I164" s="15"/>
      <c r="J164" s="15"/>
      <c r="K164" s="111"/>
      <c r="L164" s="16"/>
      <c r="M164" s="15"/>
      <c r="N164" s="36"/>
      <c r="O164" s="126"/>
      <c r="P164" s="15"/>
      <c r="Q164" s="17"/>
    </row>
    <row r="165" spans="3:17" ht="12.75">
      <c r="C165" s="12"/>
      <c r="D165" s="13"/>
      <c r="E165" s="15"/>
      <c r="F165" s="14"/>
      <c r="G165" s="14"/>
      <c r="H165" s="14"/>
      <c r="I165" s="15"/>
      <c r="J165" s="15"/>
      <c r="K165" s="111"/>
      <c r="L165" s="16"/>
      <c r="M165" s="15"/>
      <c r="N165" s="36"/>
      <c r="O165" s="14"/>
      <c r="P165" s="15"/>
      <c r="Q165" s="17"/>
    </row>
    <row r="166" spans="2:17" ht="12.75">
      <c r="B166" s="29"/>
      <c r="K166" s="424"/>
      <c r="L166" s="424"/>
      <c r="M166" s="424"/>
      <c r="N166" s="424"/>
      <c r="O166" s="424"/>
      <c r="P166" s="424"/>
      <c r="Q166" s="424"/>
    </row>
    <row r="167" spans="2:17" ht="12.75">
      <c r="B167" s="29"/>
      <c r="K167" s="120"/>
      <c r="L167" s="120"/>
      <c r="M167" s="120"/>
      <c r="N167" s="120"/>
      <c r="O167" s="120"/>
      <c r="P167" s="120"/>
      <c r="Q167" s="120"/>
    </row>
    <row r="168" spans="2:17" ht="12.75">
      <c r="B168" s="29"/>
      <c r="K168" s="120"/>
      <c r="L168" s="120"/>
      <c r="M168" s="120"/>
      <c r="N168" s="120"/>
      <c r="O168" s="120"/>
      <c r="P168" s="120"/>
      <c r="Q168" s="120"/>
    </row>
    <row r="169" spans="2:17" ht="12.75">
      <c r="B169" s="29"/>
      <c r="K169" s="120"/>
      <c r="L169" s="120"/>
      <c r="M169" s="120"/>
      <c r="N169" s="120"/>
      <c r="O169" s="120"/>
      <c r="P169" s="120"/>
      <c r="Q169" s="120"/>
    </row>
    <row r="170" spans="8:10" ht="12.75">
      <c r="H170" s="29"/>
      <c r="I170" s="29"/>
      <c r="J170" s="29"/>
    </row>
    <row r="171" ht="12.75">
      <c r="E171" s="30"/>
    </row>
    <row r="172" spans="2:17" ht="12.75">
      <c r="B172" s="29"/>
      <c r="N172" s="397"/>
      <c r="O172" s="397"/>
      <c r="P172" s="397"/>
      <c r="Q172" s="397"/>
    </row>
    <row r="173" spans="2:17" ht="15.75">
      <c r="B173" s="320"/>
      <c r="K173" s="432"/>
      <c r="L173" s="432"/>
      <c r="M173" s="432"/>
      <c r="N173" s="432"/>
      <c r="O173" s="432"/>
      <c r="P173" s="432"/>
      <c r="Q173" s="432"/>
    </row>
    <row r="174" spans="3:17" ht="12.75">
      <c r="C174" s="12"/>
      <c r="D174" s="13"/>
      <c r="E174" s="15"/>
      <c r="F174" s="14"/>
      <c r="G174" s="14"/>
      <c r="H174" s="14"/>
      <c r="I174" s="15"/>
      <c r="J174" s="15"/>
      <c r="K174" s="111"/>
      <c r="L174" s="16"/>
      <c r="M174" s="15"/>
      <c r="N174" s="36"/>
      <c r="O174" s="14"/>
      <c r="P174" s="15"/>
      <c r="Q174" s="17"/>
    </row>
    <row r="175" spans="3:17" ht="12.75">
      <c r="C175" s="12"/>
      <c r="D175" s="13"/>
      <c r="E175" s="15"/>
      <c r="F175" s="14"/>
      <c r="G175" s="14"/>
      <c r="H175" s="14"/>
      <c r="I175" s="15"/>
      <c r="J175" s="15"/>
      <c r="K175" s="111"/>
      <c r="L175" s="16"/>
      <c r="M175" s="15"/>
      <c r="N175" s="36"/>
      <c r="O175" s="14"/>
      <c r="P175" s="15"/>
      <c r="Q175" s="17"/>
    </row>
    <row r="176" spans="3:17" ht="12.75">
      <c r="C176" s="12"/>
      <c r="D176" s="13"/>
      <c r="E176" s="15"/>
      <c r="F176" s="14"/>
      <c r="G176" s="14"/>
      <c r="H176" s="14"/>
      <c r="I176" s="15"/>
      <c r="J176" s="15"/>
      <c r="K176" s="111"/>
      <c r="L176" s="16"/>
      <c r="M176" s="15"/>
      <c r="N176" s="36"/>
      <c r="O176" s="14"/>
      <c r="P176" s="15"/>
      <c r="Q176" s="17"/>
    </row>
    <row r="177" spans="3:17" ht="12.75">
      <c r="C177" s="12"/>
      <c r="D177" s="13"/>
      <c r="E177" s="15"/>
      <c r="F177" s="14"/>
      <c r="G177" s="14"/>
      <c r="H177" s="14"/>
      <c r="I177" s="15"/>
      <c r="J177" s="15"/>
      <c r="K177" s="111"/>
      <c r="L177" s="16"/>
      <c r="M177" s="15"/>
      <c r="N177" s="36"/>
      <c r="O177" s="14"/>
      <c r="P177" s="15"/>
      <c r="Q177" s="17"/>
    </row>
    <row r="178" spans="3:17" ht="12.75">
      <c r="C178" s="12"/>
      <c r="D178" s="13"/>
      <c r="E178" s="15"/>
      <c r="F178" s="14"/>
      <c r="G178" s="14"/>
      <c r="H178" s="14"/>
      <c r="I178" s="15"/>
      <c r="J178" s="15"/>
      <c r="K178" s="111"/>
      <c r="L178" s="16"/>
      <c r="M178" s="15"/>
      <c r="N178" s="36"/>
      <c r="O178" s="14"/>
      <c r="P178" s="15"/>
      <c r="Q178" s="17"/>
    </row>
    <row r="179" spans="3:17" ht="12.75">
      <c r="C179" s="12"/>
      <c r="D179" s="13"/>
      <c r="E179" s="15"/>
      <c r="F179" s="14"/>
      <c r="G179" s="14"/>
      <c r="H179" s="14"/>
      <c r="I179" s="15"/>
      <c r="J179" s="15"/>
      <c r="K179" s="111"/>
      <c r="L179" s="16"/>
      <c r="M179" s="15"/>
      <c r="N179" s="36"/>
      <c r="O179" s="14"/>
      <c r="P179" s="15"/>
      <c r="Q179" s="17"/>
    </row>
    <row r="180" spans="3:17" ht="12.75">
      <c r="C180" s="12"/>
      <c r="D180" s="13"/>
      <c r="E180" s="15"/>
      <c r="F180" s="14"/>
      <c r="G180" s="14"/>
      <c r="H180" s="14"/>
      <c r="I180" s="15"/>
      <c r="J180" s="15"/>
      <c r="K180" s="111"/>
      <c r="L180" s="16"/>
      <c r="M180" s="15"/>
      <c r="N180" s="36"/>
      <c r="O180" s="14"/>
      <c r="P180" s="15"/>
      <c r="Q180" s="17"/>
    </row>
    <row r="181" spans="3:17" ht="12.75">
      <c r="C181" s="12"/>
      <c r="D181" s="13"/>
      <c r="E181" s="15"/>
      <c r="F181" s="14"/>
      <c r="G181" s="14"/>
      <c r="H181" s="14"/>
      <c r="I181" s="15"/>
      <c r="J181" s="15"/>
      <c r="K181" s="111"/>
      <c r="L181" s="16"/>
      <c r="M181" s="15"/>
      <c r="N181" s="36"/>
      <c r="O181" s="14"/>
      <c r="P181" s="15"/>
      <c r="Q181" s="17"/>
    </row>
    <row r="182" spans="3:17" ht="12.75">
      <c r="C182" s="12"/>
      <c r="D182" s="13"/>
      <c r="E182" s="15"/>
      <c r="F182" s="14"/>
      <c r="G182" s="14"/>
      <c r="H182" s="14"/>
      <c r="I182" s="15"/>
      <c r="J182" s="15"/>
      <c r="K182" s="111"/>
      <c r="L182" s="16"/>
      <c r="M182" s="15"/>
      <c r="N182" s="36"/>
      <c r="O182" s="14"/>
      <c r="P182" s="15"/>
      <c r="Q182" s="17"/>
    </row>
    <row r="183" spans="3:17" ht="12.75">
      <c r="C183" s="12"/>
      <c r="D183" s="13"/>
      <c r="E183" s="15"/>
      <c r="F183" s="14"/>
      <c r="G183" s="14"/>
      <c r="H183" s="14"/>
      <c r="I183" s="15"/>
      <c r="J183" s="15"/>
      <c r="K183" s="111"/>
      <c r="L183" s="16"/>
      <c r="M183" s="15"/>
      <c r="N183" s="36"/>
      <c r="O183" s="14"/>
      <c r="P183" s="15"/>
      <c r="Q183" s="17"/>
    </row>
    <row r="188" spans="1:16" ht="12.75">
      <c r="A188" s="1"/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1"/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1"/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1"/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1"/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1"/>
      <c r="B193" s="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20.25">
      <c r="A194" s="1"/>
      <c r="B194" s="9"/>
      <c r="C194" s="415" t="s">
        <v>165</v>
      </c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N194" s="415"/>
      <c r="O194" s="415"/>
      <c r="P194" s="415"/>
    </row>
    <row r="195" spans="1:16" ht="20.25">
      <c r="A195" s="1"/>
      <c r="B195" s="9"/>
      <c r="C195" s="415"/>
      <c r="D195" s="415"/>
      <c r="E195" s="415"/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</row>
    <row r="196" spans="1:17" ht="12.75" customHeight="1">
      <c r="A196" s="1"/>
      <c r="B196" s="7"/>
      <c r="C196" s="10"/>
      <c r="D196" s="395"/>
      <c r="E196" s="395"/>
      <c r="F196" s="395"/>
      <c r="G196" s="395"/>
      <c r="H196" s="395"/>
      <c r="I196" s="395"/>
      <c r="J196" s="395"/>
      <c r="K196" s="395"/>
      <c r="L196" s="395"/>
      <c r="M196" s="395"/>
      <c r="N196" s="395"/>
      <c r="O196" s="166"/>
      <c r="P196" s="166"/>
      <c r="Q196" s="166"/>
    </row>
    <row r="197" spans="1:17" ht="24.75" customHeight="1">
      <c r="A197" s="1"/>
      <c r="B197" s="10"/>
      <c r="C197" s="1"/>
      <c r="D197" s="416" t="s">
        <v>79</v>
      </c>
      <c r="E197" s="416"/>
      <c r="F197" s="416"/>
      <c r="G197" s="416"/>
      <c r="H197" s="416"/>
      <c r="I197" s="416"/>
      <c r="J197" s="416"/>
      <c r="K197" s="416"/>
      <c r="L197" s="416"/>
      <c r="M197" s="416"/>
      <c r="N197" s="416"/>
      <c r="O197" s="416"/>
      <c r="P197" s="186"/>
      <c r="Q197" s="81"/>
    </row>
    <row r="201" spans="1:17" ht="17.25">
      <c r="A201" s="1"/>
      <c r="B201" s="45"/>
      <c r="C201" s="45"/>
      <c r="D201" s="45"/>
      <c r="E201" s="46"/>
      <c r="F201" s="46"/>
      <c r="G201" s="46"/>
      <c r="H201" s="46"/>
      <c r="I201" s="47"/>
      <c r="J201" s="60"/>
      <c r="K201" s="61"/>
      <c r="L201" s="49"/>
      <c r="M201" s="67"/>
      <c r="N201" s="67"/>
      <c r="O201" s="67"/>
      <c r="P201" s="67"/>
      <c r="Q201" s="67"/>
    </row>
    <row r="202" spans="1:17" ht="15.75">
      <c r="A202" s="1"/>
      <c r="B202" s="45"/>
      <c r="C202" s="45"/>
      <c r="D202" s="45"/>
      <c r="E202" s="46"/>
      <c r="F202" s="46"/>
      <c r="G202" s="46"/>
      <c r="H202" s="46"/>
      <c r="I202" s="47"/>
      <c r="J202" s="48"/>
      <c r="K202" s="77"/>
      <c r="L202" s="49"/>
      <c r="M202" s="77"/>
      <c r="N202" s="77"/>
      <c r="O202" s="77"/>
      <c r="P202" s="49"/>
      <c r="Q202" s="49"/>
    </row>
    <row r="203" spans="1:17" ht="15.75">
      <c r="A203" s="1"/>
      <c r="B203" s="49"/>
      <c r="C203" s="50"/>
      <c r="D203" s="50"/>
      <c r="E203" s="49"/>
      <c r="F203" s="49"/>
      <c r="G203" s="49"/>
      <c r="H203" s="49"/>
      <c r="I203" s="49"/>
      <c r="J203" s="48"/>
      <c r="K203" s="51" t="s">
        <v>16</v>
      </c>
      <c r="L203" s="49"/>
      <c r="M203" s="52"/>
      <c r="N203" s="53"/>
      <c r="O203" s="49"/>
      <c r="P203" s="49"/>
      <c r="Q203" s="49"/>
    </row>
    <row r="204" spans="1:17" ht="12.75">
      <c r="A204" s="54"/>
      <c r="B204" s="1"/>
      <c r="C204" s="55"/>
      <c r="D204" s="55"/>
      <c r="E204" s="56"/>
      <c r="F204" s="56"/>
      <c r="G204" s="56"/>
      <c r="H204" s="56"/>
      <c r="I204" s="57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54"/>
      <c r="B205" s="1"/>
      <c r="C205" s="55"/>
      <c r="D205" s="5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58"/>
      <c r="Q205" s="59"/>
    </row>
    <row r="206" spans="1:17" ht="15.75">
      <c r="A206" s="322"/>
      <c r="B206" s="300" t="s">
        <v>7</v>
      </c>
      <c r="C206" s="301" t="s">
        <v>17</v>
      </c>
      <c r="D206" s="300" t="s">
        <v>0</v>
      </c>
      <c r="E206" s="425" t="s">
        <v>1</v>
      </c>
      <c r="F206" s="426"/>
      <c r="G206" s="426"/>
      <c r="H206" s="426"/>
      <c r="I206" s="426"/>
      <c r="J206" s="427"/>
      <c r="K206" s="292"/>
      <c r="L206" s="293"/>
      <c r="M206" s="425" t="s">
        <v>11</v>
      </c>
      <c r="N206" s="426"/>
      <c r="O206" s="426"/>
      <c r="P206" s="428" t="s">
        <v>2</v>
      </c>
      <c r="Q206" s="428" t="s">
        <v>248</v>
      </c>
    </row>
    <row r="207" spans="1:17" ht="15" customHeight="1">
      <c r="A207" s="316"/>
      <c r="B207" s="316"/>
      <c r="C207" s="304"/>
      <c r="D207" s="303"/>
      <c r="E207" s="251" t="s">
        <v>4</v>
      </c>
      <c r="F207" s="252" t="s">
        <v>12</v>
      </c>
      <c r="G207" s="253" t="s">
        <v>18</v>
      </c>
      <c r="H207" s="253" t="s">
        <v>19</v>
      </c>
      <c r="I207" s="254" t="s">
        <v>20</v>
      </c>
      <c r="J207" s="254" t="s">
        <v>5</v>
      </c>
      <c r="K207" s="255" t="s">
        <v>21</v>
      </c>
      <c r="L207" s="256"/>
      <c r="M207" s="260" t="s">
        <v>9</v>
      </c>
      <c r="N207" s="260" t="s">
        <v>245</v>
      </c>
      <c r="O207" s="260" t="s">
        <v>108</v>
      </c>
      <c r="P207" s="429"/>
      <c r="Q207" s="429"/>
    </row>
    <row r="208" spans="1:17" ht="69" customHeight="1">
      <c r="A208" s="19">
        <v>133</v>
      </c>
      <c r="B208" s="86" t="s">
        <v>33</v>
      </c>
      <c r="C208" s="20">
        <v>15</v>
      </c>
      <c r="D208" s="21">
        <v>377</v>
      </c>
      <c r="E208" s="22">
        <f>C208*D208</f>
        <v>5655</v>
      </c>
      <c r="F208" s="23"/>
      <c r="G208" s="23"/>
      <c r="H208" s="23">
        <f>G208*0.25</f>
        <v>0</v>
      </c>
      <c r="I208" s="24">
        <f>IF((VLOOKUP(E208,'[2]TABLAS 15'!$B$22:$D$32,3)-K208)&lt;0,0,VLOOKUP(E208,'[2]TABLAS 15'!$B$22:$D$32,3)-K208)</f>
        <v>0</v>
      </c>
      <c r="J208" s="24">
        <f>SUM(E208+G208+I208+H208+F208)</f>
        <v>5655</v>
      </c>
      <c r="K208" s="25">
        <f>((E208-VLOOKUP(E208,'[2]TABLAS 15'!$A$6:$D$13,1))*VLOOKUP(E208,'[2]TABLAS 15'!$A$6:$D$13,4)+VLOOKUP(E208,'[2]TABLAS 15'!$A$6:$D$13,3))</f>
        <v>646.168514</v>
      </c>
      <c r="L208" s="26"/>
      <c r="M208" s="24">
        <f>IF((VLOOKUP(E208,'[2]TABLAS 15'!$B$22:$D$32,3)-K208)&lt;0,-(VLOOKUP(E208,'[2]TABLAS 15'!$B$22:$D$32,3)-K208),0)</f>
        <v>646.168514</v>
      </c>
      <c r="N208" s="27"/>
      <c r="O208" s="23">
        <v>125.22</v>
      </c>
      <c r="P208" s="24">
        <f>I208+J208-M208-N208-O208</f>
        <v>4883.611486</v>
      </c>
      <c r="Q208" s="475">
        <v>1</v>
      </c>
    </row>
    <row r="209" spans="1:17" ht="69" customHeight="1">
      <c r="A209" s="19">
        <v>134</v>
      </c>
      <c r="B209" s="82" t="s">
        <v>24</v>
      </c>
      <c r="C209" s="20">
        <v>15</v>
      </c>
      <c r="D209" s="21">
        <v>281.5</v>
      </c>
      <c r="E209" s="24">
        <f>C209*D209</f>
        <v>4222.5</v>
      </c>
      <c r="F209" s="23"/>
      <c r="G209" s="23"/>
      <c r="H209" s="23">
        <f>G209*0.25</f>
        <v>0</v>
      </c>
      <c r="I209" s="24">
        <f>IF((VLOOKUP(E209,'[2]TABLAS 15'!$B$22:$D$32,3)-K209)&lt;0,0,VLOOKUP(E209,'[2]TABLAS 15'!$B$22:$D$32,3)-K209)</f>
        <v>0</v>
      </c>
      <c r="J209" s="24">
        <f>SUM(E209+G209+I209+H209+F209)</f>
        <v>4222.5</v>
      </c>
      <c r="K209" s="25">
        <f>((E209-VLOOKUP(E209,'[2]TABLAS 15'!$A$6:$D$13,1))*VLOOKUP(E209,'[2]TABLAS 15'!$A$6:$D$13,4)+VLOOKUP(E209,'[2]TABLAS 15'!$A$6:$D$13,3))</f>
        <v>380.76480000000004</v>
      </c>
      <c r="L209" s="26"/>
      <c r="M209" s="24">
        <f>IF((VLOOKUP(E209,'[2]TABLAS 15'!$B$22:$D$32,3)-K209)&lt;0,-(VLOOKUP(E209,'[2]TABLAS 15'!$B$22:$D$32,3)-K209),0)</f>
        <v>380.76480000000004</v>
      </c>
      <c r="N209" s="27"/>
      <c r="O209" s="23">
        <v>96.04</v>
      </c>
      <c r="P209" s="24">
        <f>I209+J209-M209-N209-O209</f>
        <v>3745.6952</v>
      </c>
      <c r="Q209" s="475">
        <v>1</v>
      </c>
    </row>
    <row r="210" spans="1:17" ht="69" customHeight="1">
      <c r="A210" s="19">
        <v>135</v>
      </c>
      <c r="B210" s="128" t="s">
        <v>24</v>
      </c>
      <c r="C210" s="20">
        <v>15</v>
      </c>
      <c r="D210" s="21">
        <v>299</v>
      </c>
      <c r="E210" s="24">
        <f>C210*D210</f>
        <v>4485</v>
      </c>
      <c r="F210" s="23"/>
      <c r="G210" s="23"/>
      <c r="H210" s="23">
        <f>G210*0.25</f>
        <v>0</v>
      </c>
      <c r="I210" s="24">
        <f>IF((VLOOKUP(E210,'[2]TABLAS 15'!$B$22:$D$32,3)-K210)&lt;0,0,VLOOKUP(E210,'[2]TABLAS 15'!$B$22:$D$32,3)-K210)</f>
        <v>0</v>
      </c>
      <c r="J210" s="24">
        <f>SUM(E210+G210+I210+H210+F210)</f>
        <v>4485</v>
      </c>
      <c r="K210" s="25">
        <f>((E210-VLOOKUP(E210,'[2]TABLAS 15'!$A$6:$D$13,1))*VLOOKUP(E210,'[2]TABLAS 15'!$A$6:$D$13,4)+VLOOKUP(E210,'[2]TABLAS 15'!$A$6:$D$13,3))</f>
        <v>426.2958079999999</v>
      </c>
      <c r="L210" s="26"/>
      <c r="M210" s="24">
        <f>IF((VLOOKUP(E210,'[2]TABLAS 15'!$B$22:$D$32,3)-K210)&lt;0,-(VLOOKUP(E210,'[2]TABLAS 15'!$B$22:$D$32,3)-K210),0)</f>
        <v>426.2958079999999</v>
      </c>
      <c r="N210" s="27"/>
      <c r="O210" s="23">
        <v>101.47</v>
      </c>
      <c r="P210" s="24">
        <f>I210+J210-M210-N210-O210</f>
        <v>3957.2341920000003</v>
      </c>
      <c r="Q210" s="475">
        <v>1</v>
      </c>
    </row>
    <row r="211" spans="1:17" ht="12.75">
      <c r="A211" s="2"/>
      <c r="B211" s="75"/>
      <c r="C211" s="129"/>
      <c r="D211" s="130"/>
      <c r="E211" s="131"/>
      <c r="F211" s="132"/>
      <c r="G211" s="132"/>
      <c r="H211" s="132"/>
      <c r="I211" s="131"/>
      <c r="J211" s="131"/>
      <c r="K211" s="133"/>
      <c r="L211" s="134"/>
      <c r="M211" s="131"/>
      <c r="N211" s="135"/>
      <c r="O211" s="132"/>
      <c r="P211" s="131"/>
      <c r="Q211" s="17"/>
    </row>
    <row r="212" spans="1:17" ht="15">
      <c r="A212" s="65"/>
      <c r="B212" s="108"/>
      <c r="C212" s="20"/>
      <c r="D212" s="21"/>
      <c r="E212" s="24">
        <f>SUM(E208:E211)</f>
        <v>14362.5</v>
      </c>
      <c r="F212" s="23"/>
      <c r="G212" s="23"/>
      <c r="H212" s="23">
        <f>SUM(H208:H211)</f>
        <v>0</v>
      </c>
      <c r="I212" s="24">
        <f>SUM(I208:I211)</f>
        <v>0</v>
      </c>
      <c r="J212" s="24">
        <f>SUM(J208:J211)</f>
        <v>14362.5</v>
      </c>
      <c r="K212" s="25">
        <f>SUM(K208:K211)</f>
        <v>1453.2291219999997</v>
      </c>
      <c r="L212" s="26"/>
      <c r="M212" s="24">
        <f>SUM(M208:M211)</f>
        <v>1453.2291219999997</v>
      </c>
      <c r="N212" s="27"/>
      <c r="O212" s="23">
        <f>SUM(O208:O211)</f>
        <v>322.73</v>
      </c>
      <c r="P212" s="24"/>
      <c r="Q212" s="17"/>
    </row>
    <row r="213" spans="1:17" ht="12.75">
      <c r="A213" s="4"/>
      <c r="B213" s="6"/>
      <c r="C213" s="12"/>
      <c r="D213" s="13"/>
      <c r="E213" s="15"/>
      <c r="F213" s="14"/>
      <c r="G213" s="14"/>
      <c r="H213" s="14"/>
      <c r="I213" s="15"/>
      <c r="J213" s="15"/>
      <c r="K213" s="111"/>
      <c r="L213" s="16"/>
      <c r="M213" s="15"/>
      <c r="N213" s="36"/>
      <c r="O213" s="14"/>
      <c r="P213" s="15"/>
      <c r="Q213" s="17"/>
    </row>
    <row r="214" spans="3:17" ht="12.75">
      <c r="C214" s="12"/>
      <c r="D214" s="13"/>
      <c r="E214" s="15"/>
      <c r="F214" s="14"/>
      <c r="G214" s="14"/>
      <c r="H214" s="14"/>
      <c r="I214" s="15"/>
      <c r="J214" s="15"/>
      <c r="K214" s="111"/>
      <c r="L214" s="16"/>
      <c r="M214" s="15"/>
      <c r="N214" s="36"/>
      <c r="O214" s="14"/>
      <c r="P214" s="15"/>
      <c r="Q214" s="17"/>
    </row>
    <row r="215" spans="3:17" ht="12.75">
      <c r="C215" s="12"/>
      <c r="D215" s="13"/>
      <c r="E215" s="15"/>
      <c r="F215" s="14"/>
      <c r="G215" s="14"/>
      <c r="H215" s="14"/>
      <c r="I215" s="15"/>
      <c r="J215" s="15"/>
      <c r="K215" s="111"/>
      <c r="L215" s="16"/>
      <c r="M215" s="15"/>
      <c r="N215" s="36"/>
      <c r="O215" s="14" t="s">
        <v>2</v>
      </c>
      <c r="P215" s="24">
        <f>SUM(P208:P214)</f>
        <v>12586.540878</v>
      </c>
      <c r="Q215" s="17"/>
    </row>
    <row r="216" spans="3:17" ht="12.75">
      <c r="C216" s="12"/>
      <c r="D216" s="13"/>
      <c r="E216" s="15"/>
      <c r="F216" s="14"/>
      <c r="G216" s="14"/>
      <c r="H216" s="14"/>
      <c r="I216" s="15"/>
      <c r="J216" s="15"/>
      <c r="K216" s="111"/>
      <c r="L216" s="16"/>
      <c r="M216" s="15"/>
      <c r="N216" s="36"/>
      <c r="O216" s="14"/>
      <c r="P216" s="15"/>
      <c r="Q216" s="17"/>
    </row>
    <row r="217" spans="3:17" ht="12.75">
      <c r="C217" s="12"/>
      <c r="D217" s="13"/>
      <c r="E217" s="15"/>
      <c r="F217" s="14"/>
      <c r="G217" s="14"/>
      <c r="H217" s="14"/>
      <c r="I217" s="15"/>
      <c r="J217" s="15"/>
      <c r="K217" s="111"/>
      <c r="L217" s="16"/>
      <c r="M217" s="15"/>
      <c r="N217" s="36"/>
      <c r="O217" s="14"/>
      <c r="P217" s="15"/>
      <c r="Q217" s="17"/>
    </row>
    <row r="218" spans="3:17" ht="12.75">
      <c r="C218" s="12"/>
      <c r="D218" s="13"/>
      <c r="E218" s="15"/>
      <c r="F218" s="14"/>
      <c r="G218" s="14"/>
      <c r="H218" s="14"/>
      <c r="I218" s="15"/>
      <c r="J218" s="15"/>
      <c r="K218" s="111"/>
      <c r="L218" s="16"/>
      <c r="M218" s="15"/>
      <c r="N218" s="36"/>
      <c r="O218" s="14"/>
      <c r="P218" s="15"/>
      <c r="Q218" s="17"/>
    </row>
    <row r="219" spans="3:17" ht="12.75">
      <c r="C219" s="12"/>
      <c r="D219" s="13"/>
      <c r="E219" s="15"/>
      <c r="F219" s="14"/>
      <c r="G219" s="14"/>
      <c r="H219" s="14"/>
      <c r="I219" s="15"/>
      <c r="J219" s="15"/>
      <c r="K219" s="111"/>
      <c r="L219" s="16"/>
      <c r="M219" s="15"/>
      <c r="N219" s="36"/>
      <c r="O219" s="14"/>
      <c r="P219" s="15"/>
      <c r="Q219" s="17"/>
    </row>
    <row r="220" spans="3:17" ht="12.75">
      <c r="C220" s="12"/>
      <c r="D220" s="13"/>
      <c r="E220" s="15"/>
      <c r="F220" s="14"/>
      <c r="G220" s="14"/>
      <c r="H220" s="14"/>
      <c r="I220" s="15"/>
      <c r="J220" s="15"/>
      <c r="K220" s="111"/>
      <c r="L220" s="16"/>
      <c r="M220" s="15"/>
      <c r="N220" s="36"/>
      <c r="O220" s="14"/>
      <c r="P220" s="15"/>
      <c r="Q220" s="17"/>
    </row>
    <row r="221" spans="3:17" ht="12.75">
      <c r="C221" s="12"/>
      <c r="D221" s="13"/>
      <c r="E221" s="15"/>
      <c r="F221" s="14"/>
      <c r="G221" s="14"/>
      <c r="H221" s="14"/>
      <c r="I221" s="15"/>
      <c r="J221" s="15"/>
      <c r="K221" s="111"/>
      <c r="L221" s="16"/>
      <c r="M221" s="15"/>
      <c r="N221" s="36"/>
      <c r="O221" s="14"/>
      <c r="P221" s="15"/>
      <c r="Q221" s="17"/>
    </row>
    <row r="222" spans="3:17" ht="12.75">
      <c r="C222" s="12"/>
      <c r="D222" s="13"/>
      <c r="E222" s="15"/>
      <c r="F222" s="14"/>
      <c r="G222" s="14"/>
      <c r="H222" s="14"/>
      <c r="I222" s="15"/>
      <c r="J222" s="15"/>
      <c r="K222" s="111"/>
      <c r="L222" s="16"/>
      <c r="M222" s="15"/>
      <c r="N222" s="36"/>
      <c r="O222" s="14"/>
      <c r="P222" s="15"/>
      <c r="Q222" s="17"/>
    </row>
    <row r="223" spans="3:17" ht="12.75">
      <c r="C223" s="12"/>
      <c r="D223" s="13"/>
      <c r="E223" s="15"/>
      <c r="F223" s="14"/>
      <c r="G223" s="14"/>
      <c r="H223" s="14"/>
      <c r="I223" s="15"/>
      <c r="J223" s="15"/>
      <c r="K223" s="111"/>
      <c r="L223" s="16"/>
      <c r="M223" s="15"/>
      <c r="N223" s="36"/>
      <c r="O223" s="14"/>
      <c r="P223" s="15"/>
      <c r="Q223" s="17"/>
    </row>
    <row r="224" spans="3:17" ht="12.75">
      <c r="C224" s="12"/>
      <c r="D224" s="13"/>
      <c r="E224" s="15"/>
      <c r="F224" s="14"/>
      <c r="G224" s="14"/>
      <c r="H224" s="14"/>
      <c r="I224" s="15"/>
      <c r="J224" s="15"/>
      <c r="K224" s="111"/>
      <c r="L224" s="16"/>
      <c r="M224" s="15"/>
      <c r="N224" s="36"/>
      <c r="O224" s="14"/>
      <c r="P224" s="15"/>
      <c r="Q224" s="17"/>
    </row>
    <row r="225" spans="2:17" ht="12.75">
      <c r="B225" s="430"/>
      <c r="C225" s="430"/>
      <c r="D225" s="430"/>
      <c r="K225" s="424"/>
      <c r="L225" s="424"/>
      <c r="M225" s="424"/>
      <c r="N225" s="424"/>
      <c r="O225" s="424"/>
      <c r="P225" s="424"/>
      <c r="Q225" s="424"/>
    </row>
    <row r="226" spans="2:17" ht="12.75">
      <c r="B226" s="29"/>
      <c r="K226" s="120"/>
      <c r="L226" s="120"/>
      <c r="M226" s="120"/>
      <c r="N226" s="120"/>
      <c r="O226" s="120"/>
      <c r="P226" s="120"/>
      <c r="Q226" s="120"/>
    </row>
    <row r="227" spans="2:17" ht="12.75">
      <c r="B227" s="29"/>
      <c r="K227" s="120"/>
      <c r="L227" s="120"/>
      <c r="M227" s="120"/>
      <c r="N227" s="120"/>
      <c r="O227" s="120"/>
      <c r="P227" s="120"/>
      <c r="Q227" s="120"/>
    </row>
    <row r="228" spans="2:17" ht="12.75">
      <c r="B228" s="29"/>
      <c r="K228" s="120"/>
      <c r="L228" s="120"/>
      <c r="M228" s="120"/>
      <c r="N228" s="120"/>
      <c r="O228" s="120"/>
      <c r="P228" s="120"/>
      <c r="Q228" s="120"/>
    </row>
    <row r="229" spans="8:10" ht="12.75">
      <c r="H229" s="29"/>
      <c r="I229" s="29"/>
      <c r="J229" s="29"/>
    </row>
    <row r="230" spans="2:5" ht="12.75">
      <c r="B230" s="430"/>
      <c r="C230" s="430"/>
      <c r="D230" s="430"/>
      <c r="E230" s="30"/>
    </row>
    <row r="231" spans="2:17" ht="15.75">
      <c r="B231" s="431"/>
      <c r="C231" s="431"/>
      <c r="D231" s="431"/>
      <c r="J231" s="432"/>
      <c r="K231" s="432"/>
      <c r="L231" s="432"/>
      <c r="M231" s="432"/>
      <c r="N231" s="432"/>
      <c r="O231" s="432"/>
      <c r="P231" s="432"/>
      <c r="Q231" s="432"/>
    </row>
    <row r="233" spans="3:17" ht="12.75">
      <c r="C233" s="12"/>
      <c r="D233" s="13"/>
      <c r="E233" s="15"/>
      <c r="F233" s="14"/>
      <c r="G233" s="14"/>
      <c r="H233" s="14"/>
      <c r="I233" s="15"/>
      <c r="J233" s="15"/>
      <c r="K233" s="111"/>
      <c r="L233" s="16"/>
      <c r="M233" s="15"/>
      <c r="N233" s="36"/>
      <c r="O233" s="14"/>
      <c r="P233" s="15"/>
      <c r="Q233" s="17"/>
    </row>
    <row r="234" spans="3:17" ht="12.75">
      <c r="C234" s="12"/>
      <c r="D234" s="13"/>
      <c r="E234" s="15"/>
      <c r="F234" s="14"/>
      <c r="G234" s="14"/>
      <c r="H234" s="14"/>
      <c r="I234" s="15"/>
      <c r="J234" s="15"/>
      <c r="K234" s="111"/>
      <c r="L234" s="16"/>
      <c r="M234" s="15"/>
      <c r="N234" s="36"/>
      <c r="O234" s="14"/>
      <c r="P234" s="15"/>
      <c r="Q234" s="17"/>
    </row>
    <row r="235" spans="3:17" ht="12.75">
      <c r="C235" s="12"/>
      <c r="D235" s="13"/>
      <c r="E235" s="15"/>
      <c r="F235" s="14"/>
      <c r="G235" s="14"/>
      <c r="H235" s="14"/>
      <c r="I235" s="15"/>
      <c r="J235" s="15"/>
      <c r="K235" s="111"/>
      <c r="L235" s="16"/>
      <c r="M235" s="15"/>
      <c r="N235" s="36"/>
      <c r="O235" s="14"/>
      <c r="P235" s="15"/>
      <c r="Q235" s="17"/>
    </row>
    <row r="236" spans="3:17" ht="12.75">
      <c r="C236" s="12"/>
      <c r="D236" s="13"/>
      <c r="E236" s="15"/>
      <c r="F236" s="14"/>
      <c r="G236" s="14"/>
      <c r="H236" s="14"/>
      <c r="I236" s="15"/>
      <c r="J236" s="15"/>
      <c r="K236" s="111"/>
      <c r="L236" s="16"/>
      <c r="M236" s="15"/>
      <c r="N236" s="36"/>
      <c r="O236" s="14"/>
      <c r="P236" s="15"/>
      <c r="Q236" s="17"/>
    </row>
    <row r="237" spans="2:17" ht="12.75">
      <c r="B237" s="8"/>
      <c r="C237" s="12"/>
      <c r="D237" s="13"/>
      <c r="E237" s="15"/>
      <c r="F237" s="14"/>
      <c r="G237" s="14"/>
      <c r="H237" s="14"/>
      <c r="I237" s="15"/>
      <c r="J237" s="15"/>
      <c r="K237" s="111"/>
      <c r="L237" s="16"/>
      <c r="M237" s="15"/>
      <c r="N237" s="36"/>
      <c r="O237" s="14"/>
      <c r="P237" s="15"/>
      <c r="Q237" s="17"/>
    </row>
    <row r="238" spans="2:17" ht="12.75">
      <c r="B238" s="8"/>
      <c r="C238" s="12"/>
      <c r="D238" s="13"/>
      <c r="E238" s="15"/>
      <c r="F238" s="14"/>
      <c r="G238" s="14"/>
      <c r="H238" s="14"/>
      <c r="I238" s="15"/>
      <c r="J238" s="15"/>
      <c r="K238" s="111"/>
      <c r="L238" s="16"/>
      <c r="M238" s="15"/>
      <c r="N238" s="36"/>
      <c r="O238" s="14"/>
      <c r="P238" s="15"/>
      <c r="Q238" s="17"/>
    </row>
    <row r="239" spans="2:17" ht="12.75">
      <c r="B239" s="8"/>
      <c r="C239" s="12"/>
      <c r="D239" s="13"/>
      <c r="E239" s="15"/>
      <c r="F239" s="14"/>
      <c r="G239" s="14"/>
      <c r="H239" s="14"/>
      <c r="I239" s="15"/>
      <c r="J239" s="15"/>
      <c r="K239" s="111"/>
      <c r="L239" s="16"/>
      <c r="M239" s="15"/>
      <c r="N239" s="36"/>
      <c r="O239" s="14"/>
      <c r="P239" s="15"/>
      <c r="Q239" s="17"/>
    </row>
    <row r="240" spans="1:17" ht="12.75" customHeight="1">
      <c r="A240" s="1"/>
      <c r="B240" s="7"/>
      <c r="C240" s="12"/>
      <c r="D240" s="13"/>
      <c r="E240" s="15"/>
      <c r="F240" s="14"/>
      <c r="G240" s="14"/>
      <c r="H240" s="14"/>
      <c r="I240" s="15"/>
      <c r="J240" s="15"/>
      <c r="K240" s="111"/>
      <c r="L240" s="16"/>
      <c r="M240" s="15"/>
      <c r="N240" s="36"/>
      <c r="O240" s="14"/>
      <c r="P240" s="15"/>
      <c r="Q240" s="17"/>
    </row>
    <row r="241" spans="1:17" ht="12.75" customHeight="1">
      <c r="A241" s="1"/>
      <c r="B241" s="7"/>
      <c r="C241" s="12"/>
      <c r="D241" s="13"/>
      <c r="E241" s="15"/>
      <c r="F241" s="14"/>
      <c r="G241" s="14"/>
      <c r="H241" s="14"/>
      <c r="I241" s="15"/>
      <c r="J241" s="15"/>
      <c r="K241" s="111"/>
      <c r="L241" s="16"/>
      <c r="M241" s="15"/>
      <c r="N241" s="36"/>
      <c r="O241" s="14"/>
      <c r="P241" s="15"/>
      <c r="Q241" s="17"/>
    </row>
    <row r="242" spans="1:17" ht="12.75" customHeight="1">
      <c r="A242" s="1"/>
      <c r="B242" s="9"/>
      <c r="C242" s="12"/>
      <c r="D242" s="13"/>
      <c r="E242" s="15"/>
      <c r="F242" s="14"/>
      <c r="G242" s="14"/>
      <c r="H242" s="14"/>
      <c r="I242" s="15"/>
      <c r="J242" s="15"/>
      <c r="K242" s="111"/>
      <c r="L242" s="16"/>
      <c r="M242" s="15"/>
      <c r="N242" s="36"/>
      <c r="O242" s="14"/>
      <c r="P242" s="15"/>
      <c r="Q242" s="17"/>
    </row>
    <row r="243" spans="1:17" ht="12.75" customHeight="1">
      <c r="A243" s="1"/>
      <c r="B243" s="9"/>
      <c r="C243" s="12"/>
      <c r="D243" s="13"/>
      <c r="E243" s="15"/>
      <c r="F243" s="14"/>
      <c r="G243" s="14"/>
      <c r="H243" s="14"/>
      <c r="I243" s="15"/>
      <c r="J243" s="15"/>
      <c r="K243" s="111"/>
      <c r="L243" s="16"/>
      <c r="M243" s="15"/>
      <c r="N243" s="36"/>
      <c r="O243" s="14"/>
      <c r="P243" s="15"/>
      <c r="Q243" s="17"/>
    </row>
    <row r="244" spans="1:17" ht="12.75" customHeight="1">
      <c r="A244" s="1"/>
      <c r="B244" s="7"/>
      <c r="C244" s="12"/>
      <c r="D244" s="13"/>
      <c r="E244" s="15"/>
      <c r="F244" s="14"/>
      <c r="G244" s="14"/>
      <c r="H244" s="14"/>
      <c r="I244" s="15"/>
      <c r="J244" s="15"/>
      <c r="K244" s="3"/>
      <c r="L244" s="16"/>
      <c r="M244" s="15"/>
      <c r="N244" s="17"/>
      <c r="O244" s="17"/>
      <c r="P244" s="15"/>
      <c r="Q244" s="17"/>
    </row>
    <row r="245" spans="1:17" ht="12.75" customHeight="1">
      <c r="A245" s="1"/>
      <c r="B245" s="10"/>
      <c r="C245" s="1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1"/>
      <c r="O245" s="16"/>
      <c r="P245" s="136"/>
      <c r="Q245" s="81"/>
    </row>
    <row r="246" spans="2:17" ht="12.7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 ht="12.7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2.75" customHeight="1">
      <c r="A248" s="37"/>
      <c r="B248" s="149"/>
      <c r="C248" s="149"/>
      <c r="D248" s="149"/>
      <c r="E248" s="150"/>
      <c r="F248" s="150"/>
      <c r="G248" s="150"/>
      <c r="H248" s="150"/>
      <c r="I248" s="151"/>
      <c r="J248" s="152"/>
      <c r="K248" s="153"/>
      <c r="L248" s="138"/>
      <c r="M248" s="137"/>
      <c r="N248" s="137"/>
      <c r="O248" s="137"/>
      <c r="P248" s="137"/>
      <c r="Q248" s="137"/>
    </row>
    <row r="249" spans="1:17" ht="12.75" customHeight="1">
      <c r="A249" s="37"/>
      <c r="B249" s="149"/>
      <c r="C249" s="149"/>
      <c r="D249" s="149"/>
      <c r="E249" s="150"/>
      <c r="F249" s="150"/>
      <c r="G249" s="150"/>
      <c r="H249" s="150"/>
      <c r="I249" s="151"/>
      <c r="J249" s="154"/>
      <c r="K249" s="155"/>
      <c r="L249" s="138"/>
      <c r="M249" s="155"/>
      <c r="N249" s="155"/>
      <c r="O249" s="155"/>
      <c r="P249" s="138"/>
      <c r="Q249" s="138"/>
    </row>
    <row r="250" spans="1:17" ht="12.75" customHeight="1">
      <c r="A250" s="37"/>
      <c r="B250" s="138"/>
      <c r="C250" s="156"/>
      <c r="D250" s="156"/>
      <c r="E250" s="138"/>
      <c r="F250" s="138"/>
      <c r="G250" s="138"/>
      <c r="H250" s="138"/>
      <c r="I250" s="138"/>
      <c r="J250" s="154"/>
      <c r="K250" s="157"/>
      <c r="L250" s="138"/>
      <c r="M250" s="138"/>
      <c r="N250" s="158"/>
      <c r="O250" s="138"/>
      <c r="P250" s="138"/>
      <c r="Q250" s="138"/>
    </row>
    <row r="251" spans="1:17" ht="12.75" customHeight="1">
      <c r="A251" s="93"/>
      <c r="B251" s="37"/>
      <c r="C251" s="94"/>
      <c r="D251" s="94"/>
      <c r="E251" s="159"/>
      <c r="F251" s="159"/>
      <c r="G251" s="159"/>
      <c r="H251" s="159"/>
      <c r="I251" s="160"/>
      <c r="J251" s="37"/>
      <c r="K251" s="37"/>
      <c r="L251" s="37"/>
      <c r="M251" s="37"/>
      <c r="N251" s="37"/>
      <c r="O251" s="37"/>
      <c r="P251" s="37"/>
      <c r="Q251" s="37"/>
    </row>
    <row r="252" spans="1:17" ht="12.75" customHeight="1">
      <c r="A252" s="93"/>
      <c r="B252" s="37"/>
      <c r="C252" s="94"/>
      <c r="D252" s="94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95"/>
      <c r="Q252" s="96"/>
    </row>
    <row r="253" spans="1:17" ht="12.75" customHeight="1">
      <c r="A253" s="161"/>
      <c r="B253" s="162"/>
      <c r="C253" s="162"/>
      <c r="D253" s="162"/>
      <c r="E253" s="104"/>
      <c r="F253" s="104"/>
      <c r="G253" s="104"/>
      <c r="H253" s="104"/>
      <c r="I253" s="104"/>
      <c r="J253" s="104"/>
      <c r="K253" s="97"/>
      <c r="L253" s="37"/>
      <c r="M253" s="104"/>
      <c r="N253" s="104"/>
      <c r="O253" s="104"/>
      <c r="P253" s="98"/>
      <c r="Q253" s="98"/>
    </row>
    <row r="254" spans="1:17" ht="12.75" customHeight="1">
      <c r="A254" s="163"/>
      <c r="B254" s="163"/>
      <c r="C254" s="163"/>
      <c r="D254" s="163"/>
      <c r="E254" s="99"/>
      <c r="F254" s="100"/>
      <c r="G254" s="101"/>
      <c r="H254" s="101"/>
      <c r="I254" s="102"/>
      <c r="J254" s="102"/>
      <c r="K254" s="99"/>
      <c r="L254" s="37"/>
      <c r="M254" s="99"/>
      <c r="N254" s="99"/>
      <c r="O254" s="99"/>
      <c r="P254" s="103"/>
      <c r="Q254" s="103"/>
    </row>
    <row r="255" spans="1:17" ht="12.75" customHeight="1">
      <c r="A255" s="41"/>
      <c r="B255" s="164"/>
      <c r="C255" s="33"/>
      <c r="D255" s="34"/>
      <c r="E255" s="42"/>
      <c r="F255" s="36"/>
      <c r="G255" s="36"/>
      <c r="H255" s="36"/>
      <c r="I255" s="35"/>
      <c r="J255" s="35"/>
      <c r="K255" s="3"/>
      <c r="L255" s="37"/>
      <c r="M255" s="35"/>
      <c r="N255" s="36"/>
      <c r="O255" s="36"/>
      <c r="P255" s="35"/>
      <c r="Q255" s="39"/>
    </row>
    <row r="256" spans="1:17" ht="12.75" customHeight="1">
      <c r="A256" s="41"/>
      <c r="B256" s="165"/>
      <c r="C256" s="33"/>
      <c r="D256" s="34"/>
      <c r="E256" s="35"/>
      <c r="F256" s="36"/>
      <c r="G256" s="36"/>
      <c r="H256" s="36"/>
      <c r="I256" s="35"/>
      <c r="J256" s="35"/>
      <c r="K256" s="3"/>
      <c r="L256" s="37"/>
      <c r="M256" s="35"/>
      <c r="N256" s="36"/>
      <c r="O256" s="36"/>
      <c r="P256" s="35"/>
      <c r="Q256" s="39"/>
    </row>
    <row r="257" spans="1:17" ht="12.75" customHeight="1">
      <c r="A257" s="41"/>
      <c r="B257" s="165"/>
      <c r="C257" s="33"/>
      <c r="D257" s="34"/>
      <c r="E257" s="35"/>
      <c r="F257" s="36"/>
      <c r="G257" s="36"/>
      <c r="H257" s="36"/>
      <c r="I257" s="35"/>
      <c r="J257" s="35"/>
      <c r="K257" s="3"/>
      <c r="L257" s="37"/>
      <c r="M257" s="35"/>
      <c r="N257" s="36"/>
      <c r="O257" s="36"/>
      <c r="P257" s="35"/>
      <c r="Q257" s="32"/>
    </row>
    <row r="258" spans="1:17" ht="12.75" customHeight="1">
      <c r="A258" s="32"/>
      <c r="B258" s="31"/>
      <c r="C258" s="33"/>
      <c r="D258" s="34"/>
      <c r="E258" s="35"/>
      <c r="F258" s="36"/>
      <c r="G258" s="36"/>
      <c r="H258" s="36"/>
      <c r="I258" s="35"/>
      <c r="J258" s="35"/>
      <c r="K258" s="3"/>
      <c r="L258" s="37"/>
      <c r="M258" s="35"/>
      <c r="N258" s="36"/>
      <c r="O258" s="36"/>
      <c r="P258" s="35"/>
      <c r="Q258" s="32"/>
    </row>
    <row r="259" spans="1:17" ht="12.75" customHeight="1">
      <c r="A259" s="32"/>
      <c r="B259" s="38"/>
      <c r="C259" s="33"/>
      <c r="D259" s="34"/>
      <c r="E259" s="35"/>
      <c r="F259" s="36"/>
      <c r="G259" s="36"/>
      <c r="H259" s="36"/>
      <c r="I259" s="35"/>
      <c r="J259" s="35"/>
      <c r="K259" s="3"/>
      <c r="L259" s="37"/>
      <c r="M259" s="35"/>
      <c r="N259" s="36"/>
      <c r="O259" s="36"/>
      <c r="P259" s="35"/>
      <c r="Q259" s="32"/>
    </row>
    <row r="260" spans="1:17" ht="12.75" customHeight="1">
      <c r="A260" s="32"/>
      <c r="B260" s="40"/>
      <c r="C260" s="33"/>
      <c r="D260" s="34"/>
      <c r="E260" s="35"/>
      <c r="F260" s="36"/>
      <c r="G260" s="36"/>
      <c r="H260" s="36"/>
      <c r="I260" s="35"/>
      <c r="J260" s="35"/>
      <c r="K260" s="3"/>
      <c r="L260" s="37"/>
      <c r="M260" s="35"/>
      <c r="N260" s="36"/>
      <c r="O260" s="36"/>
      <c r="P260" s="35"/>
      <c r="Q260" s="32"/>
    </row>
    <row r="261" spans="1:17" ht="12.75" customHeight="1">
      <c r="A261" s="31"/>
      <c r="B261" s="31"/>
      <c r="C261" s="33"/>
      <c r="D261" s="34"/>
      <c r="E261" s="35"/>
      <c r="F261" s="36"/>
      <c r="G261" s="36"/>
      <c r="H261" s="36"/>
      <c r="I261" s="35"/>
      <c r="J261" s="35"/>
      <c r="K261" s="3"/>
      <c r="L261" s="37"/>
      <c r="M261" s="35"/>
      <c r="N261" s="36"/>
      <c r="O261" s="36"/>
      <c r="P261" s="35"/>
      <c r="Q261" s="32"/>
    </row>
    <row r="262" spans="1:17" ht="12.75" customHeight="1">
      <c r="A262" s="31"/>
      <c r="B262" s="31"/>
      <c r="C262" s="33"/>
      <c r="D262" s="34"/>
      <c r="E262" s="35"/>
      <c r="F262" s="36"/>
      <c r="G262" s="36"/>
      <c r="H262" s="36"/>
      <c r="I262" s="35"/>
      <c r="J262" s="35"/>
      <c r="K262" s="3"/>
      <c r="L262" s="37"/>
      <c r="M262" s="35"/>
      <c r="N262" s="36"/>
      <c r="O262" s="36"/>
      <c r="P262" s="35"/>
      <c r="Q262" s="32"/>
    </row>
    <row r="263" spans="2:17" ht="12.75" customHeight="1">
      <c r="B263" s="8"/>
      <c r="C263" s="12"/>
      <c r="D263" s="13"/>
      <c r="E263" s="15"/>
      <c r="F263" s="14"/>
      <c r="G263" s="14"/>
      <c r="H263" s="14"/>
      <c r="I263" s="15"/>
      <c r="J263" s="15"/>
      <c r="K263" s="111"/>
      <c r="L263" s="16"/>
      <c r="M263" s="15"/>
      <c r="N263" s="36"/>
      <c r="O263" s="14"/>
      <c r="P263" s="15"/>
      <c r="Q263" s="17"/>
    </row>
    <row r="264" spans="2:17" ht="12.75" customHeight="1">
      <c r="B264" s="8"/>
      <c r="C264" s="12"/>
      <c r="D264" s="13"/>
      <c r="E264" s="15"/>
      <c r="F264" s="14"/>
      <c r="G264" s="14"/>
      <c r="H264" s="14"/>
      <c r="I264" s="15"/>
      <c r="J264" s="15"/>
      <c r="K264" s="111"/>
      <c r="L264" s="16"/>
      <c r="M264" s="15"/>
      <c r="N264" s="36"/>
      <c r="O264" s="14"/>
      <c r="P264" s="15"/>
      <c r="Q264" s="17"/>
    </row>
    <row r="265" spans="2:17" ht="12.75">
      <c r="B265" s="8"/>
      <c r="C265" s="12"/>
      <c r="D265" s="13"/>
      <c r="E265" s="15"/>
      <c r="F265" s="14"/>
      <c r="G265" s="14"/>
      <c r="H265" s="14"/>
      <c r="I265" s="15"/>
      <c r="J265" s="15"/>
      <c r="K265" s="111"/>
      <c r="L265" s="16"/>
      <c r="M265" s="15"/>
      <c r="N265" s="36"/>
      <c r="O265" s="14"/>
      <c r="P265" s="15"/>
      <c r="Q265" s="17"/>
    </row>
    <row r="266" spans="2:17" ht="12.75">
      <c r="B266" s="8"/>
      <c r="C266" s="12"/>
      <c r="D266" s="13"/>
      <c r="E266" s="15"/>
      <c r="F266" s="14"/>
      <c r="G266" s="14"/>
      <c r="H266" s="14"/>
      <c r="I266" s="15"/>
      <c r="J266" s="15"/>
      <c r="K266" s="111"/>
      <c r="L266" s="16"/>
      <c r="M266" s="15"/>
      <c r="N266" s="36"/>
      <c r="O266" s="14"/>
      <c r="P266" s="15"/>
      <c r="Q266" s="17"/>
    </row>
    <row r="267" spans="2:17" ht="12.75">
      <c r="B267" s="8"/>
      <c r="C267" s="12"/>
      <c r="D267" s="13"/>
      <c r="E267" s="15"/>
      <c r="F267" s="14"/>
      <c r="G267" s="14"/>
      <c r="H267" s="14"/>
      <c r="I267" s="15"/>
      <c r="J267" s="15"/>
      <c r="K267" s="111"/>
      <c r="L267" s="16"/>
      <c r="M267" s="15"/>
      <c r="N267" s="36"/>
      <c r="O267" s="14"/>
      <c r="P267" s="15"/>
      <c r="Q267" s="17"/>
    </row>
    <row r="268" spans="2:17" ht="12.75">
      <c r="B268" s="8"/>
      <c r="C268" s="12"/>
      <c r="D268" s="13"/>
      <c r="E268" s="15"/>
      <c r="F268" s="14"/>
      <c r="G268" s="14"/>
      <c r="H268" s="14"/>
      <c r="I268" s="15"/>
      <c r="J268" s="15"/>
      <c r="K268" s="111"/>
      <c r="L268" s="16"/>
      <c r="M268" s="15"/>
      <c r="N268" s="36"/>
      <c r="O268" s="14"/>
      <c r="P268" s="15"/>
      <c r="Q268" s="17"/>
    </row>
    <row r="269" spans="2:17" ht="12.75">
      <c r="B269" s="8"/>
      <c r="C269" s="12"/>
      <c r="D269" s="13"/>
      <c r="E269" s="15"/>
      <c r="F269" s="14"/>
      <c r="G269" s="14"/>
      <c r="H269" s="14"/>
      <c r="I269" s="15"/>
      <c r="J269" s="15"/>
      <c r="K269" s="111"/>
      <c r="L269" s="16"/>
      <c r="M269" s="15"/>
      <c r="N269" s="36"/>
      <c r="O269" s="14"/>
      <c r="P269" s="15"/>
      <c r="Q269" s="17"/>
    </row>
    <row r="270" spans="2:17" ht="12.75">
      <c r="B270" s="8"/>
      <c r="C270" s="12"/>
      <c r="D270" s="13"/>
      <c r="E270" s="15"/>
      <c r="F270" s="14"/>
      <c r="G270" s="14"/>
      <c r="H270" s="14"/>
      <c r="I270" s="15"/>
      <c r="J270" s="15"/>
      <c r="K270" s="111"/>
      <c r="L270" s="16"/>
      <c r="M270" s="15"/>
      <c r="N270" s="36"/>
      <c r="O270" s="14"/>
      <c r="P270" s="15"/>
      <c r="Q270" s="17"/>
    </row>
    <row r="271" spans="2:17" ht="12.75">
      <c r="B271" s="8"/>
      <c r="C271" s="12"/>
      <c r="D271" s="13"/>
      <c r="E271" s="15"/>
      <c r="F271" s="14"/>
      <c r="G271" s="14"/>
      <c r="H271" s="14"/>
      <c r="I271" s="15"/>
      <c r="J271" s="15"/>
      <c r="K271" s="111"/>
      <c r="L271" s="16"/>
      <c r="M271" s="15"/>
      <c r="N271" s="36"/>
      <c r="O271" s="14"/>
      <c r="P271" s="15"/>
      <c r="Q271" s="17"/>
    </row>
    <row r="272" spans="2:17" ht="12.75">
      <c r="B272" s="8"/>
      <c r="C272" s="12"/>
      <c r="D272" s="13"/>
      <c r="E272" s="15"/>
      <c r="F272" s="14"/>
      <c r="G272" s="14"/>
      <c r="H272" s="14"/>
      <c r="I272" s="15"/>
      <c r="J272" s="15"/>
      <c r="K272" s="111"/>
      <c r="L272" s="16"/>
      <c r="M272" s="15"/>
      <c r="N272" s="36"/>
      <c r="O272" s="14"/>
      <c r="P272" s="15"/>
      <c r="Q272" s="17"/>
    </row>
    <row r="273" spans="2:17" ht="12.75">
      <c r="B273" s="8"/>
      <c r="C273" s="12"/>
      <c r="D273" s="13"/>
      <c r="E273" s="15"/>
      <c r="F273" s="14"/>
      <c r="G273" s="14"/>
      <c r="H273" s="14"/>
      <c r="I273" s="15"/>
      <c r="J273" s="15"/>
      <c r="K273" s="111"/>
      <c r="L273" s="16"/>
      <c r="M273" s="15"/>
      <c r="N273" s="36"/>
      <c r="O273" s="14"/>
      <c r="P273" s="15"/>
      <c r="Q273" s="17"/>
    </row>
    <row r="274" spans="2:17" ht="12.75">
      <c r="B274" s="8"/>
      <c r="C274" s="12"/>
      <c r="D274" s="13"/>
      <c r="E274" s="15"/>
      <c r="F274" s="14"/>
      <c r="G274" s="14"/>
      <c r="H274" s="14"/>
      <c r="I274" s="15"/>
      <c r="J274" s="15"/>
      <c r="K274" s="111"/>
      <c r="L274" s="16"/>
      <c r="M274" s="15"/>
      <c r="N274" s="36"/>
      <c r="O274" s="14"/>
      <c r="P274" s="15"/>
      <c r="Q274" s="17"/>
    </row>
    <row r="275" spans="2:17" ht="12.75">
      <c r="B275" s="8"/>
      <c r="C275" s="12"/>
      <c r="D275" s="13"/>
      <c r="E275" s="15"/>
      <c r="F275" s="14"/>
      <c r="G275" s="14"/>
      <c r="H275" s="14"/>
      <c r="I275" s="15"/>
      <c r="J275" s="15"/>
      <c r="K275" s="111"/>
      <c r="L275" s="16"/>
      <c r="M275" s="15"/>
      <c r="N275" s="36"/>
      <c r="O275" s="14"/>
      <c r="P275" s="15"/>
      <c r="Q275" s="17"/>
    </row>
    <row r="276" spans="2:17" ht="12.75">
      <c r="B276" s="8"/>
      <c r="C276" s="12"/>
      <c r="D276" s="13"/>
      <c r="E276" s="15"/>
      <c r="F276" s="14"/>
      <c r="G276" s="14"/>
      <c r="H276" s="14"/>
      <c r="I276" s="15"/>
      <c r="J276" s="15"/>
      <c r="K276" s="111"/>
      <c r="L276" s="16"/>
      <c r="M276" s="15"/>
      <c r="N276" s="36"/>
      <c r="O276" s="14"/>
      <c r="P276" s="15"/>
      <c r="Q276" s="17"/>
    </row>
    <row r="277" spans="2:17" ht="12.75">
      <c r="B277" s="8"/>
      <c r="C277" s="12"/>
      <c r="D277" s="13"/>
      <c r="E277" s="15"/>
      <c r="F277" s="14"/>
      <c r="G277" s="14"/>
      <c r="H277" s="14"/>
      <c r="I277" s="15"/>
      <c r="J277" s="15"/>
      <c r="K277" s="111"/>
      <c r="L277" s="16"/>
      <c r="M277" s="15"/>
      <c r="N277" s="36"/>
      <c r="O277" s="14"/>
      <c r="P277" s="15"/>
      <c r="Q277" s="17"/>
    </row>
    <row r="278" spans="2:17" ht="12.75">
      <c r="B278" s="8"/>
      <c r="C278" s="12"/>
      <c r="D278" s="13"/>
      <c r="E278" s="15"/>
      <c r="F278" s="14"/>
      <c r="G278" s="14"/>
      <c r="H278" s="14"/>
      <c r="I278" s="15"/>
      <c r="J278" s="15"/>
      <c r="K278" s="111"/>
      <c r="L278" s="16"/>
      <c r="M278" s="15"/>
      <c r="N278" s="36"/>
      <c r="O278" s="14"/>
      <c r="P278" s="15"/>
      <c r="Q278" s="17"/>
    </row>
    <row r="279" spans="2:17" ht="12.75">
      <c r="B279" s="8"/>
      <c r="C279" s="12"/>
      <c r="D279" s="13"/>
      <c r="E279" s="15"/>
      <c r="F279" s="14"/>
      <c r="G279" s="14"/>
      <c r="H279" s="14"/>
      <c r="I279" s="15"/>
      <c r="J279" s="15"/>
      <c r="K279" s="111"/>
      <c r="L279" s="16"/>
      <c r="M279" s="15"/>
      <c r="N279" s="36"/>
      <c r="O279" s="14"/>
      <c r="P279" s="15"/>
      <c r="Q279" s="17"/>
    </row>
    <row r="280" spans="2:17" ht="12.75">
      <c r="B280" s="8"/>
      <c r="C280" s="12"/>
      <c r="D280" s="13"/>
      <c r="E280" s="15"/>
      <c r="F280" s="14"/>
      <c r="G280" s="14"/>
      <c r="H280" s="14"/>
      <c r="I280" s="15"/>
      <c r="J280" s="15"/>
      <c r="K280" s="3"/>
      <c r="L280" s="16"/>
      <c r="M280" s="15"/>
      <c r="N280" s="17"/>
      <c r="O280" s="17"/>
      <c r="P280" s="15"/>
      <c r="Q280" s="17"/>
    </row>
    <row r="281" spans="2:17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2:17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2:17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2:17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2:17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2:17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2:17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2:17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2:17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2:17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2:17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2:17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2:17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2:17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2:17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2:17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2:17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2:17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2:17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2:17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2:17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2:17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2:17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2:17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2:17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2:17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2:17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2:17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2:17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2:17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2:17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2:17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2:17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2:17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2:17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2:17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2:17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2:17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2:17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2:17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2:17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2:17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2:17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2:17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2:17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2:17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2:17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2:17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</sheetData>
  <sheetProtection/>
  <mergeCells count="43">
    <mergeCell ref="B231:D231"/>
    <mergeCell ref="B230:D230"/>
    <mergeCell ref="K225:Q225"/>
    <mergeCell ref="J231:Q231"/>
    <mergeCell ref="P206:P207"/>
    <mergeCell ref="C153:C154"/>
    <mergeCell ref="D153:D154"/>
    <mergeCell ref="C194:P195"/>
    <mergeCell ref="D197:O197"/>
    <mergeCell ref="K173:Q173"/>
    <mergeCell ref="D196:N196"/>
    <mergeCell ref="B225:D225"/>
    <mergeCell ref="D70:O70"/>
    <mergeCell ref="E78:J78"/>
    <mergeCell ref="M78:O78"/>
    <mergeCell ref="B153:B154"/>
    <mergeCell ref="E206:J206"/>
    <mergeCell ref="D144:O144"/>
    <mergeCell ref="E153:J153"/>
    <mergeCell ref="N172:Q172"/>
    <mergeCell ref="Q206:Q207"/>
    <mergeCell ref="P21:P22"/>
    <mergeCell ref="C67:P68"/>
    <mergeCell ref="C69:P69"/>
    <mergeCell ref="M206:O206"/>
    <mergeCell ref="Q21:Q22"/>
    <mergeCell ref="N50:Q50"/>
    <mergeCell ref="P153:P154"/>
    <mergeCell ref="D143:O143"/>
    <mergeCell ref="Q153:Q154"/>
    <mergeCell ref="K166:Q166"/>
    <mergeCell ref="N106:Q106"/>
    <mergeCell ref="P78:P79"/>
    <mergeCell ref="Q78:Q79"/>
    <mergeCell ref="K99:Q99"/>
    <mergeCell ref="M153:O153"/>
    <mergeCell ref="C7:P8"/>
    <mergeCell ref="C141:P142"/>
    <mergeCell ref="E21:J21"/>
    <mergeCell ref="M21:O21"/>
    <mergeCell ref="D10:O10"/>
    <mergeCell ref="C9:P9"/>
    <mergeCell ref="K43:Q43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9:W115"/>
  <sheetViews>
    <sheetView zoomScale="75" zoomScaleNormal="75" zoomScalePageLayoutView="0" workbookViewId="0" topLeftCell="A1">
      <selection activeCell="R111" sqref="J99:R111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24.57421875" style="0" customWidth="1"/>
    <col min="4" max="4" width="7.00390625" style="0" bestFit="1" customWidth="1"/>
    <col min="5" max="5" width="11.7109375" style="0" bestFit="1" customWidth="1"/>
    <col min="6" max="7" width="12.57421875" style="0" bestFit="1" customWidth="1"/>
    <col min="8" max="9" width="0" style="0" hidden="1" customWidth="1"/>
    <col min="10" max="10" width="11.7109375" style="0" bestFit="1" customWidth="1"/>
    <col min="11" max="11" width="12.57421875" style="0" bestFit="1" customWidth="1"/>
    <col min="12" max="13" width="0" style="0" hidden="1" customWidth="1"/>
    <col min="14" max="14" width="11.7109375" style="0" bestFit="1" customWidth="1"/>
    <col min="17" max="17" width="12.57421875" style="0" bestFit="1" customWidth="1"/>
    <col min="18" max="18" width="33.28125" style="0" customWidth="1"/>
  </cols>
  <sheetData>
    <row r="9" spans="2:17" ht="12.75"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2.75">
      <c r="B10" s="1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20.25">
      <c r="B11" s="1"/>
      <c r="C11" s="9"/>
      <c r="D11" s="415" t="s">
        <v>165</v>
      </c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</row>
    <row r="12" spans="2:17" ht="20.25">
      <c r="B12" s="1"/>
      <c r="C12" s="9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</row>
    <row r="13" spans="2:18" ht="12.75" customHeight="1">
      <c r="B13" s="1"/>
      <c r="C13" s="7"/>
      <c r="D13" s="10"/>
      <c r="E13" s="395" t="s">
        <v>239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166"/>
      <c r="Q13" s="166"/>
      <c r="R13" s="166"/>
    </row>
    <row r="14" spans="2:18" ht="26.25" thickBot="1">
      <c r="B14" s="1"/>
      <c r="C14" s="10"/>
      <c r="D14" s="1"/>
      <c r="E14" s="398" t="s">
        <v>122</v>
      </c>
      <c r="F14" s="398"/>
      <c r="G14" s="398"/>
      <c r="H14" s="398"/>
      <c r="I14" s="398"/>
      <c r="J14" s="398"/>
      <c r="K14" s="398"/>
      <c r="L14" s="398"/>
      <c r="M14" s="398"/>
      <c r="N14" s="398"/>
      <c r="O14" s="11"/>
      <c r="P14" s="1"/>
      <c r="Q14" s="83" t="s">
        <v>47</v>
      </c>
      <c r="R14" s="81">
        <v>113.17</v>
      </c>
    </row>
    <row r="17" spans="2:18" ht="17.25">
      <c r="B17" s="1"/>
      <c r="C17" s="45"/>
      <c r="D17" s="45"/>
      <c r="E17" s="45"/>
      <c r="F17" s="46"/>
      <c r="G17" s="46"/>
      <c r="H17" s="46"/>
      <c r="I17" s="46"/>
      <c r="J17" s="47"/>
      <c r="K17" s="60"/>
      <c r="L17" s="61"/>
      <c r="M17" s="49"/>
      <c r="N17" s="67"/>
      <c r="O17" s="67"/>
      <c r="P17" s="67"/>
      <c r="Q17" s="67"/>
      <c r="R17" s="67"/>
    </row>
    <row r="18" spans="2:18" ht="15.75">
      <c r="B18" s="1"/>
      <c r="C18" s="45"/>
      <c r="D18" s="45"/>
      <c r="E18" s="45"/>
      <c r="F18" s="46"/>
      <c r="G18" s="46"/>
      <c r="H18" s="46"/>
      <c r="I18" s="46"/>
      <c r="J18" s="47"/>
      <c r="K18" s="48"/>
      <c r="L18" s="77"/>
      <c r="M18" s="49"/>
      <c r="N18" s="77"/>
      <c r="O18" s="77"/>
      <c r="P18" s="77"/>
      <c r="Q18" s="49"/>
      <c r="R18" s="49"/>
    </row>
    <row r="19" spans="2:18" ht="15.75">
      <c r="B19" s="1"/>
      <c r="C19" s="49"/>
      <c r="D19" s="50"/>
      <c r="E19" s="50"/>
      <c r="F19" s="49"/>
      <c r="G19" s="49"/>
      <c r="H19" s="49"/>
      <c r="I19" s="49"/>
      <c r="J19" s="49"/>
      <c r="K19" s="48"/>
      <c r="L19" s="51" t="s">
        <v>16</v>
      </c>
      <c r="M19" s="49"/>
      <c r="N19" s="52"/>
      <c r="O19" s="53"/>
      <c r="P19" s="49"/>
      <c r="Q19" s="49"/>
      <c r="R19" s="49"/>
    </row>
    <row r="20" spans="2:18" ht="12.75">
      <c r="B20" s="54"/>
      <c r="C20" s="1"/>
      <c r="D20" s="55"/>
      <c r="E20" s="55"/>
      <c r="F20" s="56"/>
      <c r="G20" s="56"/>
      <c r="H20" s="56"/>
      <c r="I20" s="56"/>
      <c r="J20" s="57"/>
      <c r="K20" s="1"/>
      <c r="L20" s="1"/>
      <c r="M20" s="1"/>
      <c r="N20" s="1"/>
      <c r="O20" s="1"/>
      <c r="P20" s="1"/>
      <c r="Q20" s="1"/>
      <c r="R20" s="1"/>
    </row>
    <row r="21" spans="2:18" ht="12.75">
      <c r="B21" s="54"/>
      <c r="C21" s="1"/>
      <c r="D21" s="55"/>
      <c r="E21" s="5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8"/>
      <c r="R21" s="59"/>
    </row>
    <row r="22" spans="2:18" ht="15.75">
      <c r="B22" s="447"/>
      <c r="C22" s="428" t="s">
        <v>7</v>
      </c>
      <c r="D22" s="428" t="s">
        <v>17</v>
      </c>
      <c r="E22" s="428" t="s">
        <v>0</v>
      </c>
      <c r="F22" s="425" t="s">
        <v>1</v>
      </c>
      <c r="G22" s="426"/>
      <c r="H22" s="426"/>
      <c r="I22" s="426"/>
      <c r="J22" s="426"/>
      <c r="K22" s="427"/>
      <c r="L22" s="292"/>
      <c r="M22" s="293"/>
      <c r="N22" s="425" t="s">
        <v>11</v>
      </c>
      <c r="O22" s="426"/>
      <c r="P22" s="427"/>
      <c r="Q22" s="321" t="s">
        <v>2</v>
      </c>
      <c r="R22" s="321" t="s">
        <v>248</v>
      </c>
    </row>
    <row r="23" spans="2:18" ht="15">
      <c r="B23" s="448"/>
      <c r="C23" s="429"/>
      <c r="D23" s="429"/>
      <c r="E23" s="429"/>
      <c r="F23" s="251" t="s">
        <v>4</v>
      </c>
      <c r="G23" s="252" t="s">
        <v>12</v>
      </c>
      <c r="H23" s="253" t="s">
        <v>18</v>
      </c>
      <c r="I23" s="253" t="s">
        <v>19</v>
      </c>
      <c r="J23" s="254" t="s">
        <v>20</v>
      </c>
      <c r="K23" s="254" t="s">
        <v>5</v>
      </c>
      <c r="L23" s="255" t="s">
        <v>21</v>
      </c>
      <c r="M23" s="256"/>
      <c r="N23" s="260" t="s">
        <v>9</v>
      </c>
      <c r="O23" s="260" t="s">
        <v>245</v>
      </c>
      <c r="P23" s="260" t="s">
        <v>108</v>
      </c>
      <c r="Q23" s="318"/>
      <c r="R23" s="318"/>
    </row>
    <row r="24" spans="2:23" ht="45" customHeight="1">
      <c r="B24" s="19">
        <v>136</v>
      </c>
      <c r="C24" s="248" t="s">
        <v>123</v>
      </c>
      <c r="D24" s="20">
        <v>15</v>
      </c>
      <c r="E24" s="21">
        <v>264.5</v>
      </c>
      <c r="F24" s="22">
        <f>D24*E24</f>
        <v>3967.5</v>
      </c>
      <c r="G24" s="23"/>
      <c r="H24" s="23"/>
      <c r="I24" s="23">
        <f>H24*0.25</f>
        <v>0</v>
      </c>
      <c r="J24" s="24">
        <f>IF((VLOOKUP(F24,'[2]TABLAS 15'!$B$22:$D$32,3)-L24)&lt;0,0,VLOOKUP(F24,'[2]TABLAS 15'!$B$22:$D$32,3)-L24)</f>
        <v>0</v>
      </c>
      <c r="K24" s="24">
        <f>SUM(F24+H24+J24+I24+G24)</f>
        <v>3967.5</v>
      </c>
      <c r="L24" s="25">
        <f>((F24-VLOOKUP(F24,'[2]TABLAS 15'!$A$6:$D$13,1))*VLOOKUP(F24,'[2]TABLAS 15'!$A$6:$D$13,4)+VLOOKUP(F24,'[2]TABLAS 15'!$A$6:$D$13,3))</f>
        <v>339.9648</v>
      </c>
      <c r="M24" s="26"/>
      <c r="N24" s="24">
        <f>IF((VLOOKUP(F24,'[2]TABLAS 15'!$B$22:$D$32,3)-L24)&lt;0,-(VLOOKUP(F24,'[2]TABLAS 15'!$B$22:$D$32,3)-L24),0)</f>
        <v>339.9648</v>
      </c>
      <c r="O24" s="27"/>
      <c r="P24" s="23">
        <v>90.69</v>
      </c>
      <c r="Q24" s="24">
        <f>K24-O24-P24-N24</f>
        <v>3536.8451999999997</v>
      </c>
      <c r="R24" s="475">
        <v>1</v>
      </c>
      <c r="S24" s="235"/>
      <c r="T24" s="235"/>
      <c r="U24" s="235">
        <f>Q24*2</f>
        <v>7073.6903999999995</v>
      </c>
      <c r="V24" s="385">
        <f>U24*0.2</f>
        <v>1414.73808</v>
      </c>
      <c r="W24" s="242">
        <f>V24/16</f>
        <v>88.42113</v>
      </c>
    </row>
    <row r="25" spans="2:18" ht="15">
      <c r="B25" s="2"/>
      <c r="C25" s="108"/>
      <c r="D25" s="20"/>
      <c r="E25" s="21"/>
      <c r="F25" s="24">
        <f>SUM(F24)</f>
        <v>3967.5</v>
      </c>
      <c r="G25" s="23"/>
      <c r="H25" s="23"/>
      <c r="I25" s="23">
        <f>SUM(I24)</f>
        <v>0</v>
      </c>
      <c r="J25" s="24">
        <f>SUM(J24)</f>
        <v>0</v>
      </c>
      <c r="K25" s="24">
        <f>SUM(K24)</f>
        <v>3967.5</v>
      </c>
      <c r="L25" s="25">
        <f>SUM(L24)</f>
        <v>339.9648</v>
      </c>
      <c r="M25" s="26"/>
      <c r="N25" s="24">
        <f>SUM(N24)</f>
        <v>339.9648</v>
      </c>
      <c r="O25" s="27"/>
      <c r="P25" s="23">
        <f>SUM(P24)</f>
        <v>90.69</v>
      </c>
      <c r="Q25" s="24"/>
      <c r="R25" s="2"/>
    </row>
    <row r="26" spans="2:18" ht="12.75">
      <c r="B26" s="4"/>
      <c r="C26" s="6"/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</row>
    <row r="27" spans="4:18" ht="13.5" thickBot="1"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4"/>
      <c r="Q27" s="15"/>
      <c r="R27" s="17"/>
    </row>
    <row r="28" spans="4:18" ht="13.5" thickBot="1"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26" t="s">
        <v>2</v>
      </c>
      <c r="Q28" s="121">
        <f>SUM(Q24:Q27)</f>
        <v>3536.8451999999997</v>
      </c>
      <c r="R28" s="17"/>
    </row>
    <row r="29" spans="4:18" ht="12.75"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26"/>
      <c r="Q29" s="15"/>
      <c r="R29" s="17"/>
    </row>
    <row r="30" spans="4:18" ht="12.75"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26"/>
      <c r="Q30" s="15"/>
      <c r="R30" s="17"/>
    </row>
    <row r="31" spans="4:18" ht="12.75"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</row>
    <row r="32" spans="4:18" ht="12.75">
      <c r="D32" s="12"/>
      <c r="E32" s="13"/>
      <c r="F32" s="15"/>
      <c r="G32" s="14"/>
      <c r="H32" s="14"/>
      <c r="I32" s="14"/>
      <c r="J32" s="15"/>
      <c r="K32" s="15"/>
      <c r="L32" s="111"/>
      <c r="M32" s="16"/>
      <c r="N32" s="15"/>
      <c r="O32" s="36"/>
      <c r="P32" s="14"/>
      <c r="Q32" s="15"/>
      <c r="R32" s="17"/>
    </row>
    <row r="33" spans="4:18" ht="12.75">
      <c r="D33" s="12"/>
      <c r="E33" s="13"/>
      <c r="F33" s="15"/>
      <c r="G33" s="14"/>
      <c r="H33" s="14"/>
      <c r="I33" s="14"/>
      <c r="J33" s="15"/>
      <c r="K33" s="15"/>
      <c r="L33" s="111"/>
      <c r="M33" s="16"/>
      <c r="N33" s="15"/>
      <c r="O33" s="36"/>
      <c r="P33" s="14"/>
      <c r="Q33" s="15"/>
      <c r="R33" s="17"/>
    </row>
    <row r="34" spans="3:18" ht="12.75">
      <c r="C34" s="29"/>
      <c r="L34" s="424"/>
      <c r="M34" s="424"/>
      <c r="N34" s="424"/>
      <c r="O34" s="424"/>
      <c r="P34" s="424"/>
      <c r="Q34" s="424"/>
      <c r="R34" s="424"/>
    </row>
    <row r="35" spans="3:18" ht="12.75">
      <c r="C35" s="29"/>
      <c r="L35" s="120"/>
      <c r="M35" s="120"/>
      <c r="N35" s="120"/>
      <c r="O35" s="120"/>
      <c r="P35" s="120"/>
      <c r="Q35" s="120"/>
      <c r="R35" s="120"/>
    </row>
    <row r="36" spans="3:18" ht="12.75">
      <c r="C36" s="29"/>
      <c r="L36" s="120"/>
      <c r="M36" s="120"/>
      <c r="N36" s="120"/>
      <c r="O36" s="120"/>
      <c r="P36" s="120"/>
      <c r="Q36" s="120"/>
      <c r="R36" s="120"/>
    </row>
    <row r="37" spans="3:18" ht="12.75">
      <c r="C37" s="29"/>
      <c r="L37" s="120"/>
      <c r="M37" s="120"/>
      <c r="N37" s="120"/>
      <c r="O37" s="120"/>
      <c r="P37" s="120"/>
      <c r="Q37" s="120"/>
      <c r="R37" s="120"/>
    </row>
    <row r="38" spans="9:11" ht="12.75">
      <c r="I38" s="29"/>
      <c r="J38" s="29"/>
      <c r="K38" s="29"/>
    </row>
    <row r="39" ht="12.75">
      <c r="F39" s="30"/>
    </row>
    <row r="40" spans="3:16" ht="12.75">
      <c r="C40" s="29"/>
      <c r="P40" s="71"/>
    </row>
    <row r="41" spans="3:20" ht="15.75">
      <c r="C41" s="320"/>
      <c r="L41" s="432"/>
      <c r="M41" s="432"/>
      <c r="N41" s="432"/>
      <c r="O41" s="432"/>
      <c r="P41" s="432"/>
      <c r="Q41" s="432"/>
      <c r="R41" s="432"/>
      <c r="S41" s="432"/>
      <c r="T41" s="356"/>
    </row>
    <row r="42" spans="4:18" ht="12.75">
      <c r="D42" s="12"/>
      <c r="E42" s="13"/>
      <c r="F42" s="15"/>
      <c r="G42" s="14"/>
      <c r="H42" s="14"/>
      <c r="I42" s="14"/>
      <c r="J42" s="15"/>
      <c r="K42" s="15"/>
      <c r="L42" s="111"/>
      <c r="M42" s="16"/>
      <c r="N42" s="15"/>
      <c r="O42" s="36"/>
      <c r="P42" s="14"/>
      <c r="Q42" s="15"/>
      <c r="R42" s="17"/>
    </row>
    <row r="43" spans="4:18" ht="12.75">
      <c r="D43" s="12"/>
      <c r="E43" s="13"/>
      <c r="F43" s="15"/>
      <c r="G43" s="14"/>
      <c r="H43" s="14"/>
      <c r="I43" s="14"/>
      <c r="J43" s="15"/>
      <c r="K43" s="15"/>
      <c r="L43" s="111"/>
      <c r="M43" s="16"/>
      <c r="N43" s="15"/>
      <c r="O43" s="36"/>
      <c r="P43" s="14"/>
      <c r="Q43" s="15"/>
      <c r="R43" s="17"/>
    </row>
    <row r="44" spans="4:18" ht="12.75">
      <c r="D44" s="12"/>
      <c r="E44" s="13"/>
      <c r="F44" s="15"/>
      <c r="G44" s="14"/>
      <c r="H44" s="14"/>
      <c r="I44" s="14"/>
      <c r="J44" s="15"/>
      <c r="K44" s="15"/>
      <c r="L44" s="111"/>
      <c r="M44" s="16"/>
      <c r="N44" s="15"/>
      <c r="O44" s="36"/>
      <c r="P44" s="14"/>
      <c r="Q44" s="15"/>
      <c r="R44" s="17"/>
    </row>
    <row r="45" spans="4:18" ht="12.75">
      <c r="D45" s="12"/>
      <c r="E45" s="13"/>
      <c r="F45" s="15"/>
      <c r="G45" s="14"/>
      <c r="H45" s="14"/>
      <c r="I45" s="14"/>
      <c r="J45" s="15"/>
      <c r="K45" s="15"/>
      <c r="L45" s="111"/>
      <c r="M45" s="16"/>
      <c r="N45" s="15"/>
      <c r="O45" s="36"/>
      <c r="P45" s="14"/>
      <c r="Q45" s="15"/>
      <c r="R45" s="17"/>
    </row>
    <row r="46" spans="4:18" ht="12.75">
      <c r="D46" s="12"/>
      <c r="E46" s="13"/>
      <c r="F46" s="15"/>
      <c r="G46" s="14"/>
      <c r="H46" s="14"/>
      <c r="I46" s="14"/>
      <c r="J46" s="15"/>
      <c r="K46" s="15"/>
      <c r="L46" s="111"/>
      <c r="M46" s="16"/>
      <c r="N46" s="15"/>
      <c r="O46" s="36"/>
      <c r="P46" s="14"/>
      <c r="Q46" s="15"/>
      <c r="R46" s="17"/>
    </row>
    <row r="47" spans="4:18" ht="12.75">
      <c r="D47" s="12"/>
      <c r="E47" s="13"/>
      <c r="F47" s="15"/>
      <c r="G47" s="14"/>
      <c r="H47" s="14"/>
      <c r="I47" s="14"/>
      <c r="J47" s="15"/>
      <c r="K47" s="15"/>
      <c r="L47" s="111"/>
      <c r="M47" s="16"/>
      <c r="N47" s="15"/>
      <c r="O47" s="36"/>
      <c r="P47" s="14"/>
      <c r="Q47" s="15"/>
      <c r="R47" s="17"/>
    </row>
    <row r="48" spans="4:18" ht="12.75">
      <c r="D48" s="12"/>
      <c r="E48" s="13"/>
      <c r="F48" s="15"/>
      <c r="G48" s="14"/>
      <c r="H48" s="14"/>
      <c r="I48" s="14"/>
      <c r="J48" s="15"/>
      <c r="K48" s="15"/>
      <c r="L48" s="111"/>
      <c r="M48" s="16"/>
      <c r="N48" s="15"/>
      <c r="O48" s="36"/>
      <c r="P48" s="14"/>
      <c r="Q48" s="15"/>
      <c r="R48" s="17"/>
    </row>
    <row r="49" spans="4:18" ht="12.75">
      <c r="D49" s="12"/>
      <c r="E49" s="13"/>
      <c r="F49" s="15"/>
      <c r="G49" s="14"/>
      <c r="H49" s="14"/>
      <c r="I49" s="14"/>
      <c r="J49" s="15"/>
      <c r="K49" s="15"/>
      <c r="L49" s="111"/>
      <c r="M49" s="16"/>
      <c r="N49" s="15"/>
      <c r="O49" s="36"/>
      <c r="P49" s="14"/>
      <c r="Q49" s="15"/>
      <c r="R49" s="17"/>
    </row>
    <row r="50" spans="4:18" ht="12.75">
      <c r="D50" s="12"/>
      <c r="E50" s="13"/>
      <c r="F50" s="15"/>
      <c r="G50" s="14"/>
      <c r="H50" s="14"/>
      <c r="I50" s="14"/>
      <c r="J50" s="15"/>
      <c r="K50" s="15"/>
      <c r="L50" s="111"/>
      <c r="M50" s="16"/>
      <c r="N50" s="15"/>
      <c r="O50" s="36"/>
      <c r="P50" s="14"/>
      <c r="Q50" s="15"/>
      <c r="R50" s="17"/>
    </row>
    <row r="51" spans="4:18" ht="12.75">
      <c r="D51" s="12"/>
      <c r="E51" s="13"/>
      <c r="F51" s="15"/>
      <c r="G51" s="14"/>
      <c r="H51" s="14"/>
      <c r="I51" s="14"/>
      <c r="J51" s="15"/>
      <c r="K51" s="15"/>
      <c r="L51" s="111"/>
      <c r="M51" s="16"/>
      <c r="N51" s="15"/>
      <c r="O51" s="36"/>
      <c r="P51" s="14"/>
      <c r="Q51" s="15"/>
      <c r="R51" s="17"/>
    </row>
    <row r="52" spans="4:18" ht="12.75">
      <c r="D52" s="12"/>
      <c r="E52" s="13"/>
      <c r="F52" s="15"/>
      <c r="G52" s="14"/>
      <c r="H52" s="14"/>
      <c r="I52" s="14"/>
      <c r="J52" s="15"/>
      <c r="K52" s="15"/>
      <c r="L52" s="111"/>
      <c r="M52" s="16"/>
      <c r="N52" s="15"/>
      <c r="O52" s="36"/>
      <c r="P52" s="14"/>
      <c r="Q52" s="15"/>
      <c r="R52" s="17"/>
    </row>
    <row r="53" spans="4:18" ht="12.75">
      <c r="D53" s="12"/>
      <c r="E53" s="13"/>
      <c r="F53" s="15"/>
      <c r="G53" s="14"/>
      <c r="H53" s="14"/>
      <c r="I53" s="14"/>
      <c r="J53" s="15"/>
      <c r="K53" s="15"/>
      <c r="L53" s="111"/>
      <c r="M53" s="16"/>
      <c r="N53" s="15"/>
      <c r="O53" s="36"/>
      <c r="P53" s="14"/>
      <c r="Q53" s="15"/>
      <c r="R53" s="17"/>
    </row>
    <row r="54" spans="4:18" ht="12.75">
      <c r="D54" s="12"/>
      <c r="E54" s="13"/>
      <c r="F54" s="15"/>
      <c r="G54" s="14"/>
      <c r="H54" s="14"/>
      <c r="I54" s="14"/>
      <c r="J54" s="15"/>
      <c r="K54" s="15"/>
      <c r="L54" s="111"/>
      <c r="M54" s="16"/>
      <c r="N54" s="15"/>
      <c r="O54" s="36"/>
      <c r="P54" s="14"/>
      <c r="Q54" s="15"/>
      <c r="R54" s="17"/>
    </row>
    <row r="55" spans="4:18" ht="12.75">
      <c r="D55" s="12"/>
      <c r="E55" s="13"/>
      <c r="F55" s="15"/>
      <c r="G55" s="14"/>
      <c r="H55" s="14"/>
      <c r="I55" s="14"/>
      <c r="J55" s="15"/>
      <c r="K55" s="15"/>
      <c r="L55" s="111"/>
      <c r="M55" s="16"/>
      <c r="N55" s="15"/>
      <c r="O55" s="36"/>
      <c r="P55" s="14"/>
      <c r="Q55" s="15"/>
      <c r="R55" s="17"/>
    </row>
    <row r="56" spans="4:18" ht="12.75">
      <c r="D56" s="12"/>
      <c r="E56" s="13"/>
      <c r="F56" s="15"/>
      <c r="G56" s="14"/>
      <c r="H56" s="14"/>
      <c r="I56" s="14"/>
      <c r="J56" s="15"/>
      <c r="K56" s="15"/>
      <c r="L56" s="111"/>
      <c r="M56" s="16"/>
      <c r="N56" s="15"/>
      <c r="O56" s="36"/>
      <c r="P56" s="14"/>
      <c r="Q56" s="15"/>
      <c r="R56" s="17"/>
    </row>
    <row r="57" spans="4:18" ht="12.75">
      <c r="D57" s="12"/>
      <c r="E57" s="13"/>
      <c r="F57" s="15"/>
      <c r="G57" s="14"/>
      <c r="H57" s="14"/>
      <c r="I57" s="14"/>
      <c r="J57" s="15"/>
      <c r="K57" s="15"/>
      <c r="L57" s="111"/>
      <c r="M57" s="16"/>
      <c r="N57" s="15"/>
      <c r="O57" s="36"/>
      <c r="P57" s="14"/>
      <c r="Q57" s="15"/>
      <c r="R57" s="17"/>
    </row>
    <row r="58" spans="4:18" ht="12.75">
      <c r="D58" s="12"/>
      <c r="E58" s="13"/>
      <c r="F58" s="15"/>
      <c r="G58" s="14"/>
      <c r="H58" s="14"/>
      <c r="I58" s="14"/>
      <c r="J58" s="15"/>
      <c r="K58" s="15"/>
      <c r="L58" s="111"/>
      <c r="M58" s="16"/>
      <c r="N58" s="15"/>
      <c r="O58" s="36"/>
      <c r="P58" s="14"/>
      <c r="Q58" s="15"/>
      <c r="R58" s="17"/>
    </row>
    <row r="59" spans="4:18" ht="12.75">
      <c r="D59" s="12"/>
      <c r="E59" s="13"/>
      <c r="F59" s="15"/>
      <c r="G59" s="14"/>
      <c r="H59" s="14"/>
      <c r="I59" s="14"/>
      <c r="J59" s="15"/>
      <c r="K59" s="15"/>
      <c r="L59" s="111"/>
      <c r="M59" s="16"/>
      <c r="N59" s="15"/>
      <c r="O59" s="36"/>
      <c r="P59" s="14"/>
      <c r="Q59" s="15"/>
      <c r="R59" s="17"/>
    </row>
    <row r="60" spans="3:18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3:18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72" spans="2:17" ht="12.75">
      <c r="B72" s="1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ht="12.75">
      <c r="B73" s="1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ht="20.25">
      <c r="B74" s="1"/>
      <c r="C74" s="9"/>
      <c r="D74" s="415" t="s">
        <v>165</v>
      </c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</row>
    <row r="75" spans="2:17" ht="20.25">
      <c r="B75" s="1"/>
      <c r="C75" s="9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</row>
    <row r="76" spans="2:18" ht="12.75" customHeight="1">
      <c r="B76" s="1"/>
      <c r="C76" s="7"/>
      <c r="D76" s="10"/>
      <c r="E76" s="395" t="s">
        <v>239</v>
      </c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166"/>
      <c r="R76" s="166"/>
    </row>
    <row r="77" spans="2:18" ht="27" customHeight="1">
      <c r="B77" s="1"/>
      <c r="C77" s="10"/>
      <c r="D77" s="1"/>
      <c r="E77" s="395" t="s">
        <v>131</v>
      </c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83" t="s">
        <v>47</v>
      </c>
      <c r="R77" s="81">
        <v>113.18</v>
      </c>
    </row>
    <row r="78" ht="12.75" customHeight="1"/>
    <row r="79" ht="12.75" customHeight="1"/>
    <row r="80" spans="2:18" ht="12.75" customHeight="1">
      <c r="B80" s="1"/>
      <c r="C80" s="45"/>
      <c r="D80" s="45"/>
      <c r="E80" s="45"/>
      <c r="F80" s="46"/>
      <c r="G80" s="46"/>
      <c r="H80" s="46"/>
      <c r="I80" s="46"/>
      <c r="J80" s="47"/>
      <c r="K80" s="60"/>
      <c r="L80" s="61"/>
      <c r="M80" s="49"/>
      <c r="N80" s="67"/>
      <c r="O80" s="67"/>
      <c r="P80" s="67"/>
      <c r="Q80" s="67"/>
      <c r="R80" s="67"/>
    </row>
    <row r="81" spans="2:18" ht="12.75" customHeight="1">
      <c r="B81" s="1"/>
      <c r="C81" s="45"/>
      <c r="D81" s="45"/>
      <c r="E81" s="45"/>
      <c r="F81" s="46"/>
      <c r="G81" s="46"/>
      <c r="H81" s="46"/>
      <c r="I81" s="46"/>
      <c r="J81" s="47"/>
      <c r="K81" s="48"/>
      <c r="L81" s="77"/>
      <c r="M81" s="49"/>
      <c r="N81" s="77"/>
      <c r="O81" s="77"/>
      <c r="P81" s="77"/>
      <c r="Q81" s="49"/>
      <c r="R81" s="49"/>
    </row>
    <row r="82" spans="2:18" ht="12.75" customHeight="1">
      <c r="B82" s="1"/>
      <c r="C82" s="49"/>
      <c r="D82" s="50"/>
      <c r="E82" s="50"/>
      <c r="F82" s="49"/>
      <c r="G82" s="49"/>
      <c r="H82" s="49"/>
      <c r="I82" s="49"/>
      <c r="J82" s="49"/>
      <c r="K82" s="48"/>
      <c r="L82" s="51" t="s">
        <v>16</v>
      </c>
      <c r="M82" s="49"/>
      <c r="N82" s="52"/>
      <c r="O82" s="53"/>
      <c r="P82" s="49"/>
      <c r="Q82" s="49"/>
      <c r="R82" s="49"/>
    </row>
    <row r="83" spans="2:18" ht="12.75" customHeight="1">
      <c r="B83" s="54"/>
      <c r="C83" s="1"/>
      <c r="D83" s="55"/>
      <c r="E83" s="55"/>
      <c r="F83" s="56"/>
      <c r="G83" s="56"/>
      <c r="H83" s="56"/>
      <c r="I83" s="56"/>
      <c r="J83" s="57"/>
      <c r="K83" s="1"/>
      <c r="L83" s="1"/>
      <c r="M83" s="1"/>
      <c r="N83" s="1"/>
      <c r="O83" s="1"/>
      <c r="P83" s="1"/>
      <c r="Q83" s="1"/>
      <c r="R83" s="1"/>
    </row>
    <row r="84" spans="2:18" ht="12.75" customHeight="1">
      <c r="B84" s="54"/>
      <c r="C84" s="1"/>
      <c r="D84" s="55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8"/>
      <c r="R84" s="59"/>
    </row>
    <row r="85" spans="2:18" ht="12.75" customHeight="1">
      <c r="B85" s="447"/>
      <c r="C85" s="449" t="s">
        <v>7</v>
      </c>
      <c r="D85" s="449" t="s">
        <v>17</v>
      </c>
      <c r="E85" s="449" t="s">
        <v>0</v>
      </c>
      <c r="F85" s="425" t="s">
        <v>1</v>
      </c>
      <c r="G85" s="426"/>
      <c r="H85" s="426"/>
      <c r="I85" s="426"/>
      <c r="J85" s="426"/>
      <c r="K85" s="427"/>
      <c r="L85" s="292"/>
      <c r="M85" s="293"/>
      <c r="N85" s="425" t="s">
        <v>11</v>
      </c>
      <c r="O85" s="426"/>
      <c r="P85" s="427"/>
      <c r="Q85" s="428" t="s">
        <v>2</v>
      </c>
      <c r="R85" s="428" t="s">
        <v>248</v>
      </c>
    </row>
    <row r="86" spans="2:18" ht="12.75" customHeight="1">
      <c r="B86" s="448"/>
      <c r="C86" s="450"/>
      <c r="D86" s="450"/>
      <c r="E86" s="450"/>
      <c r="F86" s="251" t="s">
        <v>4</v>
      </c>
      <c r="G86" s="252" t="s">
        <v>12</v>
      </c>
      <c r="H86" s="253" t="s">
        <v>18</v>
      </c>
      <c r="I86" s="253" t="s">
        <v>19</v>
      </c>
      <c r="J86" s="254" t="s">
        <v>20</v>
      </c>
      <c r="K86" s="254" t="s">
        <v>5</v>
      </c>
      <c r="L86" s="255" t="s">
        <v>21</v>
      </c>
      <c r="M86" s="256"/>
      <c r="N86" s="260" t="s">
        <v>9</v>
      </c>
      <c r="O86" s="260" t="s">
        <v>245</v>
      </c>
      <c r="P86" s="260" t="s">
        <v>108</v>
      </c>
      <c r="Q86" s="429"/>
      <c r="R86" s="429"/>
    </row>
    <row r="87" spans="2:23" ht="45" customHeight="1">
      <c r="B87" s="19">
        <v>137</v>
      </c>
      <c r="C87" s="109" t="s">
        <v>130</v>
      </c>
      <c r="D87" s="20">
        <v>15</v>
      </c>
      <c r="E87" s="21">
        <v>295</v>
      </c>
      <c r="F87" s="22">
        <f>D87*E87</f>
        <v>4425</v>
      </c>
      <c r="G87" s="23"/>
      <c r="H87" s="23"/>
      <c r="I87" s="23">
        <f>H87*0.25</f>
        <v>0</v>
      </c>
      <c r="J87" s="24">
        <f>IF((VLOOKUP(F87,'[2]TABLAS 15'!$B$22:$D$32,3)-L87)&lt;0,0,VLOOKUP(F87,'[2]TABLAS 15'!$B$22:$D$32,3)-L87)</f>
        <v>0</v>
      </c>
      <c r="K87" s="24">
        <f>SUM(F87+H87+J87+I87+G87)</f>
        <v>4425</v>
      </c>
      <c r="L87" s="25">
        <f>((F87-VLOOKUP(F87,'[2]TABLAS 15'!$A$6:$D$13,1))*VLOOKUP(F87,'[2]TABLAS 15'!$A$6:$D$13,4)+VLOOKUP(F87,'[2]TABLAS 15'!$A$6:$D$13,3))</f>
        <v>415.54380799999996</v>
      </c>
      <c r="M87" s="26"/>
      <c r="N87" s="24">
        <f>IF((VLOOKUP(F87,'[2]TABLAS 15'!$B$22:$D$32,3)-L87)&lt;0,-(VLOOKUP(F87,'[2]TABLAS 15'!$B$22:$D$32,3)-L87),0)</f>
        <v>415.54380799999996</v>
      </c>
      <c r="O87" s="27">
        <v>1000</v>
      </c>
      <c r="P87" s="23">
        <v>100.24</v>
      </c>
      <c r="Q87" s="24">
        <f>K87-O87-P87-N87</f>
        <v>2909.2161920000003</v>
      </c>
      <c r="R87" s="475">
        <v>1</v>
      </c>
      <c r="S87" s="235"/>
      <c r="T87" s="235"/>
      <c r="U87" s="235">
        <f>Q87*2</f>
        <v>5818.432384000001</v>
      </c>
      <c r="V87" s="385">
        <f>U87*0.2</f>
        <v>1163.6864768000003</v>
      </c>
      <c r="W87" s="242">
        <f>V87/16</f>
        <v>72.73040480000002</v>
      </c>
    </row>
    <row r="88" spans="2:18" ht="12.75" customHeight="1">
      <c r="B88" s="19"/>
      <c r="C88" s="92"/>
      <c r="D88" s="20"/>
      <c r="E88" s="21"/>
      <c r="F88" s="24"/>
      <c r="G88" s="23"/>
      <c r="H88" s="23"/>
      <c r="I88" s="23"/>
      <c r="J88" s="24"/>
      <c r="K88" s="24"/>
      <c r="L88" s="25"/>
      <c r="M88" s="26"/>
      <c r="N88" s="24"/>
      <c r="O88" s="27"/>
      <c r="P88" s="23"/>
      <c r="Q88" s="24"/>
      <c r="R88" s="28"/>
    </row>
    <row r="89" spans="2:18" ht="12.75" customHeight="1">
      <c r="B89" s="2"/>
      <c r="C89" s="108"/>
      <c r="D89" s="20"/>
      <c r="E89" s="21"/>
      <c r="F89" s="24">
        <f>SUM(F87:F88)</f>
        <v>4425</v>
      </c>
      <c r="G89" s="23"/>
      <c r="H89" s="23"/>
      <c r="I89" s="23">
        <f>SUM(I87:I88)</f>
        <v>0</v>
      </c>
      <c r="J89" s="24">
        <f>SUM(J87:J88)</f>
        <v>0</v>
      </c>
      <c r="K89" s="24">
        <f>SUM(K87:K88)</f>
        <v>4425</v>
      </c>
      <c r="L89" s="25">
        <f>SUM(L87:L88)</f>
        <v>415.54380799999996</v>
      </c>
      <c r="M89" s="26"/>
      <c r="N89" s="24">
        <f>SUM(N87:N88)</f>
        <v>415.54380799999996</v>
      </c>
      <c r="O89" s="27">
        <f>SUM(O87:O88)</f>
        <v>1000</v>
      </c>
      <c r="P89" s="23">
        <f>SUM(P87:P88)</f>
        <v>100.24</v>
      </c>
      <c r="Q89" s="24"/>
      <c r="R89" s="2"/>
    </row>
    <row r="90" spans="2:18" ht="12.75" customHeight="1">
      <c r="B90" s="4"/>
      <c r="C90" s="6"/>
      <c r="D90" s="12"/>
      <c r="E90" s="13"/>
      <c r="F90" s="15"/>
      <c r="G90" s="14"/>
      <c r="H90" s="14"/>
      <c r="I90" s="14"/>
      <c r="J90" s="15"/>
      <c r="K90" s="15"/>
      <c r="L90" s="111"/>
      <c r="M90" s="16"/>
      <c r="N90" s="15"/>
      <c r="O90" s="36"/>
      <c r="P90" s="14"/>
      <c r="Q90" s="15"/>
      <c r="R90" s="17"/>
    </row>
    <row r="91" spans="4:18" ht="12.75" customHeight="1" thickBot="1">
      <c r="D91" s="12"/>
      <c r="E91" s="13"/>
      <c r="F91" s="15"/>
      <c r="G91" s="14"/>
      <c r="H91" s="14"/>
      <c r="I91" s="14"/>
      <c r="J91" s="15"/>
      <c r="K91" s="15"/>
      <c r="L91" s="111"/>
      <c r="M91" s="16"/>
      <c r="N91" s="15"/>
      <c r="O91" s="36"/>
      <c r="P91" s="14"/>
      <c r="Q91" s="15"/>
      <c r="R91" s="17"/>
    </row>
    <row r="92" spans="4:18" ht="12.75" customHeight="1" thickBot="1">
      <c r="D92" s="12"/>
      <c r="E92" s="13"/>
      <c r="F92" s="15"/>
      <c r="G92" s="14"/>
      <c r="H92" s="14"/>
      <c r="I92" s="14"/>
      <c r="J92" s="15"/>
      <c r="K92" s="15"/>
      <c r="L92" s="111"/>
      <c r="M92" s="16"/>
      <c r="N92" s="15"/>
      <c r="O92" s="36"/>
      <c r="P92" s="126" t="s">
        <v>2</v>
      </c>
      <c r="Q92" s="121">
        <f>SUM(Q87:Q91)</f>
        <v>2909.2161920000003</v>
      </c>
      <c r="R92" s="17"/>
    </row>
    <row r="93" spans="4:18" ht="12.75" customHeight="1">
      <c r="D93" s="12"/>
      <c r="E93" s="13"/>
      <c r="F93" s="15"/>
      <c r="G93" s="14"/>
      <c r="H93" s="14"/>
      <c r="I93" s="14"/>
      <c r="J93" s="15"/>
      <c r="K93" s="15"/>
      <c r="L93" s="111"/>
      <c r="M93" s="16"/>
      <c r="N93" s="15"/>
      <c r="O93" s="36"/>
      <c r="P93" s="126"/>
      <c r="Q93" s="15"/>
      <c r="R93" s="17"/>
    </row>
    <row r="94" spans="4:18" ht="12.75" customHeight="1">
      <c r="D94" s="12"/>
      <c r="E94" s="13"/>
      <c r="F94" s="15"/>
      <c r="G94" s="14"/>
      <c r="H94" s="14"/>
      <c r="I94" s="14"/>
      <c r="J94" s="15"/>
      <c r="K94" s="15"/>
      <c r="L94" s="111"/>
      <c r="M94" s="16"/>
      <c r="N94" s="15"/>
      <c r="O94" s="36"/>
      <c r="P94" s="126"/>
      <c r="Q94" s="15"/>
      <c r="R94" s="17"/>
    </row>
    <row r="95" spans="4:18" ht="12.75" customHeight="1">
      <c r="D95" s="12"/>
      <c r="E95" s="13"/>
      <c r="F95" s="15"/>
      <c r="G95" s="14"/>
      <c r="H95" s="14"/>
      <c r="I95" s="14"/>
      <c r="J95" s="15"/>
      <c r="K95" s="15"/>
      <c r="L95" s="111"/>
      <c r="M95" s="16"/>
      <c r="N95" s="15"/>
      <c r="O95" s="36"/>
      <c r="P95" s="14"/>
      <c r="Q95" s="15"/>
      <c r="R95" s="17"/>
    </row>
    <row r="96" spans="4:18" ht="12.75" customHeight="1">
      <c r="D96" s="12"/>
      <c r="E96" s="13"/>
      <c r="F96" s="15"/>
      <c r="G96" s="14"/>
      <c r="H96" s="14"/>
      <c r="I96" s="14"/>
      <c r="J96" s="15"/>
      <c r="K96" s="15"/>
      <c r="L96" s="111"/>
      <c r="M96" s="16"/>
      <c r="N96" s="15"/>
      <c r="O96" s="36"/>
      <c r="P96" s="14"/>
      <c r="Q96" s="15"/>
      <c r="R96" s="17"/>
    </row>
    <row r="97" spans="4:18" ht="12.75" customHeight="1">
      <c r="D97" s="12"/>
      <c r="E97" s="13"/>
      <c r="F97" s="15"/>
      <c r="G97" s="14"/>
      <c r="H97" s="14"/>
      <c r="I97" s="14"/>
      <c r="J97" s="15"/>
      <c r="K97" s="15"/>
      <c r="L97" s="111"/>
      <c r="M97" s="16"/>
      <c r="N97" s="15"/>
      <c r="O97" s="36"/>
      <c r="P97" s="14"/>
      <c r="Q97" s="15"/>
      <c r="R97" s="17"/>
    </row>
    <row r="98" spans="3:17" ht="12.75" customHeight="1">
      <c r="C98" s="29"/>
      <c r="L98" s="167"/>
      <c r="M98" s="167"/>
      <c r="N98" s="424"/>
      <c r="O98" s="424"/>
      <c r="P98" s="424"/>
      <c r="Q98" s="424"/>
    </row>
    <row r="99" spans="3:18" ht="12.75" customHeight="1">
      <c r="C99" s="29"/>
      <c r="J99" s="8"/>
      <c r="K99" s="8"/>
      <c r="L99" s="8"/>
      <c r="M99" s="8"/>
      <c r="N99" s="8"/>
      <c r="O99" s="8"/>
      <c r="P99" s="481"/>
      <c r="Q99" s="481"/>
      <c r="R99" s="481"/>
    </row>
    <row r="100" spans="3:18" ht="12.75" customHeight="1">
      <c r="C100" s="29"/>
      <c r="J100" s="8"/>
      <c r="K100" s="8"/>
      <c r="L100" s="481"/>
      <c r="M100" s="481"/>
      <c r="N100" s="481"/>
      <c r="O100" s="481"/>
      <c r="P100" s="481"/>
      <c r="Q100" s="481"/>
      <c r="R100" s="481"/>
    </row>
    <row r="101" spans="9:18" ht="12.75" customHeight="1">
      <c r="I101" s="29"/>
      <c r="J101" s="7"/>
      <c r="K101" s="7"/>
      <c r="L101" s="8"/>
      <c r="M101" s="8"/>
      <c r="N101" s="8"/>
      <c r="O101" s="8"/>
      <c r="P101" s="8"/>
      <c r="Q101" s="8"/>
      <c r="R101" s="8"/>
    </row>
    <row r="102" spans="6:18" ht="12.75" customHeight="1">
      <c r="F102" s="30"/>
      <c r="J102" s="8"/>
      <c r="K102" s="8"/>
      <c r="L102" s="8"/>
      <c r="M102" s="8"/>
      <c r="N102" s="8"/>
      <c r="O102" s="8"/>
      <c r="P102" s="238"/>
      <c r="Q102" s="238"/>
      <c r="R102" s="238"/>
    </row>
    <row r="103" spans="3:18" ht="12.75">
      <c r="C103" s="29"/>
      <c r="J103" s="8"/>
      <c r="K103" s="8"/>
      <c r="L103" s="8"/>
      <c r="M103" s="8"/>
      <c r="N103" s="479"/>
      <c r="O103" s="479"/>
      <c r="P103" s="479"/>
      <c r="Q103" s="479"/>
      <c r="R103" s="238"/>
    </row>
    <row r="104" spans="3:22" ht="15.75">
      <c r="C104" s="320"/>
      <c r="J104" s="8"/>
      <c r="K104" s="8"/>
      <c r="L104" s="8"/>
      <c r="M104" s="8"/>
      <c r="N104" s="484"/>
      <c r="O104" s="484"/>
      <c r="P104" s="484"/>
      <c r="Q104" s="484"/>
      <c r="R104" s="269"/>
      <c r="S104" s="268"/>
      <c r="T104" s="268"/>
      <c r="U104" s="268"/>
      <c r="V104" s="268"/>
    </row>
    <row r="105" spans="4:18" ht="12.75">
      <c r="D105" s="12"/>
      <c r="E105" s="13"/>
      <c r="F105" s="15"/>
      <c r="G105" s="14"/>
      <c r="H105" s="14"/>
      <c r="I105" s="14"/>
      <c r="J105" s="15"/>
      <c r="K105" s="15"/>
      <c r="L105" s="111"/>
      <c r="M105" s="16"/>
      <c r="N105" s="15"/>
      <c r="O105" s="36"/>
      <c r="P105" s="14"/>
      <c r="Q105" s="15"/>
      <c r="R105" s="17"/>
    </row>
    <row r="106" spans="4:18" ht="12.75">
      <c r="D106" s="12"/>
      <c r="E106" s="13"/>
      <c r="F106" s="15"/>
      <c r="G106" s="14"/>
      <c r="H106" s="14"/>
      <c r="I106" s="14"/>
      <c r="J106" s="15"/>
      <c r="K106" s="15"/>
      <c r="L106" s="111"/>
      <c r="M106" s="16"/>
      <c r="N106" s="15"/>
      <c r="O106" s="36"/>
      <c r="P106" s="14"/>
      <c r="Q106" s="15"/>
      <c r="R106" s="17"/>
    </row>
    <row r="107" spans="4:18" ht="15.75">
      <c r="D107" s="12"/>
      <c r="E107" s="13"/>
      <c r="F107" s="15"/>
      <c r="G107" s="14"/>
      <c r="H107" s="14"/>
      <c r="I107" s="14"/>
      <c r="J107" s="15"/>
      <c r="K107" s="8"/>
      <c r="L107" s="483"/>
      <c r="M107" s="483"/>
      <c r="N107" s="483"/>
      <c r="O107" s="483"/>
      <c r="P107" s="483"/>
      <c r="Q107" s="483"/>
      <c r="R107" s="483"/>
    </row>
    <row r="108" spans="4:18" ht="12.75">
      <c r="D108" s="12"/>
      <c r="E108" s="13"/>
      <c r="F108" s="15"/>
      <c r="G108" s="14"/>
      <c r="H108" s="14"/>
      <c r="I108" s="14"/>
      <c r="J108" s="15"/>
      <c r="K108" s="15"/>
      <c r="L108" s="111"/>
      <c r="M108" s="16"/>
      <c r="N108" s="15"/>
      <c r="O108" s="36"/>
      <c r="P108" s="14"/>
      <c r="Q108" s="15"/>
      <c r="R108" s="17"/>
    </row>
    <row r="109" spans="4:18" ht="12.75">
      <c r="D109" s="12"/>
      <c r="E109" s="13"/>
      <c r="F109" s="15"/>
      <c r="G109" s="14"/>
      <c r="H109" s="14"/>
      <c r="I109" s="14"/>
      <c r="J109" s="15"/>
      <c r="K109" s="15"/>
      <c r="L109" s="111"/>
      <c r="M109" s="16"/>
      <c r="N109" s="15"/>
      <c r="O109" s="36"/>
      <c r="P109" s="14"/>
      <c r="Q109" s="15"/>
      <c r="R109" s="17"/>
    </row>
    <row r="110" spans="4:18" ht="12.75">
      <c r="D110" s="12"/>
      <c r="E110" s="13"/>
      <c r="F110" s="15"/>
      <c r="G110" s="14"/>
      <c r="H110" s="14"/>
      <c r="I110" s="14"/>
      <c r="J110" s="15"/>
      <c r="K110" s="15"/>
      <c r="L110" s="111"/>
      <c r="M110" s="16"/>
      <c r="N110" s="15"/>
      <c r="O110" s="36"/>
      <c r="P110" s="14"/>
      <c r="Q110" s="15"/>
      <c r="R110" s="17"/>
    </row>
    <row r="111" spans="4:18" ht="12.75">
      <c r="D111" s="12"/>
      <c r="E111" s="13"/>
      <c r="F111" s="15"/>
      <c r="G111" s="14"/>
      <c r="H111" s="14"/>
      <c r="I111" s="14"/>
      <c r="J111" s="15"/>
      <c r="K111" s="15"/>
      <c r="L111" s="111"/>
      <c r="M111" s="16"/>
      <c r="N111" s="15"/>
      <c r="O111" s="36"/>
      <c r="P111" s="14"/>
      <c r="Q111" s="15"/>
      <c r="R111" s="17"/>
    </row>
    <row r="112" spans="4:18" ht="12.75">
      <c r="D112" s="12"/>
      <c r="E112" s="13"/>
      <c r="F112" s="15"/>
      <c r="G112" s="14"/>
      <c r="H112" s="14"/>
      <c r="I112" s="14"/>
      <c r="J112" s="15"/>
      <c r="K112" s="15"/>
      <c r="L112" s="111"/>
      <c r="M112" s="16"/>
      <c r="N112" s="15"/>
      <c r="O112" s="36"/>
      <c r="P112" s="14"/>
      <c r="Q112" s="15"/>
      <c r="R112" s="17"/>
    </row>
    <row r="113" spans="4:18" ht="12.75">
      <c r="D113" s="12"/>
      <c r="E113" s="13"/>
      <c r="F113" s="15"/>
      <c r="G113" s="14"/>
      <c r="H113" s="14"/>
      <c r="I113" s="14"/>
      <c r="J113" s="15"/>
      <c r="K113" s="15"/>
      <c r="L113" s="111"/>
      <c r="M113" s="16"/>
      <c r="N113" s="15"/>
      <c r="O113" s="36"/>
      <c r="P113" s="14"/>
      <c r="Q113" s="15"/>
      <c r="R113" s="17"/>
    </row>
    <row r="114" spans="3:18" ht="12.7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3:18" ht="12.7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</sheetData>
  <sheetProtection/>
  <mergeCells count="25">
    <mergeCell ref="R85:R86"/>
    <mergeCell ref="B85:B86"/>
    <mergeCell ref="C85:C86"/>
    <mergeCell ref="D85:D86"/>
    <mergeCell ref="E85:E86"/>
    <mergeCell ref="B22:B23"/>
    <mergeCell ref="C22:C23"/>
    <mergeCell ref="D22:D23"/>
    <mergeCell ref="E22:E23"/>
    <mergeCell ref="L34:R34"/>
    <mergeCell ref="N104:Q104"/>
    <mergeCell ref="N103:Q103"/>
    <mergeCell ref="N98:Q98"/>
    <mergeCell ref="D74:Q75"/>
    <mergeCell ref="F85:K85"/>
    <mergeCell ref="N85:P85"/>
    <mergeCell ref="E77:P77"/>
    <mergeCell ref="Q85:Q86"/>
    <mergeCell ref="E76:P76"/>
    <mergeCell ref="L41:S41"/>
    <mergeCell ref="D11:Q12"/>
    <mergeCell ref="E14:N14"/>
    <mergeCell ref="F22:K22"/>
    <mergeCell ref="N22:P22"/>
    <mergeCell ref="E13:O13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8:W61"/>
  <sheetViews>
    <sheetView zoomScale="75" zoomScaleNormal="75" zoomScalePageLayoutView="0" workbookViewId="0" topLeftCell="A1">
      <selection activeCell="C5" sqref="C5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24.57421875" style="0" customWidth="1"/>
    <col min="4" max="4" width="7.00390625" style="0" bestFit="1" customWidth="1"/>
    <col min="5" max="5" width="11.7109375" style="0" bestFit="1" customWidth="1"/>
    <col min="6" max="7" width="12.57421875" style="0" bestFit="1" customWidth="1"/>
    <col min="8" max="9" width="0" style="0" hidden="1" customWidth="1"/>
    <col min="10" max="10" width="11.7109375" style="0" bestFit="1" customWidth="1"/>
    <col min="11" max="11" width="12.57421875" style="0" bestFit="1" customWidth="1"/>
    <col min="12" max="13" width="0" style="0" hidden="1" customWidth="1"/>
    <col min="14" max="14" width="11.7109375" style="0" bestFit="1" customWidth="1"/>
    <col min="17" max="17" width="12.57421875" style="0" bestFit="1" customWidth="1"/>
    <col min="18" max="18" width="33.28125" style="0" customWidth="1"/>
  </cols>
  <sheetData>
    <row r="8" ht="12.75">
      <c r="W8" s="474"/>
    </row>
    <row r="9" spans="2:17" ht="12.75">
      <c r="B9" s="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2.75">
      <c r="B10" s="1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20.25">
      <c r="B11" s="1"/>
      <c r="C11" s="9"/>
      <c r="D11" s="415" t="s">
        <v>165</v>
      </c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</row>
    <row r="12" spans="2:17" ht="20.25">
      <c r="B12" s="1"/>
      <c r="C12" s="9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</row>
    <row r="13" spans="2:18" ht="12.75" customHeight="1">
      <c r="B13" s="1"/>
      <c r="C13" s="7"/>
      <c r="D13" s="10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166"/>
      <c r="R13" s="166"/>
    </row>
    <row r="14" spans="2:18" ht="13.5" thickBot="1">
      <c r="B14" s="1"/>
      <c r="C14" s="10"/>
      <c r="D14" s="1"/>
      <c r="E14" s="398" t="s">
        <v>208</v>
      </c>
      <c r="F14" s="398"/>
      <c r="G14" s="398"/>
      <c r="H14" s="398"/>
      <c r="I14" s="398"/>
      <c r="J14" s="398"/>
      <c r="K14" s="398"/>
      <c r="L14" s="398"/>
      <c r="M14" s="398"/>
      <c r="N14" s="398"/>
      <c r="O14" s="11"/>
      <c r="P14" s="1"/>
      <c r="Q14" s="83"/>
      <c r="R14" s="81"/>
    </row>
    <row r="17" spans="2:18" ht="17.25">
      <c r="B17" s="1"/>
      <c r="C17" s="45"/>
      <c r="D17" s="45"/>
      <c r="E17" s="45"/>
      <c r="F17" s="46"/>
      <c r="G17" s="46"/>
      <c r="H17" s="46"/>
      <c r="I17" s="46"/>
      <c r="J17" s="47"/>
      <c r="K17" s="60"/>
      <c r="L17" s="61"/>
      <c r="M17" s="49"/>
      <c r="N17" s="67"/>
      <c r="O17" s="67"/>
      <c r="P17" s="67"/>
      <c r="Q17" s="67"/>
      <c r="R17" s="67"/>
    </row>
    <row r="18" spans="2:18" ht="15.75">
      <c r="B18" s="1"/>
      <c r="C18" s="45"/>
      <c r="D18" s="45"/>
      <c r="E18" s="45"/>
      <c r="F18" s="46"/>
      <c r="G18" s="46"/>
      <c r="H18" s="46"/>
      <c r="I18" s="46"/>
      <c r="J18" s="47"/>
      <c r="K18" s="48"/>
      <c r="L18" s="77"/>
      <c r="M18" s="49"/>
      <c r="N18" s="77"/>
      <c r="O18" s="77"/>
      <c r="P18" s="77"/>
      <c r="Q18" s="49"/>
      <c r="R18" s="49"/>
    </row>
    <row r="19" spans="2:18" ht="15.75">
      <c r="B19" s="1"/>
      <c r="C19" s="49"/>
      <c r="D19" s="50"/>
      <c r="E19" s="50"/>
      <c r="F19" s="49"/>
      <c r="G19" s="49"/>
      <c r="H19" s="49"/>
      <c r="I19" s="49"/>
      <c r="J19" s="49"/>
      <c r="K19" s="48"/>
      <c r="L19" s="51" t="s">
        <v>16</v>
      </c>
      <c r="M19" s="49"/>
      <c r="N19" s="52"/>
      <c r="O19" s="53"/>
      <c r="P19" s="49"/>
      <c r="Q19" s="49"/>
      <c r="R19" s="49"/>
    </row>
    <row r="20" spans="2:18" ht="12.75">
      <c r="B20" s="54"/>
      <c r="C20" s="1"/>
      <c r="D20" s="55"/>
      <c r="E20" s="55"/>
      <c r="F20" s="56"/>
      <c r="G20" s="56"/>
      <c r="H20" s="56"/>
      <c r="I20" s="56"/>
      <c r="J20" s="57"/>
      <c r="K20" s="1"/>
      <c r="L20" s="1"/>
      <c r="M20" s="1"/>
      <c r="N20" s="1"/>
      <c r="O20" s="1"/>
      <c r="P20" s="1"/>
      <c r="Q20" s="1"/>
      <c r="R20" s="1"/>
    </row>
    <row r="21" spans="2:18" ht="12.75">
      <c r="B21" s="54"/>
      <c r="C21" s="1"/>
      <c r="D21" s="55"/>
      <c r="E21" s="5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8"/>
      <c r="R21" s="59"/>
    </row>
    <row r="22" spans="2:18" ht="15.75">
      <c r="B22" s="447"/>
      <c r="C22" s="428" t="s">
        <v>7</v>
      </c>
      <c r="D22" s="428" t="s">
        <v>17</v>
      </c>
      <c r="E22" s="428" t="s">
        <v>0</v>
      </c>
      <c r="F22" s="425" t="s">
        <v>1</v>
      </c>
      <c r="G22" s="426"/>
      <c r="H22" s="426"/>
      <c r="I22" s="426"/>
      <c r="J22" s="426"/>
      <c r="K22" s="427"/>
      <c r="L22" s="292"/>
      <c r="M22" s="293"/>
      <c r="N22" s="425" t="s">
        <v>11</v>
      </c>
      <c r="O22" s="426"/>
      <c r="P22" s="427"/>
      <c r="Q22" s="362" t="s">
        <v>2</v>
      </c>
      <c r="R22" s="362" t="s">
        <v>248</v>
      </c>
    </row>
    <row r="23" spans="2:18" ht="15">
      <c r="B23" s="448"/>
      <c r="C23" s="429"/>
      <c r="D23" s="429"/>
      <c r="E23" s="429"/>
      <c r="F23" s="251" t="s">
        <v>4</v>
      </c>
      <c r="G23" s="252" t="s">
        <v>12</v>
      </c>
      <c r="H23" s="253" t="s">
        <v>18</v>
      </c>
      <c r="I23" s="253" t="s">
        <v>19</v>
      </c>
      <c r="J23" s="254" t="s">
        <v>20</v>
      </c>
      <c r="K23" s="254" t="s">
        <v>5</v>
      </c>
      <c r="L23" s="255" t="s">
        <v>21</v>
      </c>
      <c r="M23" s="256"/>
      <c r="N23" s="260" t="s">
        <v>9</v>
      </c>
      <c r="O23" s="260" t="s">
        <v>245</v>
      </c>
      <c r="P23" s="260" t="s">
        <v>108</v>
      </c>
      <c r="Q23" s="318"/>
      <c r="R23" s="318"/>
    </row>
    <row r="24" spans="2:18" ht="45" customHeight="1">
      <c r="B24" s="19">
        <v>138</v>
      </c>
      <c r="C24" s="346" t="s">
        <v>194</v>
      </c>
      <c r="D24" s="129">
        <v>15</v>
      </c>
      <c r="E24" s="21">
        <v>505</v>
      </c>
      <c r="F24" s="22">
        <f>D24*E24</f>
        <v>7575</v>
      </c>
      <c r="G24" s="23"/>
      <c r="H24" s="23"/>
      <c r="I24" s="23">
        <f>H24*0.25</f>
        <v>0</v>
      </c>
      <c r="J24" s="24">
        <f>IF((VLOOKUP(F24,'[2]TABLAS 15'!$B$22:$D$32,3)-L24)&lt;0,0,VLOOKUP(F24,'[2]TABLAS 15'!$B$22:$D$32,3)-L24)</f>
        <v>0</v>
      </c>
      <c r="K24" s="24">
        <f>SUM(F24+H24+J24+I24+G24)</f>
        <v>7575</v>
      </c>
      <c r="L24" s="25">
        <f>((F24-VLOOKUP(F24,'[2]TABLAS 15'!$A$6:$D$13,1))*VLOOKUP(F24,'[2]TABLAS 15'!$A$6:$D$13,4)+VLOOKUP(F24,'[2]TABLAS 15'!$A$6:$D$13,3))</f>
        <v>1029.016514</v>
      </c>
      <c r="M24" s="26"/>
      <c r="N24" s="24">
        <f>IF((VLOOKUP(F24,'[2]TABLAS 15'!$B$22:$D$32,3)-L24)&lt;0,-(VLOOKUP(F24,'[2]TABLAS 15'!$B$22:$D$32,3)-L24),0)</f>
        <v>1029.016514</v>
      </c>
      <c r="O24" s="27">
        <v>1000</v>
      </c>
      <c r="P24" s="23">
        <v>163.65</v>
      </c>
      <c r="Q24" s="24">
        <f>J24+K24-N24-O24-P24</f>
        <v>5382.333486</v>
      </c>
      <c r="R24" s="475">
        <v>1</v>
      </c>
    </row>
    <row r="25" spans="2:18" ht="15">
      <c r="B25" s="2"/>
      <c r="C25" s="108"/>
      <c r="D25" s="20"/>
      <c r="E25" s="21"/>
      <c r="F25" s="24">
        <f>SUM(F24)</f>
        <v>7575</v>
      </c>
      <c r="G25" s="23"/>
      <c r="H25" s="23"/>
      <c r="I25" s="23">
        <f>SUM(I24)</f>
        <v>0</v>
      </c>
      <c r="J25" s="24">
        <f>SUM(J24)</f>
        <v>0</v>
      </c>
      <c r="K25" s="24">
        <f>SUM(K24)</f>
        <v>7575</v>
      </c>
      <c r="L25" s="25">
        <f>SUM(L24)</f>
        <v>1029.016514</v>
      </c>
      <c r="M25" s="26"/>
      <c r="N25" s="24">
        <f>SUM(N24)</f>
        <v>1029.016514</v>
      </c>
      <c r="O25" s="27">
        <f>SUM(O24)</f>
        <v>1000</v>
      </c>
      <c r="P25" s="23">
        <f>SUM(P24)</f>
        <v>163.65</v>
      </c>
      <c r="Q25" s="24"/>
      <c r="R25" s="2"/>
    </row>
    <row r="26" spans="2:18" ht="12.75">
      <c r="B26" s="4"/>
      <c r="C26" s="6"/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</row>
    <row r="27" spans="4:18" ht="13.5" thickBot="1"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4"/>
      <c r="Q27" s="15"/>
      <c r="R27" s="17"/>
    </row>
    <row r="28" spans="4:18" ht="13.5" thickBot="1"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26" t="s">
        <v>2</v>
      </c>
      <c r="Q28" s="121">
        <f>SUM(Q24:Q27)</f>
        <v>5382.333486</v>
      </c>
      <c r="R28" s="17"/>
    </row>
    <row r="29" spans="4:18" ht="12.75"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26"/>
      <c r="Q29" s="15"/>
      <c r="R29" s="17"/>
    </row>
    <row r="30" spans="4:18" ht="12.75"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26"/>
      <c r="Q30" s="15"/>
      <c r="R30" s="17"/>
    </row>
    <row r="31" spans="4:18" ht="12.75"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</row>
    <row r="32" spans="4:18" ht="12.75">
      <c r="D32" s="12"/>
      <c r="E32" s="13"/>
      <c r="F32" s="15"/>
      <c r="G32" s="14"/>
      <c r="H32" s="14"/>
      <c r="I32" s="14"/>
      <c r="J32" s="15"/>
      <c r="K32" s="15"/>
      <c r="L32" s="111"/>
      <c r="M32" s="16"/>
      <c r="N32" s="15"/>
      <c r="O32" s="36"/>
      <c r="P32" s="14"/>
      <c r="Q32" s="15"/>
      <c r="R32" s="17"/>
    </row>
    <row r="33" spans="4:18" ht="12.75">
      <c r="D33" s="12"/>
      <c r="E33" s="13"/>
      <c r="F33" s="15"/>
      <c r="G33" s="14"/>
      <c r="H33" s="14"/>
      <c r="I33" s="14"/>
      <c r="J33" s="15"/>
      <c r="K33" s="15"/>
      <c r="L33" s="111"/>
      <c r="M33" s="16"/>
      <c r="N33" s="15"/>
      <c r="O33" s="36"/>
      <c r="P33" s="14"/>
      <c r="Q33" s="15"/>
      <c r="R33" s="17"/>
    </row>
    <row r="34" spans="3:18" ht="12.75">
      <c r="C34" s="29"/>
      <c r="L34" s="424"/>
      <c r="M34" s="424"/>
      <c r="N34" s="424"/>
      <c r="O34" s="424"/>
      <c r="P34" s="424"/>
      <c r="Q34" s="424"/>
      <c r="R34" s="424"/>
    </row>
    <row r="35" spans="3:18" ht="12.75">
      <c r="C35" s="29"/>
      <c r="L35" s="120"/>
      <c r="M35" s="120"/>
      <c r="N35" s="120"/>
      <c r="O35" s="120"/>
      <c r="P35" s="120"/>
      <c r="Q35" s="120"/>
      <c r="R35" s="120"/>
    </row>
    <row r="36" spans="3:18" ht="12.75">
      <c r="C36" s="29"/>
      <c r="L36" s="120"/>
      <c r="M36" s="120"/>
      <c r="N36" s="120"/>
      <c r="O36" s="120"/>
      <c r="P36" s="120"/>
      <c r="Q36" s="120"/>
      <c r="R36" s="120"/>
    </row>
    <row r="37" spans="3:18" ht="12.75">
      <c r="C37" s="29"/>
      <c r="L37" s="120"/>
      <c r="M37" s="120"/>
      <c r="N37" s="120"/>
      <c r="O37" s="120"/>
      <c r="P37" s="120"/>
      <c r="Q37" s="120"/>
      <c r="R37" s="120"/>
    </row>
    <row r="38" spans="9:11" ht="12.75">
      <c r="I38" s="29"/>
      <c r="J38" s="29"/>
      <c r="K38" s="29"/>
    </row>
    <row r="39" ht="12.75">
      <c r="F39" s="30"/>
    </row>
    <row r="40" spans="3:16" ht="12.75">
      <c r="C40" s="29"/>
      <c r="P40" s="71"/>
    </row>
    <row r="41" spans="3:18" ht="15.75">
      <c r="C41" s="320"/>
      <c r="L41" s="432"/>
      <c r="M41" s="432"/>
      <c r="N41" s="432"/>
      <c r="O41" s="432"/>
      <c r="P41" s="432"/>
      <c r="Q41" s="432"/>
      <c r="R41" s="432"/>
    </row>
    <row r="42" spans="4:18" ht="12.75">
      <c r="D42" s="12"/>
      <c r="E42" s="13"/>
      <c r="F42" s="15"/>
      <c r="G42" s="14"/>
      <c r="H42" s="14"/>
      <c r="I42" s="14"/>
      <c r="J42" s="15"/>
      <c r="K42" s="15"/>
      <c r="L42" s="111"/>
      <c r="M42" s="16"/>
      <c r="N42" s="15"/>
      <c r="O42" s="36"/>
      <c r="P42" s="14"/>
      <c r="Q42" s="15"/>
      <c r="R42" s="17"/>
    </row>
    <row r="43" spans="4:18" ht="12.75">
      <c r="D43" s="12"/>
      <c r="E43" s="13"/>
      <c r="F43" s="15"/>
      <c r="G43" s="14"/>
      <c r="H43" s="14"/>
      <c r="I43" s="14"/>
      <c r="J43" s="15"/>
      <c r="K43" s="15"/>
      <c r="L43" s="111"/>
      <c r="M43" s="16"/>
      <c r="N43" s="15"/>
      <c r="O43" s="36"/>
      <c r="P43" s="14"/>
      <c r="Q43" s="15"/>
      <c r="R43" s="17"/>
    </row>
    <row r="44" spans="4:18" ht="12.75">
      <c r="D44" s="12"/>
      <c r="E44" s="13"/>
      <c r="F44" s="15"/>
      <c r="G44" s="14"/>
      <c r="H44" s="14"/>
      <c r="I44" s="14"/>
      <c r="J44" s="15"/>
      <c r="K44" s="15"/>
      <c r="L44" s="111"/>
      <c r="M44" s="16"/>
      <c r="N44" s="15"/>
      <c r="O44" s="36"/>
      <c r="P44" s="14"/>
      <c r="Q44" s="15"/>
      <c r="R44" s="17"/>
    </row>
    <row r="45" spans="4:18" ht="12.75">
      <c r="D45" s="12"/>
      <c r="E45" s="13"/>
      <c r="F45" s="15"/>
      <c r="G45" s="14"/>
      <c r="H45" s="14"/>
      <c r="I45" s="14"/>
      <c r="J45" s="15"/>
      <c r="K45" s="15"/>
      <c r="L45" s="111"/>
      <c r="M45" s="16"/>
      <c r="N45" s="15"/>
      <c r="O45" s="36"/>
      <c r="P45" s="14"/>
      <c r="Q45" s="15"/>
      <c r="R45" s="17"/>
    </row>
    <row r="46" spans="4:18" ht="12.75">
      <c r="D46" s="12"/>
      <c r="E46" s="13"/>
      <c r="F46" s="15"/>
      <c r="G46" s="14"/>
      <c r="H46" s="14"/>
      <c r="I46" s="14"/>
      <c r="J46" s="15"/>
      <c r="K46" s="15"/>
      <c r="L46" s="111"/>
      <c r="M46" s="16"/>
      <c r="N46" s="15"/>
      <c r="O46" s="36"/>
      <c r="P46" s="14"/>
      <c r="Q46" s="15"/>
      <c r="R46" s="17"/>
    </row>
    <row r="47" spans="4:18" ht="12.75">
      <c r="D47" s="12"/>
      <c r="E47" s="13"/>
      <c r="F47" s="15"/>
      <c r="G47" s="14"/>
      <c r="H47" s="14"/>
      <c r="I47" s="14"/>
      <c r="J47" s="15"/>
      <c r="K47" s="15"/>
      <c r="L47" s="111"/>
      <c r="M47" s="16"/>
      <c r="N47" s="15"/>
      <c r="O47" s="36"/>
      <c r="P47" s="14"/>
      <c r="Q47" s="15"/>
      <c r="R47" s="17"/>
    </row>
    <row r="48" spans="4:18" ht="12.75">
      <c r="D48" s="12"/>
      <c r="E48" s="13"/>
      <c r="F48" s="15"/>
      <c r="G48" s="14"/>
      <c r="H48" s="14"/>
      <c r="I48" s="14"/>
      <c r="J48" s="15"/>
      <c r="K48" s="15"/>
      <c r="L48" s="111"/>
      <c r="M48" s="16"/>
      <c r="N48" s="15"/>
      <c r="O48" s="36"/>
      <c r="P48" s="14"/>
      <c r="Q48" s="15"/>
      <c r="R48" s="17"/>
    </row>
    <row r="49" spans="4:18" ht="12.75">
      <c r="D49" s="12"/>
      <c r="E49" s="13"/>
      <c r="F49" s="15"/>
      <c r="G49" s="14"/>
      <c r="H49" s="14"/>
      <c r="I49" s="14"/>
      <c r="J49" s="15"/>
      <c r="K49" s="15"/>
      <c r="L49" s="111"/>
      <c r="M49" s="16"/>
      <c r="N49" s="15"/>
      <c r="O49" s="36"/>
      <c r="P49" s="14"/>
      <c r="Q49" s="15"/>
      <c r="R49" s="17"/>
    </row>
    <row r="50" spans="4:18" ht="12.75">
      <c r="D50" s="12"/>
      <c r="E50" s="13"/>
      <c r="F50" s="15"/>
      <c r="G50" s="14"/>
      <c r="H50" s="14"/>
      <c r="I50" s="14"/>
      <c r="J50" s="15"/>
      <c r="K50" s="15"/>
      <c r="L50" s="111"/>
      <c r="M50" s="16"/>
      <c r="N50" s="15"/>
      <c r="O50" s="36"/>
      <c r="P50" s="14"/>
      <c r="Q50" s="15"/>
      <c r="R50" s="17"/>
    </row>
    <row r="51" spans="4:18" ht="12.75">
      <c r="D51" s="12"/>
      <c r="E51" s="13"/>
      <c r="F51" s="15"/>
      <c r="G51" s="14"/>
      <c r="H51" s="14"/>
      <c r="I51" s="14"/>
      <c r="J51" s="15"/>
      <c r="K51" s="15"/>
      <c r="L51" s="111"/>
      <c r="M51" s="16"/>
      <c r="N51" s="15"/>
      <c r="O51" s="36"/>
      <c r="P51" s="14"/>
      <c r="Q51" s="15"/>
      <c r="R51" s="17"/>
    </row>
    <row r="52" spans="4:18" ht="12.75">
      <c r="D52" s="12"/>
      <c r="E52" s="13"/>
      <c r="F52" s="15"/>
      <c r="G52" s="14"/>
      <c r="H52" s="14"/>
      <c r="I52" s="14"/>
      <c r="J52" s="15"/>
      <c r="K52" s="15"/>
      <c r="L52" s="111"/>
      <c r="M52" s="16"/>
      <c r="N52" s="15"/>
      <c r="O52" s="36"/>
      <c r="P52" s="14"/>
      <c r="Q52" s="15"/>
      <c r="R52" s="17"/>
    </row>
    <row r="53" spans="4:18" ht="12.75">
      <c r="D53" s="12"/>
      <c r="E53" s="13"/>
      <c r="F53" s="15"/>
      <c r="G53" s="14"/>
      <c r="H53" s="14"/>
      <c r="I53" s="14"/>
      <c r="J53" s="15"/>
      <c r="K53" s="15"/>
      <c r="L53" s="111"/>
      <c r="M53" s="16"/>
      <c r="N53" s="15"/>
      <c r="O53" s="36"/>
      <c r="P53" s="14"/>
      <c r="Q53" s="15"/>
      <c r="R53" s="17"/>
    </row>
    <row r="54" spans="4:18" ht="12.75">
      <c r="D54" s="12"/>
      <c r="E54" s="13"/>
      <c r="F54" s="15"/>
      <c r="G54" s="14"/>
      <c r="H54" s="14"/>
      <c r="I54" s="14"/>
      <c r="J54" s="15"/>
      <c r="K54" s="15"/>
      <c r="L54" s="111"/>
      <c r="M54" s="16"/>
      <c r="N54" s="15"/>
      <c r="O54" s="36"/>
      <c r="P54" s="14"/>
      <c r="Q54" s="15"/>
      <c r="R54" s="17"/>
    </row>
    <row r="55" spans="4:18" ht="12.75">
      <c r="D55" s="12"/>
      <c r="E55" s="13"/>
      <c r="F55" s="15"/>
      <c r="G55" s="14"/>
      <c r="H55" s="14"/>
      <c r="I55" s="14"/>
      <c r="J55" s="15"/>
      <c r="K55" s="15"/>
      <c r="L55" s="111"/>
      <c r="M55" s="16"/>
      <c r="N55" s="15"/>
      <c r="O55" s="36"/>
      <c r="P55" s="14"/>
      <c r="Q55" s="15"/>
      <c r="R55" s="17"/>
    </row>
    <row r="56" spans="4:18" ht="12.75">
      <c r="D56" s="12"/>
      <c r="E56" s="13"/>
      <c r="F56" s="15"/>
      <c r="G56" s="14"/>
      <c r="H56" s="14"/>
      <c r="I56" s="14"/>
      <c r="J56" s="15"/>
      <c r="K56" s="15"/>
      <c r="L56" s="111"/>
      <c r="M56" s="16"/>
      <c r="N56" s="15"/>
      <c r="O56" s="36"/>
      <c r="P56" s="14"/>
      <c r="Q56" s="15"/>
      <c r="R56" s="17"/>
    </row>
    <row r="57" spans="4:18" ht="12.75">
      <c r="D57" s="12"/>
      <c r="E57" s="13"/>
      <c r="F57" s="15"/>
      <c r="G57" s="14"/>
      <c r="H57" s="14"/>
      <c r="I57" s="14"/>
      <c r="J57" s="15"/>
      <c r="K57" s="15"/>
      <c r="L57" s="111"/>
      <c r="M57" s="16"/>
      <c r="N57" s="15"/>
      <c r="O57" s="36"/>
      <c r="P57" s="14"/>
      <c r="Q57" s="15"/>
      <c r="R57" s="17"/>
    </row>
    <row r="58" spans="4:18" ht="12.75">
      <c r="D58" s="12"/>
      <c r="E58" s="13"/>
      <c r="F58" s="15"/>
      <c r="G58" s="14"/>
      <c r="H58" s="14"/>
      <c r="I58" s="14"/>
      <c r="J58" s="15"/>
      <c r="K58" s="15"/>
      <c r="L58" s="111"/>
      <c r="M58" s="16"/>
      <c r="N58" s="15"/>
      <c r="O58" s="36"/>
      <c r="P58" s="14"/>
      <c r="Q58" s="15"/>
      <c r="R58" s="17"/>
    </row>
    <row r="59" spans="4:18" ht="12.75">
      <c r="D59" s="12"/>
      <c r="E59" s="13"/>
      <c r="F59" s="15"/>
      <c r="G59" s="14"/>
      <c r="H59" s="14"/>
      <c r="I59" s="14"/>
      <c r="J59" s="15"/>
      <c r="K59" s="15"/>
      <c r="L59" s="111"/>
      <c r="M59" s="16"/>
      <c r="N59" s="15"/>
      <c r="O59" s="36"/>
      <c r="P59" s="14"/>
      <c r="Q59" s="15"/>
      <c r="R59" s="17"/>
    </row>
    <row r="60" spans="3:18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3:18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1">
    <mergeCell ref="B22:B23"/>
    <mergeCell ref="C22:C23"/>
    <mergeCell ref="D22:D23"/>
    <mergeCell ref="E22:E23"/>
    <mergeCell ref="F22:K22"/>
    <mergeCell ref="N22:P22"/>
    <mergeCell ref="L34:R34"/>
    <mergeCell ref="L41:R41"/>
    <mergeCell ref="D11:Q12"/>
    <mergeCell ref="E13:P13"/>
    <mergeCell ref="E14:N14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3:R110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21.7109375" style="0" customWidth="1"/>
    <col min="4" max="4" width="6.8515625" style="0" bestFit="1" customWidth="1"/>
    <col min="5" max="5" width="11.57421875" style="0" bestFit="1" customWidth="1"/>
    <col min="6" max="6" width="12.421875" style="0" customWidth="1"/>
    <col min="8" max="9" width="0" style="0" hidden="1" customWidth="1"/>
    <col min="10" max="10" width="11.57421875" style="0" bestFit="1" customWidth="1"/>
    <col min="11" max="11" width="12.28125" style="0" customWidth="1"/>
    <col min="12" max="13" width="0" style="0" hidden="1" customWidth="1"/>
    <col min="14" max="14" width="12.00390625" style="0" bestFit="1" customWidth="1"/>
    <col min="17" max="17" width="13.00390625" style="0" customWidth="1"/>
    <col min="18" max="18" width="34.140625" style="0" customWidth="1"/>
  </cols>
  <sheetData>
    <row r="3" spans="2:17" ht="12.75">
      <c r="B3" s="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20.25">
      <c r="B4" s="1"/>
      <c r="C4" s="9"/>
      <c r="D4" s="415" t="s">
        <v>165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2:17" ht="20.25">
      <c r="B5" s="1"/>
      <c r="C5" s="9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</row>
    <row r="6" spans="2:18" ht="12.75" customHeight="1">
      <c r="B6" s="1"/>
      <c r="C6" s="7"/>
      <c r="D6" s="10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166"/>
      <c r="R6" s="166"/>
    </row>
    <row r="7" spans="2:18" ht="13.5" thickBot="1">
      <c r="B7" s="1"/>
      <c r="C7" s="10"/>
      <c r="D7" s="1"/>
      <c r="E7" s="398" t="s">
        <v>80</v>
      </c>
      <c r="F7" s="398"/>
      <c r="G7" s="398"/>
      <c r="H7" s="398"/>
      <c r="I7" s="398"/>
      <c r="J7" s="398"/>
      <c r="K7" s="398"/>
      <c r="L7" s="398"/>
      <c r="M7" s="398"/>
      <c r="N7" s="398"/>
      <c r="O7" s="11"/>
      <c r="P7" s="1"/>
      <c r="Q7" s="83"/>
      <c r="R7" s="81"/>
    </row>
    <row r="8" spans="2:18" ht="12.75">
      <c r="B8" s="54"/>
      <c r="C8" s="1"/>
      <c r="D8" s="55"/>
      <c r="E8" s="55"/>
      <c r="F8" s="56"/>
      <c r="G8" s="56"/>
      <c r="H8" s="56"/>
      <c r="I8" s="56"/>
      <c r="J8" s="57"/>
      <c r="K8" s="1"/>
      <c r="L8" s="1"/>
      <c r="M8" s="1"/>
      <c r="N8" s="1"/>
      <c r="O8" s="1"/>
      <c r="P8" s="1"/>
      <c r="Q8" s="1"/>
      <c r="R8" s="1"/>
    </row>
    <row r="9" spans="2:18" ht="12.75">
      <c r="B9" s="54"/>
      <c r="C9" s="1"/>
      <c r="D9" s="55"/>
      <c r="E9" s="5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8"/>
      <c r="R9" s="59"/>
    </row>
    <row r="10" spans="2:18" ht="15.75">
      <c r="B10" s="337"/>
      <c r="C10" s="422" t="s">
        <v>7</v>
      </c>
      <c r="D10" s="422" t="s">
        <v>17</v>
      </c>
      <c r="E10" s="422" t="s">
        <v>0</v>
      </c>
      <c r="F10" s="425" t="s">
        <v>1</v>
      </c>
      <c r="G10" s="426"/>
      <c r="H10" s="426"/>
      <c r="I10" s="426"/>
      <c r="J10" s="426"/>
      <c r="K10" s="427"/>
      <c r="L10" s="292"/>
      <c r="M10" s="293"/>
      <c r="N10" s="425" t="s">
        <v>11</v>
      </c>
      <c r="O10" s="426"/>
      <c r="P10" s="426"/>
      <c r="Q10" s="428" t="s">
        <v>2</v>
      </c>
      <c r="R10" s="428" t="s">
        <v>248</v>
      </c>
    </row>
    <row r="11" spans="2:18" ht="15" customHeight="1">
      <c r="B11" s="316"/>
      <c r="C11" s="423"/>
      <c r="D11" s="423"/>
      <c r="E11" s="423"/>
      <c r="F11" s="251" t="s">
        <v>4</v>
      </c>
      <c r="G11" s="252" t="s">
        <v>12</v>
      </c>
      <c r="H11" s="253" t="s">
        <v>18</v>
      </c>
      <c r="I11" s="253" t="s">
        <v>19</v>
      </c>
      <c r="J11" s="254" t="s">
        <v>20</v>
      </c>
      <c r="K11" s="254" t="s">
        <v>5</v>
      </c>
      <c r="L11" s="255" t="s">
        <v>21</v>
      </c>
      <c r="M11" s="256"/>
      <c r="N11" s="260" t="s">
        <v>9</v>
      </c>
      <c r="O11" s="260" t="s">
        <v>245</v>
      </c>
      <c r="P11" s="260" t="s">
        <v>109</v>
      </c>
      <c r="Q11" s="429"/>
      <c r="R11" s="429"/>
    </row>
    <row r="12" spans="2:18" ht="60" customHeight="1">
      <c r="B12" s="88">
        <v>139</v>
      </c>
      <c r="C12" s="345" t="s">
        <v>33</v>
      </c>
      <c r="D12" s="129">
        <v>15</v>
      </c>
      <c r="E12" s="21">
        <v>650</v>
      </c>
      <c r="F12" s="22">
        <f aca="true" t="shared" si="0" ref="F12:F19">D12*E12</f>
        <v>9750</v>
      </c>
      <c r="G12" s="23"/>
      <c r="H12" s="23"/>
      <c r="I12" s="23">
        <f aca="true" t="shared" si="1" ref="I12:I19">H12*0.25</f>
        <v>0</v>
      </c>
      <c r="J12" s="24">
        <f>IF((VLOOKUP(F12,'[2]TABLAS 15'!$B$22:$D$32,3)-L12)&lt;0,0,VLOOKUP(F12,'[2]TABLAS 15'!$B$22:$D$32,3)-L12)</f>
        <v>0</v>
      </c>
      <c r="K12" s="24">
        <f aca="true" t="shared" si="2" ref="K12:K19">SUM(F12+H12+J12+I12+G12)</f>
        <v>9750</v>
      </c>
      <c r="L12" s="25">
        <f>((F12-VLOOKUP(F12,'[2]TABLAS 15'!$A$6:$D$13,1))*VLOOKUP(F12,'[2]TABLAS 15'!$A$6:$D$13,4)+VLOOKUP(F12,'[2]TABLAS 15'!$A$6:$D$13,3))</f>
        <v>1462.711514</v>
      </c>
      <c r="M12" s="26"/>
      <c r="N12" s="24">
        <f>IF((VLOOKUP(F12,'[2]TABLAS 15'!$B$22:$D$32,3)-L12)&lt;0,-(VLOOKUP(F12,'[2]TABLAS 15'!$B$22:$D$32,3)-L12),0)</f>
        <v>1462.711514</v>
      </c>
      <c r="O12" s="27"/>
      <c r="P12" s="23">
        <v>207.18</v>
      </c>
      <c r="Q12" s="24">
        <f aca="true" t="shared" si="3" ref="Q12:Q19">J12+K12-N12-O12-P12</f>
        <v>8080.108485999999</v>
      </c>
      <c r="R12" s="475">
        <v>1</v>
      </c>
    </row>
    <row r="13" spans="2:18" ht="60" customHeight="1">
      <c r="B13" s="88">
        <v>140</v>
      </c>
      <c r="C13" s="346" t="s">
        <v>163</v>
      </c>
      <c r="D13" s="129">
        <v>15</v>
      </c>
      <c r="E13" s="21">
        <v>502</v>
      </c>
      <c r="F13" s="22">
        <f t="shared" si="0"/>
        <v>7530</v>
      </c>
      <c r="G13" s="23"/>
      <c r="H13" s="23"/>
      <c r="I13" s="23">
        <f t="shared" si="1"/>
        <v>0</v>
      </c>
      <c r="J13" s="24">
        <f>IF((VLOOKUP(F13,'[2]TABLAS 15'!$B$22:$D$32,3)-L13)&lt;0,0,VLOOKUP(F13,'[2]TABLAS 15'!$B$22:$D$32,3)-L13)</f>
        <v>0</v>
      </c>
      <c r="K13" s="24">
        <f>SUM(F13+H13+J13+I13+G13)</f>
        <v>7530</v>
      </c>
      <c r="L13" s="25">
        <f>((F13-VLOOKUP(F13,'[2]TABLAS 15'!$A$6:$D$13,1))*VLOOKUP(F13,'[2]TABLAS 15'!$A$6:$D$13,4)+VLOOKUP(F13,'[2]TABLAS 15'!$A$6:$D$13,3))</f>
        <v>1020.043514</v>
      </c>
      <c r="M13" s="26"/>
      <c r="N13" s="24">
        <f>IF((VLOOKUP(F13,'[2]TABLAS 15'!$B$22:$D$32,3)-L13)&lt;0,-(VLOOKUP(F13,'[2]TABLAS 15'!$B$22:$D$32,3)-L13),0)</f>
        <v>1020.043514</v>
      </c>
      <c r="O13" s="27"/>
      <c r="P13" s="23">
        <v>162.75</v>
      </c>
      <c r="Q13" s="24">
        <f>J13+K13-N13-O13-P13</f>
        <v>6347.206486</v>
      </c>
      <c r="R13" s="475">
        <v>1</v>
      </c>
    </row>
    <row r="14" spans="2:18" ht="60" customHeight="1">
      <c r="B14" s="88">
        <v>141</v>
      </c>
      <c r="C14" s="346" t="s">
        <v>159</v>
      </c>
      <c r="D14" s="129">
        <v>15</v>
      </c>
      <c r="E14" s="21">
        <v>300</v>
      </c>
      <c r="F14" s="22">
        <f t="shared" si="0"/>
        <v>4500</v>
      </c>
      <c r="G14" s="23"/>
      <c r="H14" s="23"/>
      <c r="I14" s="23">
        <f t="shared" si="1"/>
        <v>0</v>
      </c>
      <c r="J14" s="24">
        <f>IF((VLOOKUP(F14,'[2]TABLAS 15'!$B$22:$D$32,3)-L14)&lt;0,0,VLOOKUP(F14,'[2]TABLAS 15'!$B$22:$D$32,3)-L14)</f>
        <v>0</v>
      </c>
      <c r="K14" s="24">
        <f>SUM(F14+H14+J14+I14+G14)</f>
        <v>4500</v>
      </c>
      <c r="L14" s="25">
        <f>((F14-VLOOKUP(F14,'[2]TABLAS 15'!$A$6:$D$13,1))*VLOOKUP(F14,'[2]TABLAS 15'!$A$6:$D$13,4)+VLOOKUP(F14,'[2]TABLAS 15'!$A$6:$D$13,3))</f>
        <v>428.98380799999995</v>
      </c>
      <c r="M14" s="26"/>
      <c r="N14" s="24">
        <f>IF((VLOOKUP(F14,'[2]TABLAS 15'!$B$22:$D$32,3)-L14)&lt;0,-(VLOOKUP(F14,'[2]TABLAS 15'!$B$22:$D$32,3)-L14),0)</f>
        <v>428.98380799999995</v>
      </c>
      <c r="O14" s="27">
        <v>2500</v>
      </c>
      <c r="P14" s="23">
        <v>101.78</v>
      </c>
      <c r="Q14" s="24">
        <f>J14+K14-N14-O14-P14</f>
        <v>1469.236192</v>
      </c>
      <c r="R14" s="475">
        <v>1</v>
      </c>
    </row>
    <row r="15" spans="1:18" ht="60" customHeight="1">
      <c r="A15" s="173"/>
      <c r="B15" s="88">
        <v>142</v>
      </c>
      <c r="C15" s="239" t="s">
        <v>81</v>
      </c>
      <c r="D15" s="20">
        <v>15</v>
      </c>
      <c r="E15" s="21">
        <v>514</v>
      </c>
      <c r="F15" s="22">
        <f t="shared" si="0"/>
        <v>7710</v>
      </c>
      <c r="G15" s="23"/>
      <c r="H15" s="23"/>
      <c r="I15" s="23">
        <f t="shared" si="1"/>
        <v>0</v>
      </c>
      <c r="J15" s="24">
        <f>IF((VLOOKUP(F15,'[2]TABLAS 15'!$B$22:$D$32,3)-L15)&lt;0,0,VLOOKUP(F15,'[2]TABLAS 15'!$B$22:$D$32,3)-L15)</f>
        <v>0</v>
      </c>
      <c r="K15" s="24">
        <f>SUM(F15+H15+J15+I15+G15)</f>
        <v>7710</v>
      </c>
      <c r="L15" s="25">
        <f>((F15-VLOOKUP(F15,'[2]TABLAS 15'!$A$6:$D$13,1))*VLOOKUP(F15,'[2]TABLAS 15'!$A$6:$D$13,4)+VLOOKUP(F15,'[2]TABLAS 15'!$A$6:$D$13,3))</f>
        <v>1055.935514</v>
      </c>
      <c r="M15" s="26"/>
      <c r="N15" s="24">
        <f>IF((VLOOKUP(F15,'[2]TABLAS 15'!$B$22:$D$32,3)-L15)&lt;0,-(VLOOKUP(F15,'[2]TABLAS 15'!$B$22:$D$32,3)-L15),0)</f>
        <v>1055.935514</v>
      </c>
      <c r="O15" s="27"/>
      <c r="P15" s="23">
        <v>166.35</v>
      </c>
      <c r="Q15" s="24">
        <f>J15+K15-N15-O15-P15</f>
        <v>6487.714486</v>
      </c>
      <c r="R15" s="475">
        <v>1</v>
      </c>
    </row>
    <row r="16" spans="2:18" ht="60" customHeight="1">
      <c r="B16" s="88">
        <v>143</v>
      </c>
      <c r="C16" s="239" t="s">
        <v>82</v>
      </c>
      <c r="D16" s="20">
        <v>15</v>
      </c>
      <c r="E16" s="21">
        <v>290.5</v>
      </c>
      <c r="F16" s="22">
        <f t="shared" si="0"/>
        <v>4357.5</v>
      </c>
      <c r="G16" s="23"/>
      <c r="H16" s="23"/>
      <c r="I16" s="23">
        <f t="shared" si="1"/>
        <v>0</v>
      </c>
      <c r="J16" s="24">
        <f>IF((VLOOKUP(F16,'[2]TABLAS 15'!$B$22:$D$32,3)-L16)&lt;0,0,VLOOKUP(F16,'[2]TABLAS 15'!$B$22:$D$32,3)-L16)</f>
        <v>0</v>
      </c>
      <c r="K16" s="24">
        <f t="shared" si="2"/>
        <v>4357.5</v>
      </c>
      <c r="L16" s="25">
        <f>((F16-VLOOKUP(F16,'[2]TABLAS 15'!$A$6:$D$13,1))*VLOOKUP(F16,'[2]TABLAS 15'!$A$6:$D$13,4)+VLOOKUP(F16,'[2]TABLAS 15'!$A$6:$D$13,3))</f>
        <v>403.44780799999995</v>
      </c>
      <c r="M16" s="26"/>
      <c r="N16" s="24">
        <f>IF((VLOOKUP(F16,'[2]TABLAS 15'!$B$22:$D$32,3)-L16)&lt;0,-(VLOOKUP(F16,'[2]TABLAS 15'!$B$22:$D$32,3)-L16),0)</f>
        <v>403.44780799999995</v>
      </c>
      <c r="O16" s="27"/>
      <c r="P16" s="23">
        <v>98.85</v>
      </c>
      <c r="Q16" s="24">
        <f t="shared" si="3"/>
        <v>3855.202192</v>
      </c>
      <c r="R16" s="475">
        <v>1</v>
      </c>
    </row>
    <row r="17" spans="2:18" ht="60" customHeight="1">
      <c r="B17" s="88">
        <v>144</v>
      </c>
      <c r="C17" s="177" t="s">
        <v>125</v>
      </c>
      <c r="D17" s="20">
        <v>15</v>
      </c>
      <c r="E17" s="21">
        <v>279</v>
      </c>
      <c r="F17" s="22">
        <f t="shared" si="0"/>
        <v>4185</v>
      </c>
      <c r="G17" s="23"/>
      <c r="H17" s="23"/>
      <c r="I17" s="23">
        <f t="shared" si="1"/>
        <v>0</v>
      </c>
      <c r="J17" s="24">
        <f>IF((VLOOKUP(F17,'[2]TABLAS 15'!$B$22:$D$32,3)-L17)&lt;0,0,VLOOKUP(F17,'[2]TABLAS 15'!$B$22:$D$32,3)-L17)</f>
        <v>0</v>
      </c>
      <c r="K17" s="24">
        <f t="shared" si="2"/>
        <v>4185</v>
      </c>
      <c r="L17" s="25">
        <f>((F17-VLOOKUP(F17,'[2]TABLAS 15'!$A$6:$D$13,1))*VLOOKUP(F17,'[2]TABLAS 15'!$A$6:$D$13,4)+VLOOKUP(F17,'[2]TABLAS 15'!$A$6:$D$13,3))</f>
        <v>374.76480000000004</v>
      </c>
      <c r="M17" s="26"/>
      <c r="N17" s="24">
        <f>IF((VLOOKUP(F17,'[2]TABLAS 15'!$B$22:$D$32,3)-L17)&lt;0,-(VLOOKUP(F17,'[2]TABLAS 15'!$B$22:$D$32,3)-L17),0)</f>
        <v>374.76480000000004</v>
      </c>
      <c r="O17" s="27"/>
      <c r="P17" s="23">
        <v>95.26</v>
      </c>
      <c r="Q17" s="24">
        <f t="shared" si="3"/>
        <v>3714.9752</v>
      </c>
      <c r="R17" s="475">
        <v>1</v>
      </c>
    </row>
    <row r="18" spans="2:18" ht="60" customHeight="1">
      <c r="B18" s="88">
        <v>145</v>
      </c>
      <c r="C18" s="239" t="s">
        <v>36</v>
      </c>
      <c r="D18" s="20">
        <v>15</v>
      </c>
      <c r="E18" s="21">
        <v>271</v>
      </c>
      <c r="F18" s="22">
        <f t="shared" si="0"/>
        <v>4065</v>
      </c>
      <c r="G18" s="23"/>
      <c r="H18" s="23"/>
      <c r="I18" s="23">
        <f t="shared" si="1"/>
        <v>0</v>
      </c>
      <c r="J18" s="24">
        <f>IF((VLOOKUP(F18,'[2]TABLAS 15'!$B$22:$D$32,3)-L18)&lt;0,0,VLOOKUP(F18,'[2]TABLAS 15'!$B$22:$D$32,3)-L18)</f>
        <v>0</v>
      </c>
      <c r="K18" s="24">
        <f t="shared" si="2"/>
        <v>4065</v>
      </c>
      <c r="L18" s="25">
        <f>((F18-VLOOKUP(F18,'[2]TABLAS 15'!$A$6:$D$13,1))*VLOOKUP(F18,'[2]TABLAS 15'!$A$6:$D$13,4)+VLOOKUP(F18,'[2]TABLAS 15'!$A$6:$D$13,3))</f>
        <v>355.56480000000005</v>
      </c>
      <c r="M18" s="26"/>
      <c r="N18" s="24">
        <f>IF((VLOOKUP(F18,'[2]TABLAS 15'!$B$22:$D$32,3)-L18)&lt;0,-(VLOOKUP(F18,'[2]TABLAS 15'!$B$22:$D$32,3)-L18),0)</f>
        <v>355.56480000000005</v>
      </c>
      <c r="O18" s="27">
        <v>200</v>
      </c>
      <c r="P18" s="23">
        <v>92.74</v>
      </c>
      <c r="Q18" s="24">
        <f t="shared" si="3"/>
        <v>3416.6952</v>
      </c>
      <c r="R18" s="475">
        <v>1</v>
      </c>
    </row>
    <row r="19" spans="2:18" ht="60" customHeight="1">
      <c r="B19" s="88">
        <v>146</v>
      </c>
      <c r="C19" s="326" t="s">
        <v>121</v>
      </c>
      <c r="D19" s="20">
        <v>15</v>
      </c>
      <c r="E19" s="230">
        <v>219.5</v>
      </c>
      <c r="F19" s="22">
        <f t="shared" si="0"/>
        <v>3292.5</v>
      </c>
      <c r="G19" s="23">
        <v>219.5</v>
      </c>
      <c r="H19" s="23"/>
      <c r="I19" s="23">
        <f t="shared" si="1"/>
        <v>0</v>
      </c>
      <c r="J19" s="24">
        <f>IF((VLOOKUP(F19,'[2]TABLAS 15'!$B$22:$D$32,3)-L19)&lt;0,0,VLOOKUP(F19,'[2]TABLAS 15'!$B$22:$D$32,3)-L19)</f>
        <v>0</v>
      </c>
      <c r="K19" s="24">
        <f t="shared" si="2"/>
        <v>3512</v>
      </c>
      <c r="L19" s="25">
        <f>((F19-VLOOKUP(F19,'[2]TABLAS 15'!$A$6:$D$13,1))*VLOOKUP(F19,'[2]TABLAS 15'!$A$6:$D$13,4)+VLOOKUP(F19,'[2]TABLAS 15'!$A$6:$D$13,3))</f>
        <v>252.79606400000003</v>
      </c>
      <c r="M19" s="26"/>
      <c r="N19" s="24">
        <f>IF((VLOOKUP(F19,'[2]TABLAS 15'!$B$22:$D$32,3)-L19)&lt;0,-(VLOOKUP(F19,'[2]TABLAS 15'!$B$22:$D$32,3)-L19),0)</f>
        <v>126.02606400000003</v>
      </c>
      <c r="O19" s="27">
        <v>500</v>
      </c>
      <c r="P19" s="23">
        <v>79.16</v>
      </c>
      <c r="Q19" s="24">
        <f t="shared" si="3"/>
        <v>2806.813936</v>
      </c>
      <c r="R19" s="475">
        <v>1</v>
      </c>
    </row>
    <row r="20" spans="2:18" ht="12.75" customHeight="1">
      <c r="B20" s="19"/>
      <c r="C20" s="203"/>
      <c r="D20" s="20"/>
      <c r="E20" s="21"/>
      <c r="F20" s="22"/>
      <c r="G20" s="23"/>
      <c r="H20" s="23"/>
      <c r="I20" s="23"/>
      <c r="J20" s="24"/>
      <c r="K20" s="24"/>
      <c r="L20" s="25"/>
      <c r="M20" s="26"/>
      <c r="N20" s="24"/>
      <c r="O20" s="27"/>
      <c r="P20" s="23"/>
      <c r="Q20" s="24"/>
      <c r="R20" s="17"/>
    </row>
    <row r="21" spans="2:18" ht="12.75" customHeight="1">
      <c r="B21" s="87"/>
      <c r="C21" s="229"/>
      <c r="D21" s="12"/>
      <c r="E21" s="13"/>
      <c r="F21" s="22">
        <f>SUM(F12:F20)</f>
        <v>45390</v>
      </c>
      <c r="G21" s="23">
        <f>SUM(G12:G20)</f>
        <v>219.5</v>
      </c>
      <c r="H21" s="23"/>
      <c r="I21" s="23">
        <f>SUM(I12:I20)</f>
        <v>0</v>
      </c>
      <c r="J21" s="24">
        <f>SUM(J12:J20)</f>
        <v>0</v>
      </c>
      <c r="K21" s="24">
        <f>SUM(K12:K20)</f>
        <v>45609.5</v>
      </c>
      <c r="L21" s="25">
        <f>SUM(L12:L20)</f>
        <v>5354.247822</v>
      </c>
      <c r="M21" s="26"/>
      <c r="N21" s="24">
        <f>SUM(N12:N20)</f>
        <v>5227.477822</v>
      </c>
      <c r="O21" s="27">
        <f>SUM(O12:O20)</f>
        <v>3200</v>
      </c>
      <c r="P21" s="23">
        <f>SUM(P12:P20)</f>
        <v>1004.07</v>
      </c>
      <c r="Q21" s="24"/>
      <c r="R21" s="17"/>
    </row>
    <row r="22" spans="2:18" s="8" customFormat="1" ht="12.75" customHeight="1">
      <c r="B22" s="87"/>
      <c r="C22" s="229"/>
      <c r="D22" s="12"/>
      <c r="E22" s="13"/>
      <c r="F22" s="219"/>
      <c r="G22" s="14"/>
      <c r="H22" s="14"/>
      <c r="I22" s="14"/>
      <c r="J22" s="15"/>
      <c r="K22" s="15"/>
      <c r="L22" s="111"/>
      <c r="M22" s="16"/>
      <c r="N22" s="15"/>
      <c r="O22" s="36"/>
      <c r="P22" s="14"/>
      <c r="Q22" s="15"/>
      <c r="R22" s="17"/>
    </row>
    <row r="23" spans="2:18" s="8" customFormat="1" ht="12.75" customHeight="1">
      <c r="B23" s="87"/>
      <c r="C23" s="229"/>
      <c r="D23" s="12"/>
      <c r="E23" s="13"/>
      <c r="F23" s="219"/>
      <c r="G23" s="14"/>
      <c r="H23" s="14"/>
      <c r="I23" s="14"/>
      <c r="J23" s="15"/>
      <c r="K23" s="15"/>
      <c r="L23" s="111"/>
      <c r="M23" s="16"/>
      <c r="N23" s="15"/>
      <c r="O23" s="36"/>
      <c r="P23" s="14"/>
      <c r="Q23" s="15"/>
      <c r="R23" s="17"/>
    </row>
    <row r="24" spans="2:18" s="8" customFormat="1" ht="12.75" customHeight="1">
      <c r="B24" s="87"/>
      <c r="C24" s="229"/>
      <c r="D24" s="12"/>
      <c r="E24" s="13"/>
      <c r="F24" s="219"/>
      <c r="G24" s="14"/>
      <c r="H24" s="14"/>
      <c r="I24" s="14"/>
      <c r="J24" s="15"/>
      <c r="K24" s="15"/>
      <c r="L24" s="111"/>
      <c r="M24" s="16"/>
      <c r="N24" s="15"/>
      <c r="O24" s="36"/>
      <c r="P24" s="23" t="s">
        <v>2</v>
      </c>
      <c r="Q24" s="24">
        <f>SUM(Q12:Q23)</f>
        <v>36177.952178</v>
      </c>
      <c r="R24" s="17"/>
    </row>
    <row r="25" spans="2:18" ht="12.75" customHeight="1">
      <c r="B25" s="87"/>
      <c r="C25" s="229"/>
      <c r="D25" s="12"/>
      <c r="E25" s="13"/>
      <c r="F25" s="219"/>
      <c r="G25" s="14"/>
      <c r="H25" s="14"/>
      <c r="I25" s="14"/>
      <c r="J25" s="15"/>
      <c r="K25" s="15"/>
      <c r="L25" s="111"/>
      <c r="M25" s="16"/>
      <c r="N25" s="15"/>
      <c r="O25" s="36"/>
      <c r="P25" s="14"/>
      <c r="Q25" s="15"/>
      <c r="R25" s="17"/>
    </row>
    <row r="26" spans="2:18" ht="12.75" customHeight="1">
      <c r="B26" s="87"/>
      <c r="C26" s="229"/>
      <c r="D26" s="12"/>
      <c r="E26" s="13"/>
      <c r="F26" s="219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</row>
    <row r="27" spans="9:18" ht="12.75">
      <c r="I27" s="424"/>
      <c r="J27" s="424"/>
      <c r="K27" s="424"/>
      <c r="L27" s="424"/>
      <c r="M27" s="424"/>
      <c r="N27" s="424"/>
      <c r="O27" s="424"/>
      <c r="P27" s="32"/>
      <c r="Q27" s="35"/>
      <c r="R27" s="32"/>
    </row>
    <row r="28" spans="9:18" ht="12.75">
      <c r="I28" s="120"/>
      <c r="J28" s="120"/>
      <c r="K28" s="120"/>
      <c r="L28" s="120"/>
      <c r="M28" s="120"/>
      <c r="N28" s="120"/>
      <c r="O28" s="120"/>
      <c r="P28" s="32"/>
      <c r="Q28" s="35"/>
      <c r="R28" s="32"/>
    </row>
    <row r="29" spans="9:18" ht="12.75">
      <c r="I29" s="120"/>
      <c r="J29" s="120"/>
      <c r="K29" s="120"/>
      <c r="L29" s="120"/>
      <c r="M29" s="120"/>
      <c r="N29" s="120"/>
      <c r="O29" s="120"/>
      <c r="P29" s="32"/>
      <c r="Q29" s="35"/>
      <c r="R29" s="32"/>
    </row>
    <row r="30" spans="13:15" ht="12.75">
      <c r="M30" s="29"/>
      <c r="N30" s="29"/>
      <c r="O30" s="29"/>
    </row>
    <row r="31" ht="12.75">
      <c r="J31" s="30"/>
    </row>
    <row r="32" spans="9:15" ht="12.75">
      <c r="I32" s="71"/>
      <c r="J32" s="430"/>
      <c r="K32" s="430"/>
      <c r="L32" s="430"/>
      <c r="M32" s="430"/>
      <c r="N32" s="430"/>
      <c r="O32" s="430"/>
    </row>
    <row r="33" spans="9:16" ht="15">
      <c r="I33" s="451"/>
      <c r="J33" s="451"/>
      <c r="K33" s="451"/>
      <c r="L33" s="451"/>
      <c r="M33" s="451"/>
      <c r="N33" s="451"/>
      <c r="O33" s="451"/>
      <c r="P33" s="451"/>
    </row>
    <row r="34" spans="2:18" ht="12.75" customHeight="1">
      <c r="B34" s="87"/>
      <c r="C34" s="229"/>
      <c r="D34" s="12"/>
      <c r="E34" s="13"/>
      <c r="F34" s="219"/>
      <c r="G34" s="14"/>
      <c r="H34" s="14"/>
      <c r="I34" s="14"/>
      <c r="J34" s="15"/>
      <c r="K34" s="15"/>
      <c r="L34" s="111"/>
      <c r="M34" s="16"/>
      <c r="N34" s="15"/>
      <c r="O34" s="36"/>
      <c r="P34" s="14"/>
      <c r="Q34" s="15"/>
      <c r="R34" s="17"/>
    </row>
    <row r="35" spans="2:18" ht="12.75" customHeight="1">
      <c r="B35" s="87"/>
      <c r="C35" s="229"/>
      <c r="D35" s="12"/>
      <c r="E35" s="13"/>
      <c r="F35" s="219"/>
      <c r="G35" s="14"/>
      <c r="H35" s="14"/>
      <c r="I35" s="14"/>
      <c r="J35" s="15"/>
      <c r="K35" s="15"/>
      <c r="L35" s="111"/>
      <c r="M35" s="16"/>
      <c r="N35" s="15"/>
      <c r="O35" s="36"/>
      <c r="P35" s="14"/>
      <c r="Q35" s="15"/>
      <c r="R35" s="17"/>
    </row>
    <row r="36" spans="2:18" ht="12.75" customHeight="1">
      <c r="B36" s="87"/>
      <c r="C36" s="229"/>
      <c r="D36" s="12"/>
      <c r="E36" s="13"/>
      <c r="F36" s="219"/>
      <c r="G36" s="14"/>
      <c r="H36" s="14"/>
      <c r="I36" s="14"/>
      <c r="J36" s="15"/>
      <c r="K36" s="15"/>
      <c r="L36" s="111"/>
      <c r="M36" s="16"/>
      <c r="N36" s="15"/>
      <c r="O36" s="36"/>
      <c r="P36" s="14"/>
      <c r="Q36" s="15"/>
      <c r="R36" s="17"/>
    </row>
    <row r="37" spans="2:18" ht="12.75" customHeight="1">
      <c r="B37" s="87"/>
      <c r="C37" s="229"/>
      <c r="D37" s="12"/>
      <c r="E37" s="13"/>
      <c r="F37" s="219"/>
      <c r="G37" s="14"/>
      <c r="H37" s="14"/>
      <c r="I37" s="14"/>
      <c r="J37" s="15"/>
      <c r="K37" s="15"/>
      <c r="L37" s="111"/>
      <c r="M37" s="16"/>
      <c r="N37" s="15"/>
      <c r="O37" s="36"/>
      <c r="P37" s="14"/>
      <c r="Q37" s="15"/>
      <c r="R37" s="17"/>
    </row>
    <row r="38" spans="2:18" ht="12.75" customHeight="1">
      <c r="B38" s="87"/>
      <c r="C38" s="229"/>
      <c r="D38" s="12"/>
      <c r="E38" s="13"/>
      <c r="F38" s="219"/>
      <c r="G38" s="14"/>
      <c r="H38" s="14"/>
      <c r="I38" s="14"/>
      <c r="J38" s="15"/>
      <c r="K38" s="15"/>
      <c r="L38" s="111"/>
      <c r="M38" s="16"/>
      <c r="N38" s="15"/>
      <c r="O38" s="36"/>
      <c r="P38" s="14"/>
      <c r="Q38" s="15"/>
      <c r="R38" s="17"/>
    </row>
    <row r="39" spans="2:18" ht="12.75" customHeight="1">
      <c r="B39" s="87"/>
      <c r="C39" s="229"/>
      <c r="D39" s="12"/>
      <c r="E39" s="13"/>
      <c r="F39" s="219"/>
      <c r="G39" s="14"/>
      <c r="H39" s="14"/>
      <c r="I39" s="14"/>
      <c r="J39" s="15"/>
      <c r="K39" s="15"/>
      <c r="L39" s="111"/>
      <c r="M39" s="16"/>
      <c r="N39" s="15"/>
      <c r="O39" s="36"/>
      <c r="P39" s="14"/>
      <c r="Q39" s="15"/>
      <c r="R39" s="17"/>
    </row>
    <row r="40" spans="2:18" ht="12.75" customHeight="1">
      <c r="B40" s="87"/>
      <c r="C40" s="229"/>
      <c r="D40" s="12"/>
      <c r="E40" s="13"/>
      <c r="F40" s="219"/>
      <c r="G40" s="14"/>
      <c r="H40" s="14"/>
      <c r="I40" s="14"/>
      <c r="J40" s="15"/>
      <c r="K40" s="15"/>
      <c r="L40" s="111"/>
      <c r="M40" s="16"/>
      <c r="N40" s="15"/>
      <c r="O40" s="36"/>
      <c r="P40" s="14"/>
      <c r="Q40" s="15"/>
      <c r="R40" s="17"/>
    </row>
    <row r="41" spans="2:18" ht="12.75" customHeight="1">
      <c r="B41" s="87"/>
      <c r="C41" s="229"/>
      <c r="D41" s="12"/>
      <c r="E41" s="13"/>
      <c r="F41" s="219"/>
      <c r="G41" s="14"/>
      <c r="H41" s="14"/>
      <c r="I41" s="14"/>
      <c r="J41" s="15"/>
      <c r="K41" s="15"/>
      <c r="L41" s="111"/>
      <c r="M41" s="16"/>
      <c r="N41" s="15"/>
      <c r="O41" s="36"/>
      <c r="P41" s="14"/>
      <c r="Q41" s="15"/>
      <c r="R41" s="17"/>
    </row>
    <row r="42" spans="2:17" ht="12.75">
      <c r="B42" s="1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ht="20.25">
      <c r="B43" s="1"/>
      <c r="C43" s="9"/>
      <c r="D43" s="415" t="s">
        <v>165</v>
      </c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</row>
    <row r="44" spans="2:17" ht="20.25">
      <c r="B44" s="1"/>
      <c r="C44" s="9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</row>
    <row r="45" spans="2:18" ht="12.75" customHeight="1">
      <c r="B45" s="1"/>
      <c r="C45" s="7"/>
      <c r="D45" s="10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166"/>
      <c r="R45" s="166"/>
    </row>
    <row r="46" spans="2:18" ht="13.5" thickBot="1">
      <c r="B46" s="1"/>
      <c r="C46" s="10"/>
      <c r="D46" s="1"/>
      <c r="E46" s="398" t="s">
        <v>80</v>
      </c>
      <c r="F46" s="398"/>
      <c r="G46" s="398"/>
      <c r="H46" s="398"/>
      <c r="I46" s="398"/>
      <c r="J46" s="398"/>
      <c r="K46" s="398"/>
      <c r="L46" s="398"/>
      <c r="M46" s="398"/>
      <c r="N46" s="398"/>
      <c r="O46" s="11"/>
      <c r="P46" s="1"/>
      <c r="Q46" s="83"/>
      <c r="R46" s="81"/>
    </row>
    <row r="47" spans="2:18" ht="12.75">
      <c r="B47" s="54"/>
      <c r="C47" s="1"/>
      <c r="D47" s="55"/>
      <c r="E47" s="55"/>
      <c r="F47" s="56"/>
      <c r="G47" s="56"/>
      <c r="H47" s="56"/>
      <c r="I47" s="56"/>
      <c r="J47" s="57"/>
      <c r="K47" s="1"/>
      <c r="L47" s="1"/>
      <c r="M47" s="1"/>
      <c r="N47" s="1"/>
      <c r="O47" s="1"/>
      <c r="P47" s="1"/>
      <c r="Q47" s="1"/>
      <c r="R47" s="1"/>
    </row>
    <row r="48" spans="2:18" ht="12.75">
      <c r="B48" s="54"/>
      <c r="C48" s="1"/>
      <c r="D48" s="55"/>
      <c r="E48" s="5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8"/>
      <c r="R48" s="59"/>
    </row>
    <row r="49" spans="2:18" ht="15.75">
      <c r="B49" s="337"/>
      <c r="C49" s="300" t="s">
        <v>7</v>
      </c>
      <c r="D49" s="301" t="s">
        <v>17</v>
      </c>
      <c r="E49" s="300" t="s">
        <v>0</v>
      </c>
      <c r="F49" s="425" t="s">
        <v>1</v>
      </c>
      <c r="G49" s="426"/>
      <c r="H49" s="426"/>
      <c r="I49" s="426"/>
      <c r="J49" s="426"/>
      <c r="K49" s="427"/>
      <c r="L49" s="292"/>
      <c r="M49" s="293"/>
      <c r="N49" s="425" t="s">
        <v>11</v>
      </c>
      <c r="O49" s="426"/>
      <c r="P49" s="426"/>
      <c r="Q49" s="336" t="s">
        <v>2</v>
      </c>
      <c r="R49" s="336" t="s">
        <v>248</v>
      </c>
    </row>
    <row r="50" spans="2:18" ht="15">
      <c r="B50" s="316"/>
      <c r="C50" s="316"/>
      <c r="D50" s="343"/>
      <c r="E50" s="303"/>
      <c r="F50" s="251" t="s">
        <v>4</v>
      </c>
      <c r="G50" s="252" t="s">
        <v>12</v>
      </c>
      <c r="H50" s="253" t="s">
        <v>18</v>
      </c>
      <c r="I50" s="253" t="s">
        <v>19</v>
      </c>
      <c r="J50" s="254" t="s">
        <v>20</v>
      </c>
      <c r="K50" s="254" t="s">
        <v>5</v>
      </c>
      <c r="L50" s="255" t="s">
        <v>21</v>
      </c>
      <c r="M50" s="256"/>
      <c r="N50" s="260" t="s">
        <v>9</v>
      </c>
      <c r="O50" s="260" t="s">
        <v>245</v>
      </c>
      <c r="P50" s="260" t="s">
        <v>109</v>
      </c>
      <c r="Q50" s="318"/>
      <c r="R50" s="318"/>
    </row>
    <row r="51" spans="2:18" ht="60" customHeight="1">
      <c r="B51" s="19">
        <v>147</v>
      </c>
      <c r="C51" s="239" t="s">
        <v>36</v>
      </c>
      <c r="D51" s="20">
        <v>15</v>
      </c>
      <c r="E51" s="21">
        <v>275.8</v>
      </c>
      <c r="F51" s="22">
        <f aca="true" t="shared" si="4" ref="F51:F57">D51*E51</f>
        <v>4137</v>
      </c>
      <c r="G51" s="23"/>
      <c r="H51" s="23"/>
      <c r="I51" s="23">
        <f aca="true" t="shared" si="5" ref="I51:I57">H51*0.25</f>
        <v>0</v>
      </c>
      <c r="J51" s="24">
        <f>IF((VLOOKUP(F51,'[2]TABLAS 15'!$B$22:$D$32,3)-L51)&lt;0,0,VLOOKUP(F51,'[2]TABLAS 15'!$B$22:$D$32,3)-L51)</f>
        <v>0</v>
      </c>
      <c r="K51" s="24">
        <f aca="true" t="shared" si="6" ref="K51:K57">SUM(F51+H51+J51+I51+G51)</f>
        <v>4137</v>
      </c>
      <c r="L51" s="25">
        <f>((F51-VLOOKUP(F51,'[2]TABLAS 15'!$A$6:$D$13,1))*VLOOKUP(F51,'[2]TABLAS 15'!$A$6:$D$13,4)+VLOOKUP(F51,'[2]TABLAS 15'!$A$6:$D$13,3))</f>
        <v>367.08480000000003</v>
      </c>
      <c r="M51" s="26"/>
      <c r="N51" s="24">
        <f>IF((VLOOKUP(F51,'[2]TABLAS 15'!$B$22:$D$32,3)-L51)&lt;0,-(VLOOKUP(F51,'[2]TABLAS 15'!$B$22:$D$32,3)-L51),0)</f>
        <v>367.08480000000003</v>
      </c>
      <c r="O51" s="27"/>
      <c r="P51" s="23">
        <v>94.25</v>
      </c>
      <c r="Q51" s="24">
        <f aca="true" t="shared" si="7" ref="Q51:Q57">J51+K51-N51-O51-P51</f>
        <v>3675.6652</v>
      </c>
      <c r="R51" s="475">
        <v>1</v>
      </c>
    </row>
    <row r="52" spans="2:18" ht="60" customHeight="1">
      <c r="B52" s="88">
        <v>148</v>
      </c>
      <c r="C52" s="239" t="s">
        <v>36</v>
      </c>
      <c r="D52" s="139">
        <v>15</v>
      </c>
      <c r="E52" s="168">
        <v>297.5</v>
      </c>
      <c r="F52" s="169">
        <f t="shared" si="4"/>
        <v>4462.5</v>
      </c>
      <c r="G52" s="27"/>
      <c r="H52" s="23"/>
      <c r="I52" s="23">
        <f t="shared" si="5"/>
        <v>0</v>
      </c>
      <c r="J52" s="24">
        <f>IF((VLOOKUP(F52,'[2]TABLAS 15'!$B$22:$D$32,3)-L52)&lt;0,0,VLOOKUP(F52,'[2]TABLAS 15'!$B$22:$D$32,3)-L52)</f>
        <v>0</v>
      </c>
      <c r="K52" s="24">
        <f t="shared" si="6"/>
        <v>4462.5</v>
      </c>
      <c r="L52" s="25">
        <f>((F52-VLOOKUP(F52,'[2]TABLAS 15'!$A$6:$D$13,1))*VLOOKUP(F52,'[2]TABLAS 15'!$A$6:$D$13,4)+VLOOKUP(F52,'[2]TABLAS 15'!$A$6:$D$13,3))</f>
        <v>422.2638079999999</v>
      </c>
      <c r="M52" s="26"/>
      <c r="N52" s="24">
        <f>IF((VLOOKUP(F52,'[2]TABLAS 15'!$B$22:$D$32,3)-L52)&lt;0,-(VLOOKUP(F52,'[2]TABLAS 15'!$B$22:$D$32,3)-L52),0)</f>
        <v>422.2638079999999</v>
      </c>
      <c r="O52" s="27"/>
      <c r="P52" s="23">
        <v>101.01</v>
      </c>
      <c r="Q52" s="24">
        <f t="shared" si="7"/>
        <v>3939.226192</v>
      </c>
      <c r="R52" s="475">
        <v>1</v>
      </c>
    </row>
    <row r="53" spans="2:18" ht="60" customHeight="1">
      <c r="B53" s="19">
        <v>149</v>
      </c>
      <c r="C53" s="239" t="s">
        <v>36</v>
      </c>
      <c r="D53" s="20">
        <v>15</v>
      </c>
      <c r="E53" s="21">
        <v>215.7</v>
      </c>
      <c r="F53" s="22">
        <f t="shared" si="4"/>
        <v>3235.5</v>
      </c>
      <c r="G53" s="23"/>
      <c r="H53" s="23"/>
      <c r="I53" s="23">
        <f t="shared" si="5"/>
        <v>0</v>
      </c>
      <c r="J53" s="24">
        <f>IF((VLOOKUP(F53,'[2]TABLAS 15'!$B$22:$D$32,3)-L53)&lt;0,0,VLOOKUP(F53,'[2]TABLAS 15'!$B$22:$D$32,3)-L53)</f>
        <v>0</v>
      </c>
      <c r="K53" s="24">
        <f t="shared" si="6"/>
        <v>3235.5</v>
      </c>
      <c r="L53" s="25">
        <f>((F53-VLOOKUP(F53,'[2]TABLAS 15'!$A$6:$D$13,1))*VLOOKUP(F53,'[2]TABLAS 15'!$A$6:$D$13,4)+VLOOKUP(F53,'[2]TABLAS 15'!$A$6:$D$13,3))</f>
        <v>246.59446400000002</v>
      </c>
      <c r="M53" s="26"/>
      <c r="N53" s="24">
        <f>IF((VLOOKUP(F53,'[2]TABLAS 15'!$B$22:$D$32,3)-L53)&lt;0,-(VLOOKUP(F53,'[2]TABLAS 15'!$B$22:$D$32,3)-L53),0)</f>
        <v>119.82446400000002</v>
      </c>
      <c r="O53" s="27"/>
      <c r="P53" s="23">
        <v>77.89</v>
      </c>
      <c r="Q53" s="24">
        <f t="shared" si="7"/>
        <v>3037.7855360000003</v>
      </c>
      <c r="R53" s="475">
        <v>1</v>
      </c>
    </row>
    <row r="54" spans="2:18" ht="60" customHeight="1">
      <c r="B54" s="88">
        <v>150</v>
      </c>
      <c r="C54" s="239" t="s">
        <v>36</v>
      </c>
      <c r="D54" s="20">
        <v>15</v>
      </c>
      <c r="E54" s="21">
        <v>210</v>
      </c>
      <c r="F54" s="22">
        <f t="shared" si="4"/>
        <v>3150</v>
      </c>
      <c r="G54" s="23"/>
      <c r="H54" s="23"/>
      <c r="I54" s="23">
        <f t="shared" si="5"/>
        <v>0</v>
      </c>
      <c r="J54" s="24">
        <f>IF((VLOOKUP(F54,'[2]TABLAS 15'!$B$22:$D$32,3)-L54)&lt;0,0,VLOOKUP(F54,'[2]TABLAS 15'!$B$22:$D$32,3)-L54)</f>
        <v>0</v>
      </c>
      <c r="K54" s="24">
        <f t="shared" si="6"/>
        <v>3150</v>
      </c>
      <c r="L54" s="25">
        <f>((F54-VLOOKUP(F54,'[2]TABLAS 15'!$A$6:$D$13,1))*VLOOKUP(F54,'[2]TABLAS 15'!$A$6:$D$13,4)+VLOOKUP(F54,'[2]TABLAS 15'!$A$6:$D$13,3))</f>
        <v>237.29206400000004</v>
      </c>
      <c r="M54" s="26"/>
      <c r="N54" s="24">
        <f>IF((VLOOKUP(F54,'[2]TABLAS 15'!$B$22:$D$32,3)-L54)&lt;0,-(VLOOKUP(F54,'[2]TABLAS 15'!$B$22:$D$32,3)-L54),0)</f>
        <v>110.52206400000004</v>
      </c>
      <c r="O54" s="27"/>
      <c r="P54" s="23">
        <v>75.99</v>
      </c>
      <c r="Q54" s="24">
        <f t="shared" si="7"/>
        <v>2963.487936</v>
      </c>
      <c r="R54" s="475">
        <v>1</v>
      </c>
    </row>
    <row r="55" spans="2:18" ht="60" customHeight="1">
      <c r="B55" s="19">
        <v>151</v>
      </c>
      <c r="C55" s="239" t="s">
        <v>36</v>
      </c>
      <c r="D55" s="20">
        <v>15</v>
      </c>
      <c r="E55" s="21">
        <v>204.6</v>
      </c>
      <c r="F55" s="22">
        <f t="shared" si="4"/>
        <v>3069</v>
      </c>
      <c r="G55" s="23"/>
      <c r="H55" s="23"/>
      <c r="I55" s="23">
        <f t="shared" si="5"/>
        <v>0</v>
      </c>
      <c r="J55" s="24">
        <f>IF((VLOOKUP(F55,'[2]TABLAS 15'!$B$22:$D$32,3)-L55)&lt;0,0,VLOOKUP(F55,'[2]TABLAS 15'!$B$22:$D$32,3)-L55)</f>
        <v>0</v>
      </c>
      <c r="K55" s="24">
        <f t="shared" si="6"/>
        <v>3069</v>
      </c>
      <c r="L55" s="25">
        <f>((F55-VLOOKUP(F55,'[2]TABLAS 15'!$A$6:$D$13,1))*VLOOKUP(F55,'[2]TABLAS 15'!$A$6:$D$13,4)+VLOOKUP(F55,'[2]TABLAS 15'!$A$6:$D$13,3))</f>
        <v>228.479264</v>
      </c>
      <c r="M55" s="26"/>
      <c r="N55" s="24">
        <f>IF((VLOOKUP(F55,'[2]TABLAS 15'!$B$22:$D$32,3)-L55)&lt;0,-(VLOOKUP(F55,'[2]TABLAS 15'!$B$22:$D$32,3)-L55),0)</f>
        <v>81.15926400000001</v>
      </c>
      <c r="O55" s="27"/>
      <c r="P55" s="23">
        <v>74.7</v>
      </c>
      <c r="Q55" s="24">
        <f t="shared" si="7"/>
        <v>2913.1407360000003</v>
      </c>
      <c r="R55" s="475">
        <v>1</v>
      </c>
    </row>
    <row r="56" spans="2:18" ht="60" customHeight="1">
      <c r="B56" s="88">
        <v>152</v>
      </c>
      <c r="C56" s="239" t="s">
        <v>151</v>
      </c>
      <c r="D56" s="20">
        <v>15</v>
      </c>
      <c r="E56" s="21">
        <v>245.5</v>
      </c>
      <c r="F56" s="22">
        <f t="shared" si="4"/>
        <v>3682.5</v>
      </c>
      <c r="G56" s="23"/>
      <c r="H56" s="23"/>
      <c r="I56" s="23"/>
      <c r="J56" s="24">
        <f>IF((VLOOKUP(F56,'[2]TABLAS 15'!$B$22:$D$32,3)-L56)&lt;0,0,VLOOKUP(F56,'[2]TABLAS 15'!$B$22:$D$32,3)-L56)</f>
        <v>0</v>
      </c>
      <c r="K56" s="24">
        <f>SUM(F56+H56+J56+I56+G56)</f>
        <v>3682.5</v>
      </c>
      <c r="L56" s="25">
        <f>((F56-VLOOKUP(F56,'[2]TABLAS 15'!$A$6:$D$13,1))*VLOOKUP(F56,'[2]TABLAS 15'!$A$6:$D$13,4)+VLOOKUP(F56,'[2]TABLAS 15'!$A$6:$D$13,3))</f>
        <v>295.228064</v>
      </c>
      <c r="M56" s="26"/>
      <c r="N56" s="24">
        <f>IF((VLOOKUP(F56,'[2]TABLAS 15'!$B$22:$D$32,3)-L56)&lt;0,-(VLOOKUP(F56,'[2]TABLAS 15'!$B$22:$D$32,3)-L56),0)</f>
        <v>186.41806400000002</v>
      </c>
      <c r="O56" s="27"/>
      <c r="P56" s="23">
        <v>87.4</v>
      </c>
      <c r="Q56" s="24">
        <f>J56+K56-N56-O56-P56</f>
        <v>3408.681936</v>
      </c>
      <c r="R56" s="475">
        <v>1</v>
      </c>
    </row>
    <row r="57" spans="2:18" ht="60" customHeight="1">
      <c r="B57" s="19">
        <v>153</v>
      </c>
      <c r="C57" s="347" t="s">
        <v>113</v>
      </c>
      <c r="D57" s="20">
        <v>15</v>
      </c>
      <c r="E57" s="21">
        <v>252.6</v>
      </c>
      <c r="F57" s="22">
        <f t="shared" si="4"/>
        <v>3789</v>
      </c>
      <c r="G57" s="23">
        <v>252.6</v>
      </c>
      <c r="H57" s="23"/>
      <c r="I57" s="23">
        <f t="shared" si="5"/>
        <v>0</v>
      </c>
      <c r="J57" s="24">
        <f>IF((VLOOKUP(F57,'[2]TABLAS 15'!$B$22:$D$32,3)-L57)&lt;0,0,VLOOKUP(F57,'[2]TABLAS 15'!$B$22:$D$32,3)-L57)</f>
        <v>0</v>
      </c>
      <c r="K57" s="24">
        <f t="shared" si="6"/>
        <v>4041.6</v>
      </c>
      <c r="L57" s="25">
        <f>((F57-VLOOKUP(F57,'[2]TABLAS 15'!$A$6:$D$13,1))*VLOOKUP(F57,'[2]TABLAS 15'!$A$6:$D$13,4)+VLOOKUP(F57,'[2]TABLAS 15'!$A$6:$D$13,3))</f>
        <v>311.4048</v>
      </c>
      <c r="M57" s="26"/>
      <c r="N57" s="24">
        <f>IF((VLOOKUP(F57,'[2]TABLAS 15'!$B$22:$D$32,3)-L57)&lt;0,-(VLOOKUP(F57,'[2]TABLAS 15'!$B$22:$D$32,3)-L57),0)</f>
        <v>311.4048</v>
      </c>
      <c r="O57" s="27"/>
      <c r="P57" s="23">
        <v>86.94</v>
      </c>
      <c r="Q57" s="24">
        <f t="shared" si="7"/>
        <v>3643.2552</v>
      </c>
      <c r="R57" s="475">
        <v>1</v>
      </c>
    </row>
    <row r="58" spans="2:18" ht="15">
      <c r="B58" s="19"/>
      <c r="C58" s="108"/>
      <c r="D58" s="139"/>
      <c r="E58" s="168"/>
      <c r="F58" s="140">
        <f>SUM(F51:F57)</f>
        <v>25525.5</v>
      </c>
      <c r="G58" s="27">
        <f>SUM(G51:G57)</f>
        <v>252.6</v>
      </c>
      <c r="H58" s="27"/>
      <c r="I58" s="27">
        <f>SUM(I51:I57)</f>
        <v>0</v>
      </c>
      <c r="J58" s="140">
        <f>SUM(J51:J57)</f>
        <v>0</v>
      </c>
      <c r="K58" s="140">
        <f>SUM(K51:K57)</f>
        <v>25778.1</v>
      </c>
      <c r="L58" s="76">
        <f>SUM(L51:L57)</f>
        <v>2108.347264</v>
      </c>
      <c r="M58" s="141"/>
      <c r="N58" s="140">
        <f>SUM(N51:N57)</f>
        <v>1598.6772640000002</v>
      </c>
      <c r="O58" s="27"/>
      <c r="P58" s="27">
        <f>SUM(P51:P57)</f>
        <v>598.1800000000001</v>
      </c>
      <c r="Q58" s="24"/>
      <c r="R58" s="32"/>
    </row>
    <row r="59" spans="4:18" ht="12.75">
      <c r="D59" s="33"/>
      <c r="E59" s="34"/>
      <c r="F59" s="35"/>
      <c r="G59" s="36"/>
      <c r="H59" s="36"/>
      <c r="I59" s="36"/>
      <c r="J59" s="35"/>
      <c r="K59" s="35"/>
      <c r="L59" s="3"/>
      <c r="M59" s="37"/>
      <c r="N59" s="35"/>
      <c r="O59" s="36"/>
      <c r="P59" s="36"/>
      <c r="Q59" s="35"/>
      <c r="R59" s="32"/>
    </row>
    <row r="60" spans="4:18" ht="12.75">
      <c r="D60" s="33"/>
      <c r="E60" s="34"/>
      <c r="F60" s="35"/>
      <c r="G60" s="36"/>
      <c r="H60" s="36"/>
      <c r="I60" s="36"/>
      <c r="J60" s="35"/>
      <c r="K60" s="35"/>
      <c r="L60" s="3"/>
      <c r="M60" s="37"/>
      <c r="N60" s="35"/>
      <c r="O60" s="36"/>
      <c r="P60" s="36" t="s">
        <v>2</v>
      </c>
      <c r="Q60" s="140">
        <f>SUM(Q51:Q59)</f>
        <v>23581.242736</v>
      </c>
      <c r="R60" s="32"/>
    </row>
    <row r="61" spans="4:18" ht="12.75">
      <c r="D61" s="33"/>
      <c r="E61" s="34"/>
      <c r="F61" s="35"/>
      <c r="G61" s="36"/>
      <c r="H61" s="36"/>
      <c r="I61" s="36"/>
      <c r="J61" s="35"/>
      <c r="K61" s="35"/>
      <c r="L61" s="3"/>
      <c r="M61" s="37"/>
      <c r="N61" s="35"/>
      <c r="O61" s="36"/>
      <c r="P61" s="36"/>
      <c r="Q61" s="35"/>
      <c r="R61" s="32"/>
    </row>
    <row r="62" spans="4:18" ht="12.75">
      <c r="D62" s="33"/>
      <c r="E62" s="34"/>
      <c r="F62" s="35"/>
      <c r="G62" s="36"/>
      <c r="H62" s="36"/>
      <c r="I62" s="36"/>
      <c r="J62" s="35"/>
      <c r="K62" s="35"/>
      <c r="L62" s="3"/>
      <c r="M62" s="37"/>
      <c r="N62" s="35"/>
      <c r="O62" s="36"/>
      <c r="P62" s="36"/>
      <c r="Q62" s="35"/>
      <c r="R62" s="32"/>
    </row>
    <row r="63" spans="4:18" ht="12.75">
      <c r="D63" s="33"/>
      <c r="E63" s="34"/>
      <c r="F63" s="35"/>
      <c r="G63" s="36"/>
      <c r="H63" s="36"/>
      <c r="I63" s="36"/>
      <c r="J63" s="35"/>
      <c r="K63" s="35"/>
      <c r="L63" s="3"/>
      <c r="M63" s="37"/>
      <c r="N63" s="35"/>
      <c r="O63" s="36"/>
      <c r="P63" s="36"/>
      <c r="Q63" s="35"/>
      <c r="R63" s="32"/>
    </row>
    <row r="64" spans="9:18" ht="12.75">
      <c r="I64" s="424"/>
      <c r="J64" s="424"/>
      <c r="K64" s="424"/>
      <c r="L64" s="424"/>
      <c r="M64" s="424"/>
      <c r="N64" s="424"/>
      <c r="O64" s="424"/>
      <c r="P64" s="32"/>
      <c r="Q64" s="35"/>
      <c r="R64" s="32"/>
    </row>
    <row r="65" spans="9:18" ht="12.75">
      <c r="I65" s="120"/>
      <c r="J65" s="120"/>
      <c r="K65" s="120"/>
      <c r="L65" s="120"/>
      <c r="M65" s="120"/>
      <c r="N65" s="120"/>
      <c r="O65" s="120"/>
      <c r="P65" s="32"/>
      <c r="Q65" s="35"/>
      <c r="R65" s="32"/>
    </row>
    <row r="66" spans="9:18" ht="12.75">
      <c r="I66" s="120"/>
      <c r="J66" s="120"/>
      <c r="K66" s="120"/>
      <c r="L66" s="120"/>
      <c r="M66" s="120"/>
      <c r="N66" s="120"/>
      <c r="O66" s="120"/>
      <c r="P66" s="32"/>
      <c r="Q66" s="35"/>
      <c r="R66" s="32"/>
    </row>
    <row r="67" ht="12.75">
      <c r="J67" s="30"/>
    </row>
    <row r="68" spans="9:15" ht="12.75">
      <c r="I68" s="71"/>
      <c r="J68" s="430"/>
      <c r="K68" s="430"/>
      <c r="L68" s="430"/>
      <c r="M68" s="430"/>
      <c r="N68" s="430"/>
      <c r="O68" s="430"/>
    </row>
    <row r="69" spans="9:16" ht="15">
      <c r="I69" s="451"/>
      <c r="J69" s="451"/>
      <c r="K69" s="451"/>
      <c r="L69" s="451"/>
      <c r="M69" s="451"/>
      <c r="N69" s="451"/>
      <c r="O69" s="451"/>
      <c r="P69" s="451"/>
    </row>
    <row r="70" spans="9:16" ht="15">
      <c r="I70" s="270"/>
      <c r="J70" s="270"/>
      <c r="K70" s="270"/>
      <c r="L70" s="270"/>
      <c r="M70" s="270"/>
      <c r="N70" s="270"/>
      <c r="O70" s="270"/>
      <c r="P70" s="270"/>
    </row>
    <row r="71" spans="9:16" ht="15">
      <c r="I71" s="270"/>
      <c r="J71" s="270"/>
      <c r="K71" s="270"/>
      <c r="L71" s="270"/>
      <c r="M71" s="270"/>
      <c r="N71" s="270"/>
      <c r="O71" s="270"/>
      <c r="P71" s="270"/>
    </row>
    <row r="72" spans="9:16" ht="15">
      <c r="I72" s="270"/>
      <c r="J72" s="270"/>
      <c r="K72" s="270"/>
      <c r="L72" s="270"/>
      <c r="M72" s="270"/>
      <c r="N72" s="270"/>
      <c r="O72" s="270"/>
      <c r="P72" s="270"/>
    </row>
    <row r="73" spans="9:16" ht="15">
      <c r="I73" s="270"/>
      <c r="J73" s="270"/>
      <c r="K73" s="270"/>
      <c r="L73" s="270"/>
      <c r="M73" s="270"/>
      <c r="N73" s="270"/>
      <c r="O73" s="270"/>
      <c r="P73" s="270"/>
    </row>
    <row r="74" spans="9:16" ht="15">
      <c r="I74" s="270"/>
      <c r="J74" s="270"/>
      <c r="K74" s="270"/>
      <c r="L74" s="270"/>
      <c r="M74" s="270"/>
      <c r="N74" s="270"/>
      <c r="O74" s="270"/>
      <c r="P74" s="270"/>
    </row>
    <row r="75" spans="9:16" ht="15">
      <c r="I75" s="270"/>
      <c r="J75" s="270"/>
      <c r="K75" s="270"/>
      <c r="L75" s="270"/>
      <c r="M75" s="270"/>
      <c r="N75" s="270"/>
      <c r="O75" s="270"/>
      <c r="P75" s="270"/>
    </row>
    <row r="76" spans="9:16" ht="15">
      <c r="I76" s="270"/>
      <c r="J76" s="270"/>
      <c r="K76" s="270"/>
      <c r="L76" s="270"/>
      <c r="M76" s="270"/>
      <c r="N76" s="270"/>
      <c r="O76" s="270"/>
      <c r="P76" s="270"/>
    </row>
    <row r="77" spans="9:16" ht="15">
      <c r="I77" s="270"/>
      <c r="J77" s="270"/>
      <c r="K77" s="270"/>
      <c r="L77" s="270"/>
      <c r="M77" s="270"/>
      <c r="N77" s="270"/>
      <c r="O77" s="270"/>
      <c r="P77" s="270"/>
    </row>
    <row r="78" spans="9:16" ht="15.75">
      <c r="I78" s="179"/>
      <c r="J78" s="179"/>
      <c r="K78" s="179"/>
      <c r="L78" s="179"/>
      <c r="M78" s="179"/>
      <c r="N78" s="179"/>
      <c r="O78" s="179"/>
      <c r="P78" s="179"/>
    </row>
    <row r="79" spans="9:16" ht="15.75">
      <c r="I79" s="179"/>
      <c r="J79" s="179"/>
      <c r="K79" s="179"/>
      <c r="L79" s="179"/>
      <c r="M79" s="179"/>
      <c r="N79" s="179"/>
      <c r="O79" s="179"/>
      <c r="P79" s="179"/>
    </row>
    <row r="80" spans="9:16" ht="15.75">
      <c r="I80" s="179"/>
      <c r="J80" s="179"/>
      <c r="K80" s="179"/>
      <c r="L80" s="179"/>
      <c r="M80" s="179"/>
      <c r="N80" s="179"/>
      <c r="O80" s="179"/>
      <c r="P80" s="179"/>
    </row>
    <row r="81" spans="2:18" ht="12.75" customHeight="1">
      <c r="B81" s="87"/>
      <c r="C81" s="229"/>
      <c r="D81" s="12"/>
      <c r="E81" s="13"/>
      <c r="F81" s="219"/>
      <c r="G81" s="14"/>
      <c r="H81" s="14"/>
      <c r="I81" s="14"/>
      <c r="J81" s="15"/>
      <c r="K81" s="15"/>
      <c r="L81" s="111"/>
      <c r="M81" s="16"/>
      <c r="N81" s="15"/>
      <c r="O81" s="36"/>
      <c r="P81" s="14"/>
      <c r="Q81" s="15"/>
      <c r="R81" s="17"/>
    </row>
    <row r="82" spans="2:17" ht="12.75">
      <c r="B82" s="1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ht="20.25">
      <c r="B83" s="1"/>
      <c r="C83" s="9"/>
      <c r="D83" s="415" t="s">
        <v>165</v>
      </c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</row>
    <row r="84" spans="2:17" ht="20.25">
      <c r="B84" s="1"/>
      <c r="C84" s="9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</row>
    <row r="85" spans="2:18" ht="12.75" customHeight="1">
      <c r="B85" s="1"/>
      <c r="C85" s="7"/>
      <c r="D85" s="10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166"/>
      <c r="R85" s="166"/>
    </row>
    <row r="86" spans="2:18" ht="13.5" thickBot="1">
      <c r="B86" s="1"/>
      <c r="C86" s="10"/>
      <c r="D86" s="1"/>
      <c r="E86" s="398" t="s">
        <v>80</v>
      </c>
      <c r="F86" s="398"/>
      <c r="G86" s="398"/>
      <c r="H86" s="398"/>
      <c r="I86" s="398"/>
      <c r="J86" s="398"/>
      <c r="K86" s="398"/>
      <c r="L86" s="398"/>
      <c r="M86" s="398"/>
      <c r="N86" s="398"/>
      <c r="O86" s="11"/>
      <c r="P86" s="1"/>
      <c r="Q86" s="83"/>
      <c r="R86" s="81"/>
    </row>
    <row r="87" spans="2:18" ht="12.75">
      <c r="B87" s="1"/>
      <c r="C87" s="10"/>
      <c r="D87" s="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"/>
      <c r="Q87" s="83"/>
      <c r="R87" s="81"/>
    </row>
    <row r="88" spans="2:18" ht="12.75">
      <c r="B88" s="54"/>
      <c r="C88" s="1"/>
      <c r="D88" s="55"/>
      <c r="E88" s="5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8"/>
      <c r="R88" s="59"/>
    </row>
    <row r="89" spans="2:18" ht="15.75">
      <c r="B89" s="337"/>
      <c r="C89" s="300" t="s">
        <v>7</v>
      </c>
      <c r="D89" s="301" t="s">
        <v>17</v>
      </c>
      <c r="E89" s="300" t="s">
        <v>0</v>
      </c>
      <c r="F89" s="425" t="s">
        <v>1</v>
      </c>
      <c r="G89" s="426"/>
      <c r="H89" s="426"/>
      <c r="I89" s="426"/>
      <c r="J89" s="426"/>
      <c r="K89" s="427"/>
      <c r="L89" s="292"/>
      <c r="M89" s="293"/>
      <c r="N89" s="425" t="s">
        <v>11</v>
      </c>
      <c r="O89" s="426"/>
      <c r="P89" s="426"/>
      <c r="Q89" s="428" t="s">
        <v>2</v>
      </c>
      <c r="R89" s="428" t="s">
        <v>248</v>
      </c>
    </row>
    <row r="90" spans="2:18" ht="15" customHeight="1">
      <c r="B90" s="316"/>
      <c r="C90" s="316"/>
      <c r="D90" s="343"/>
      <c r="E90" s="303"/>
      <c r="F90" s="251" t="s">
        <v>4</v>
      </c>
      <c r="G90" s="252" t="s">
        <v>12</v>
      </c>
      <c r="H90" s="253" t="s">
        <v>18</v>
      </c>
      <c r="I90" s="253" t="s">
        <v>19</v>
      </c>
      <c r="J90" s="254" t="s">
        <v>20</v>
      </c>
      <c r="K90" s="254" t="s">
        <v>5</v>
      </c>
      <c r="L90" s="255" t="s">
        <v>21</v>
      </c>
      <c r="M90" s="256"/>
      <c r="N90" s="260" t="s">
        <v>9</v>
      </c>
      <c r="O90" s="260" t="s">
        <v>245</v>
      </c>
      <c r="P90" s="260" t="s">
        <v>109</v>
      </c>
      <c r="Q90" s="429"/>
      <c r="R90" s="429"/>
    </row>
    <row r="91" spans="2:18" ht="60" customHeight="1">
      <c r="B91" s="19">
        <v>154</v>
      </c>
      <c r="C91" s="239" t="s">
        <v>36</v>
      </c>
      <c r="D91" s="20">
        <v>15</v>
      </c>
      <c r="E91" s="21">
        <v>195</v>
      </c>
      <c r="F91" s="169">
        <f aca="true" t="shared" si="8" ref="F91:F98">D91*E91</f>
        <v>2925</v>
      </c>
      <c r="G91" s="23"/>
      <c r="H91" s="23"/>
      <c r="I91" s="23">
        <f>H91*0.25</f>
        <v>0</v>
      </c>
      <c r="J91" s="24">
        <f>IF((VLOOKUP(F91,'[2]TABLAS 15'!$B$22:$D$32,3)-L91)&lt;0,0,VLOOKUP(F91,'[2]TABLAS 15'!$B$22:$D$32,3)-L91)</f>
        <v>0</v>
      </c>
      <c r="K91" s="24">
        <f aca="true" t="shared" si="9" ref="K91:K97">SUM(F91+H91+J91+I91+G91)</f>
        <v>2925</v>
      </c>
      <c r="L91" s="25">
        <f>((F91-VLOOKUP(F91,'[2]TABLAS 15'!$A$6:$D$13,1))*VLOOKUP(F91,'[2]TABLAS 15'!$A$6:$D$13,4)+VLOOKUP(F91,'[2]TABLAS 15'!$A$6:$D$13,3))</f>
        <v>212.81206400000002</v>
      </c>
      <c r="M91" s="26"/>
      <c r="N91" s="24">
        <f>IF((VLOOKUP(F91,'[2]TABLAS 15'!$B$22:$D$32,3)-L91)&lt;0,-(VLOOKUP(F91,'[2]TABLAS 15'!$B$22:$D$32,3)-L91),0)</f>
        <v>65.49206400000003</v>
      </c>
      <c r="O91" s="27"/>
      <c r="P91" s="23">
        <v>71.49</v>
      </c>
      <c r="Q91" s="24">
        <f aca="true" t="shared" si="10" ref="Q91:Q97">J91+K91-N91-O91-P91</f>
        <v>2788.017936</v>
      </c>
      <c r="R91" s="475">
        <v>1</v>
      </c>
    </row>
    <row r="92" spans="1:18" ht="59.25" customHeight="1">
      <c r="A92" s="31"/>
      <c r="B92" s="19">
        <v>155</v>
      </c>
      <c r="C92" s="210" t="s">
        <v>151</v>
      </c>
      <c r="D92" s="139">
        <v>15</v>
      </c>
      <c r="E92" s="168">
        <v>255.1</v>
      </c>
      <c r="F92" s="169">
        <f t="shared" si="8"/>
        <v>3826.5</v>
      </c>
      <c r="G92" s="27"/>
      <c r="H92" s="27"/>
      <c r="I92" s="27"/>
      <c r="J92" s="24">
        <f>IF((VLOOKUP(F92,'[2]TABLAS 15'!$B$22:$D$32,3)-L92)&lt;0,0,VLOOKUP(F92,'[2]TABLAS 15'!$B$22:$D$32,3)-L92)</f>
        <v>0</v>
      </c>
      <c r="K92" s="24">
        <f t="shared" si="9"/>
        <v>3826.5</v>
      </c>
      <c r="L92" s="25">
        <f>((F92-VLOOKUP(F92,'[2]TABLAS 15'!$A$6:$D$13,1))*VLOOKUP(F92,'[2]TABLAS 15'!$A$6:$D$13,4)+VLOOKUP(F92,'[2]TABLAS 15'!$A$6:$D$13,3))</f>
        <v>317.4048</v>
      </c>
      <c r="M92" s="26"/>
      <c r="N92" s="24">
        <f>IF((VLOOKUP(F92,'[2]TABLAS 15'!$B$22:$D$32,3)-L92)&lt;0,-(VLOOKUP(F92,'[2]TABLAS 15'!$B$22:$D$32,3)-L92),0)</f>
        <v>317.4048</v>
      </c>
      <c r="O92" s="27">
        <v>652.18</v>
      </c>
      <c r="P92" s="23">
        <v>87.73</v>
      </c>
      <c r="Q92" s="140">
        <f t="shared" si="10"/>
        <v>2769.1852</v>
      </c>
      <c r="R92" s="475">
        <v>1</v>
      </c>
    </row>
    <row r="93" spans="1:18" ht="59.25" customHeight="1">
      <c r="A93" s="31"/>
      <c r="B93" s="19">
        <v>156</v>
      </c>
      <c r="C93" s="210" t="s">
        <v>153</v>
      </c>
      <c r="D93" s="139">
        <v>15</v>
      </c>
      <c r="E93" s="168">
        <v>194.5</v>
      </c>
      <c r="F93" s="169">
        <f t="shared" si="8"/>
        <v>2917.5</v>
      </c>
      <c r="G93" s="27"/>
      <c r="H93" s="27"/>
      <c r="I93" s="27"/>
      <c r="J93" s="24">
        <f>IF((VLOOKUP(F93,'[2]TABLAS 15'!$B$22:$D$32,3)-L93)&lt;0,0,VLOOKUP(F93,'[2]TABLAS 15'!$B$22:$D$32,3)-L93)</f>
        <v>0</v>
      </c>
      <c r="K93" s="24">
        <f t="shared" si="9"/>
        <v>2917.5</v>
      </c>
      <c r="L93" s="25">
        <f>((F93-VLOOKUP(F93,'[2]TABLAS 15'!$A$6:$D$13,1))*VLOOKUP(F93,'[2]TABLAS 15'!$A$6:$D$13,4)+VLOOKUP(F93,'[2]TABLAS 15'!$A$6:$D$13,3))</f>
        <v>211.99606400000002</v>
      </c>
      <c r="M93" s="26"/>
      <c r="N93" s="24">
        <f>IF((VLOOKUP(F93,'[2]TABLAS 15'!$B$22:$D$32,3)-L93)&lt;0,-(VLOOKUP(F93,'[2]TABLAS 15'!$B$22:$D$32,3)-L93),0)</f>
        <v>64.67606400000003</v>
      </c>
      <c r="O93" s="27"/>
      <c r="P93" s="23">
        <v>71.32</v>
      </c>
      <c r="Q93" s="140">
        <f t="shared" si="10"/>
        <v>2781.5039359999996</v>
      </c>
      <c r="R93" s="475">
        <v>1</v>
      </c>
    </row>
    <row r="94" spans="1:18" ht="59.25" customHeight="1">
      <c r="A94" s="31"/>
      <c r="B94" s="19">
        <v>157</v>
      </c>
      <c r="C94" s="344" t="s">
        <v>178</v>
      </c>
      <c r="D94" s="139">
        <v>15</v>
      </c>
      <c r="E94" s="168">
        <v>194.9</v>
      </c>
      <c r="F94" s="169">
        <f t="shared" si="8"/>
        <v>2923.5</v>
      </c>
      <c r="G94" s="27">
        <v>194.9</v>
      </c>
      <c r="H94" s="27"/>
      <c r="I94" s="27"/>
      <c r="J94" s="24">
        <f>IF((VLOOKUP(F94,'[2]TABLAS 15'!$B$22:$D$32,3)-L94)&lt;0,0,VLOOKUP(F94,'[2]TABLAS 15'!$B$22:$D$32,3)-L94)</f>
        <v>0</v>
      </c>
      <c r="K94" s="24">
        <f t="shared" si="9"/>
        <v>3118.4</v>
      </c>
      <c r="L94" s="25">
        <f>((F94-VLOOKUP(F94,'[2]TABLAS 15'!$A$6:$D$13,1))*VLOOKUP(F94,'[2]TABLAS 15'!$A$6:$D$13,4)+VLOOKUP(F94,'[2]TABLAS 15'!$A$6:$D$13,3))</f>
        <v>212.648864</v>
      </c>
      <c r="M94" s="26"/>
      <c r="N94" s="24">
        <f>IF((VLOOKUP(F94,'[2]TABLAS 15'!$B$22:$D$32,3)-L94)&lt;0,-(VLOOKUP(F94,'[2]TABLAS 15'!$B$22:$D$32,3)-L94),0)</f>
        <v>65.32886400000001</v>
      </c>
      <c r="O94" s="27">
        <v>1331</v>
      </c>
      <c r="P94" s="23">
        <v>71.45</v>
      </c>
      <c r="Q94" s="140">
        <f t="shared" si="10"/>
        <v>1650.621136</v>
      </c>
      <c r="R94" s="475">
        <v>1</v>
      </c>
    </row>
    <row r="95" spans="1:18" ht="59.25" customHeight="1">
      <c r="A95" s="31"/>
      <c r="B95" s="19">
        <v>158</v>
      </c>
      <c r="C95" s="344" t="s">
        <v>179</v>
      </c>
      <c r="D95" s="139">
        <v>15</v>
      </c>
      <c r="E95" s="168">
        <v>190.6</v>
      </c>
      <c r="F95" s="169">
        <f t="shared" si="8"/>
        <v>2859</v>
      </c>
      <c r="G95" s="27"/>
      <c r="H95" s="27"/>
      <c r="I95" s="27"/>
      <c r="J95" s="24">
        <f>IF((VLOOKUP(F95,'[2]TABLAS 15'!$B$22:$D$32,3)-L95)&lt;0,0,VLOOKUP(F95,'[2]TABLAS 15'!$B$22:$D$32,3)-L95)</f>
        <v>0</v>
      </c>
      <c r="K95" s="24">
        <f t="shared" si="9"/>
        <v>2859</v>
      </c>
      <c r="L95" s="25">
        <f>((F95-VLOOKUP(F95,'[2]TABLAS 15'!$A$6:$D$13,1))*VLOOKUP(F95,'[2]TABLAS 15'!$A$6:$D$13,4)+VLOOKUP(F95,'[2]TABLAS 15'!$A$6:$D$13,3))</f>
        <v>205.63126400000002</v>
      </c>
      <c r="M95" s="26"/>
      <c r="N95" s="24">
        <f>IF((VLOOKUP(F95,'[2]TABLAS 15'!$B$22:$D$32,3)-L95)&lt;0,-(VLOOKUP(F95,'[2]TABLAS 15'!$B$22:$D$32,3)-L95),0)</f>
        <v>58.31126400000002</v>
      </c>
      <c r="O95" s="27"/>
      <c r="P95" s="23">
        <v>70.02</v>
      </c>
      <c r="Q95" s="140">
        <f t="shared" si="10"/>
        <v>2730.668736</v>
      </c>
      <c r="R95" s="475">
        <v>1</v>
      </c>
    </row>
    <row r="96" spans="1:18" ht="59.25" customHeight="1">
      <c r="A96" s="31"/>
      <c r="B96" s="19">
        <v>159</v>
      </c>
      <c r="C96" s="344" t="s">
        <v>178</v>
      </c>
      <c r="D96" s="139">
        <v>15</v>
      </c>
      <c r="E96" s="168">
        <v>205.7</v>
      </c>
      <c r="F96" s="169">
        <f t="shared" si="8"/>
        <v>3085.5</v>
      </c>
      <c r="G96" s="27"/>
      <c r="H96" s="27"/>
      <c r="I96" s="27"/>
      <c r="J96" s="24">
        <f>IF((VLOOKUP(F96,'[2]TABLAS 15'!$B$22:$D$32,3)-L96)&lt;0,0,VLOOKUP(F96,'[2]TABLAS 15'!$B$22:$D$32,3)-L96)</f>
        <v>0</v>
      </c>
      <c r="K96" s="24">
        <f t="shared" si="9"/>
        <v>3085.5</v>
      </c>
      <c r="L96" s="25">
        <f>((F96-VLOOKUP(F96,'[2]TABLAS 15'!$A$6:$D$13,1))*VLOOKUP(F96,'[2]TABLAS 15'!$A$6:$D$13,4)+VLOOKUP(F96,'[2]TABLAS 15'!$A$6:$D$13,3))</f>
        <v>230.27446400000002</v>
      </c>
      <c r="M96" s="26"/>
      <c r="N96" s="24">
        <f>IF((VLOOKUP(F96,'[2]TABLAS 15'!$B$22:$D$32,3)-L96)&lt;0,-(VLOOKUP(F96,'[2]TABLAS 15'!$B$22:$D$32,3)-L96),0)</f>
        <v>82.95446400000003</v>
      </c>
      <c r="O96" s="27"/>
      <c r="P96" s="23">
        <v>75.06</v>
      </c>
      <c r="Q96" s="140">
        <f t="shared" si="10"/>
        <v>2927.485536</v>
      </c>
      <c r="R96" s="475">
        <v>1</v>
      </c>
    </row>
    <row r="97" spans="1:18" ht="59.25" customHeight="1">
      <c r="A97" s="31"/>
      <c r="B97" s="19">
        <v>160</v>
      </c>
      <c r="C97" s="344" t="s">
        <v>178</v>
      </c>
      <c r="D97" s="139">
        <v>15</v>
      </c>
      <c r="E97" s="168">
        <v>278</v>
      </c>
      <c r="F97" s="169">
        <f t="shared" si="8"/>
        <v>4170</v>
      </c>
      <c r="G97" s="27"/>
      <c r="H97" s="27"/>
      <c r="I97" s="27"/>
      <c r="J97" s="24">
        <f>IF((VLOOKUP(F97,'[2]TABLAS 15'!$B$22:$D$32,3)-L97)&lt;0,0,VLOOKUP(F97,'[2]TABLAS 15'!$B$22:$D$32,3)-L97)</f>
        <v>0</v>
      </c>
      <c r="K97" s="24">
        <f t="shared" si="9"/>
        <v>4170</v>
      </c>
      <c r="L97" s="25">
        <f>((F97-VLOOKUP(F97,'[2]TABLAS 15'!$A$6:$D$13,1))*VLOOKUP(F97,'[2]TABLAS 15'!$A$6:$D$13,4)+VLOOKUP(F97,'[2]TABLAS 15'!$A$6:$D$13,3))</f>
        <v>372.36480000000006</v>
      </c>
      <c r="M97" s="26"/>
      <c r="N97" s="24">
        <f>IF((VLOOKUP(F97,'[2]TABLAS 15'!$B$22:$D$32,3)-L97)&lt;0,-(VLOOKUP(F97,'[2]TABLAS 15'!$B$22:$D$32,3)-L97),0)</f>
        <v>372.36480000000006</v>
      </c>
      <c r="O97" s="27"/>
      <c r="P97" s="23">
        <v>94.94</v>
      </c>
      <c r="Q97" s="140">
        <f t="shared" si="10"/>
        <v>3702.6951999999997</v>
      </c>
      <c r="R97" s="475">
        <v>1</v>
      </c>
    </row>
    <row r="98" spans="1:18" ht="59.25" customHeight="1">
      <c r="A98" s="31"/>
      <c r="B98" s="88"/>
      <c r="C98" s="344" t="s">
        <v>243</v>
      </c>
      <c r="D98" s="139">
        <v>15</v>
      </c>
      <c r="E98" s="168">
        <v>282</v>
      </c>
      <c r="F98" s="169">
        <f t="shared" si="8"/>
        <v>4230</v>
      </c>
      <c r="G98" s="27"/>
      <c r="H98" s="27"/>
      <c r="I98" s="27"/>
      <c r="J98" s="24">
        <f>IF((VLOOKUP(F98,'[2]TABLAS 15'!$B$22:$D$32,3)-L98)&lt;0,0,VLOOKUP(F98,'[2]TABLAS 15'!$B$22:$D$32,3)-L98)</f>
        <v>0</v>
      </c>
      <c r="K98" s="24">
        <f>SUM(F98+H98+J98+I98+G98)</f>
        <v>4230</v>
      </c>
      <c r="L98" s="25">
        <f>((F98-VLOOKUP(F98,'[2]TABLAS 15'!$A$6:$D$13,1))*VLOOKUP(F98,'[2]TABLAS 15'!$A$6:$D$13,4)+VLOOKUP(F98,'[2]TABLAS 15'!$A$6:$D$13,3))</f>
        <v>381.9648</v>
      </c>
      <c r="M98" s="26"/>
      <c r="N98" s="24">
        <f>IF((VLOOKUP(F98,'[2]TABLAS 15'!$B$22:$D$32,3)-L98)&lt;0,-(VLOOKUP(F98,'[2]TABLAS 15'!$B$22:$D$32,3)-L98),0)</f>
        <v>381.9648</v>
      </c>
      <c r="O98" s="27"/>
      <c r="P98" s="23">
        <v>96.2</v>
      </c>
      <c r="Q98" s="140">
        <f>J98+K98-N98-O98-P98</f>
        <v>3751.8352</v>
      </c>
      <c r="R98" s="475">
        <v>1</v>
      </c>
    </row>
    <row r="99" spans="2:18" ht="18" customHeight="1">
      <c r="B99" s="88"/>
      <c r="C99" s="239"/>
      <c r="D99" s="139"/>
      <c r="E99" s="168"/>
      <c r="F99" s="169"/>
      <c r="G99" s="27"/>
      <c r="H99" s="23"/>
      <c r="I99" s="23"/>
      <c r="J99" s="24"/>
      <c r="K99" s="24"/>
      <c r="L99" s="25"/>
      <c r="M99" s="26"/>
      <c r="N99" s="24"/>
      <c r="O99" s="27"/>
      <c r="P99" s="23"/>
      <c r="Q99" s="24"/>
      <c r="R99" s="2"/>
    </row>
    <row r="100" spans="2:18" ht="15">
      <c r="B100" s="87"/>
      <c r="C100" s="18"/>
      <c r="D100" s="33"/>
      <c r="E100" s="34"/>
      <c r="F100" s="140">
        <f>SUM(F91:F99)</f>
        <v>26937</v>
      </c>
      <c r="G100" s="27">
        <f>SUM(G91:G99)</f>
        <v>194.9</v>
      </c>
      <c r="H100" s="27"/>
      <c r="I100" s="27">
        <f>SUM(I91:I99)</f>
        <v>0</v>
      </c>
      <c r="J100" s="140">
        <f>SUM(J91:J99)</f>
        <v>0</v>
      </c>
      <c r="K100" s="140">
        <f>SUM(K91:K99)</f>
        <v>27131.9</v>
      </c>
      <c r="L100" s="76">
        <f>SUM(L91:L99)</f>
        <v>2145.0971200000004</v>
      </c>
      <c r="M100" s="141"/>
      <c r="N100" s="140">
        <f>SUM(N91:N99)</f>
        <v>1408.4971200000002</v>
      </c>
      <c r="O100" s="27">
        <f>SUM(O91:O99)</f>
        <v>1983.1799999999998</v>
      </c>
      <c r="P100" s="27">
        <f>SUM(P91:P99)</f>
        <v>638.21</v>
      </c>
      <c r="Q100" s="24"/>
      <c r="R100" s="32"/>
    </row>
    <row r="101" spans="2:18" ht="12.75">
      <c r="B101" s="4"/>
      <c r="C101" s="6"/>
      <c r="D101" s="33"/>
      <c r="E101" s="34"/>
      <c r="F101" s="35"/>
      <c r="G101" s="36"/>
      <c r="H101" s="36"/>
      <c r="I101" s="36"/>
      <c r="J101" s="35"/>
      <c r="K101" s="35"/>
      <c r="L101" s="3"/>
      <c r="M101" s="37"/>
      <c r="N101" s="35"/>
      <c r="O101" s="36"/>
      <c r="P101" s="36"/>
      <c r="Q101" s="35"/>
      <c r="R101" s="32"/>
    </row>
    <row r="102" spans="4:18" ht="12.75">
      <c r="D102" s="33"/>
      <c r="E102" s="34"/>
      <c r="F102" s="35"/>
      <c r="G102" s="36"/>
      <c r="H102" s="36"/>
      <c r="I102" s="36"/>
      <c r="J102" s="35"/>
      <c r="K102" s="35"/>
      <c r="L102" s="3"/>
      <c r="M102" s="37"/>
      <c r="N102" s="35"/>
      <c r="O102" s="36"/>
      <c r="P102" s="36"/>
      <c r="Q102" s="35"/>
      <c r="R102" s="32"/>
    </row>
    <row r="103" spans="4:18" ht="12.75">
      <c r="D103" s="33"/>
      <c r="E103" s="34"/>
      <c r="F103" s="35"/>
      <c r="G103" s="36"/>
      <c r="H103" s="36"/>
      <c r="I103" s="36"/>
      <c r="J103" s="35"/>
      <c r="K103" s="35"/>
      <c r="L103" s="3"/>
      <c r="M103" s="37"/>
      <c r="N103" s="35"/>
      <c r="O103" s="36"/>
      <c r="P103" s="36" t="s">
        <v>2</v>
      </c>
      <c r="Q103" s="140">
        <f>SUM(Q91:Q102)</f>
        <v>23102.01288</v>
      </c>
      <c r="R103" s="32"/>
    </row>
    <row r="104" spans="4:18" ht="12.75">
      <c r="D104" s="33"/>
      <c r="E104" s="34"/>
      <c r="F104" s="35"/>
      <c r="G104" s="36"/>
      <c r="H104" s="36"/>
      <c r="I104" s="36"/>
      <c r="J104" s="35"/>
      <c r="K104" s="35"/>
      <c r="L104" s="3"/>
      <c r="M104" s="37"/>
      <c r="N104" s="35"/>
      <c r="O104" s="36"/>
      <c r="P104" s="36"/>
      <c r="Q104" s="35"/>
      <c r="R104" s="32"/>
    </row>
    <row r="105" spans="9:18" ht="12.75">
      <c r="I105" s="424"/>
      <c r="J105" s="424"/>
      <c r="K105" s="424"/>
      <c r="L105" s="424"/>
      <c r="M105" s="424"/>
      <c r="N105" s="424"/>
      <c r="O105" s="424"/>
      <c r="P105" s="32"/>
      <c r="Q105" s="35"/>
      <c r="R105" s="32"/>
    </row>
    <row r="106" spans="9:18" ht="12.75">
      <c r="I106" s="120"/>
      <c r="J106" s="120"/>
      <c r="K106" s="120"/>
      <c r="L106" s="120"/>
      <c r="M106" s="120"/>
      <c r="N106" s="120"/>
      <c r="O106" s="120"/>
      <c r="P106" s="32"/>
      <c r="Q106" s="35"/>
      <c r="R106" s="32"/>
    </row>
    <row r="107" spans="9:18" ht="12.75">
      <c r="I107" s="120"/>
      <c r="J107" s="120"/>
      <c r="K107" s="120"/>
      <c r="L107" s="120"/>
      <c r="M107" s="120"/>
      <c r="N107" s="120"/>
      <c r="O107" s="120"/>
      <c r="P107" s="32"/>
      <c r="Q107" s="35"/>
      <c r="R107" s="32"/>
    </row>
    <row r="108" ht="12.75">
      <c r="J108" s="30"/>
    </row>
    <row r="109" spans="9:15" ht="12.75">
      <c r="I109" s="71"/>
      <c r="J109" s="430"/>
      <c r="K109" s="430"/>
      <c r="L109" s="430"/>
      <c r="M109" s="430"/>
      <c r="N109" s="430"/>
      <c r="O109" s="430"/>
    </row>
    <row r="110" spans="9:16" ht="15">
      <c r="I110" s="451"/>
      <c r="J110" s="451"/>
      <c r="K110" s="451"/>
      <c r="L110" s="451"/>
      <c r="M110" s="451"/>
      <c r="N110" s="451"/>
      <c r="O110" s="451"/>
      <c r="P110" s="451"/>
    </row>
  </sheetData>
  <sheetProtection/>
  <mergeCells count="31">
    <mergeCell ref="R10:R11"/>
    <mergeCell ref="C10:C11"/>
    <mergeCell ref="D10:D11"/>
    <mergeCell ref="E10:E11"/>
    <mergeCell ref="I105:O105"/>
    <mergeCell ref="J109:O109"/>
    <mergeCell ref="J68:O68"/>
    <mergeCell ref="J32:O32"/>
    <mergeCell ref="I33:P33"/>
    <mergeCell ref="D43:Q44"/>
    <mergeCell ref="I110:P110"/>
    <mergeCell ref="D83:Q84"/>
    <mergeCell ref="E86:N86"/>
    <mergeCell ref="F89:K89"/>
    <mergeCell ref="N89:P89"/>
    <mergeCell ref="Q89:Q90"/>
    <mergeCell ref="E85:P85"/>
    <mergeCell ref="E46:N46"/>
    <mergeCell ref="F49:K49"/>
    <mergeCell ref="N49:P49"/>
    <mergeCell ref="E45:P45"/>
    <mergeCell ref="R89:R90"/>
    <mergeCell ref="I27:O27"/>
    <mergeCell ref="I69:P69"/>
    <mergeCell ref="I64:O64"/>
    <mergeCell ref="D4:Q5"/>
    <mergeCell ref="E7:N7"/>
    <mergeCell ref="F10:K10"/>
    <mergeCell ref="N10:P10"/>
    <mergeCell ref="E6:P6"/>
    <mergeCell ref="Q10:Q11"/>
  </mergeCells>
  <printOptions/>
  <pageMargins left="0.1968503937007874" right="0.1968503937007874" top="0.7874015748031497" bottom="0.7874015748031497" header="0" footer="0"/>
  <pageSetup horizontalDpi="600" verticalDpi="600" orientation="landscape" scale="56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2:S513"/>
  <sheetViews>
    <sheetView zoomScale="77" zoomScaleNormal="77" zoomScalePageLayoutView="0" workbookViewId="0" topLeftCell="A1">
      <selection activeCell="C2" sqref="C2"/>
    </sheetView>
  </sheetViews>
  <sheetFormatPr defaultColWidth="11.421875" defaultRowHeight="12.75"/>
  <cols>
    <col min="1" max="1" width="6.7109375" style="0" customWidth="1"/>
    <col min="2" max="2" width="5.00390625" style="0" customWidth="1"/>
    <col min="3" max="3" width="22.7109375" style="0" customWidth="1"/>
    <col min="4" max="4" width="5.421875" style="0" bestFit="1" customWidth="1"/>
    <col min="6" max="6" width="12.140625" style="0" customWidth="1"/>
    <col min="8" max="9" width="0" style="0" hidden="1" customWidth="1"/>
    <col min="11" max="11" width="12.140625" style="0" customWidth="1"/>
    <col min="12" max="13" width="0" style="0" hidden="1" customWidth="1"/>
    <col min="17" max="17" width="13.140625" style="0" customWidth="1"/>
    <col min="18" max="18" width="33.57421875" style="0" customWidth="1"/>
  </cols>
  <sheetData>
    <row r="11" ht="13.5" customHeight="1"/>
    <row r="12" spans="2:17" ht="12.75">
      <c r="B12" s="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20.25">
      <c r="B13" s="1"/>
      <c r="C13" s="9"/>
      <c r="D13" s="415" t="s">
        <v>165</v>
      </c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</row>
    <row r="14" spans="2:17" ht="20.25">
      <c r="B14" s="1"/>
      <c r="C14" s="9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</row>
    <row r="15" spans="2:17" ht="12.75" customHeight="1">
      <c r="B15" s="1"/>
      <c r="C15" s="7"/>
      <c r="D15" s="10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</row>
    <row r="16" spans="2:18" ht="12.75">
      <c r="B16" s="1"/>
      <c r="C16" s="10"/>
      <c r="D16" s="1"/>
      <c r="E16" s="416" t="s">
        <v>83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83"/>
      <c r="R16" s="81"/>
    </row>
    <row r="18" spans="2:18" ht="17.25">
      <c r="B18" s="1"/>
      <c r="C18" s="45"/>
      <c r="D18" s="45"/>
      <c r="E18" s="45"/>
      <c r="F18" s="46"/>
      <c r="G18" s="46"/>
      <c r="H18" s="46"/>
      <c r="I18" s="46"/>
      <c r="J18" s="47"/>
      <c r="K18" s="60"/>
      <c r="L18" s="61"/>
      <c r="M18" s="49"/>
      <c r="N18" s="67"/>
      <c r="O18" s="67"/>
      <c r="P18" s="67"/>
      <c r="Q18" s="67"/>
      <c r="R18" s="67"/>
    </row>
    <row r="19" spans="2:18" ht="15.75">
      <c r="B19" s="1"/>
      <c r="C19" s="45"/>
      <c r="D19" s="45"/>
      <c r="E19" s="45"/>
      <c r="F19" s="46"/>
      <c r="G19" s="46"/>
      <c r="H19" s="46"/>
      <c r="I19" s="46"/>
      <c r="J19" s="47"/>
      <c r="K19" s="48"/>
      <c r="L19" s="77"/>
      <c r="M19" s="49"/>
      <c r="N19" s="77"/>
      <c r="O19" s="77"/>
      <c r="P19" s="77"/>
      <c r="Q19" s="49"/>
      <c r="R19" s="49"/>
    </row>
    <row r="20" spans="2:18" ht="15.75">
      <c r="B20" s="1"/>
      <c r="C20" s="49"/>
      <c r="D20" s="50"/>
      <c r="E20" s="50"/>
      <c r="F20" s="49"/>
      <c r="G20" s="49"/>
      <c r="H20" s="49"/>
      <c r="I20" s="49"/>
      <c r="J20" s="49"/>
      <c r="K20" s="48"/>
      <c r="L20" s="51" t="s">
        <v>16</v>
      </c>
      <c r="M20" s="49"/>
      <c r="N20" s="52"/>
      <c r="O20" s="53"/>
      <c r="P20" s="49"/>
      <c r="Q20" s="49"/>
      <c r="R20" s="49"/>
    </row>
    <row r="21" spans="2:18" ht="12.75">
      <c r="B21" s="54"/>
      <c r="C21" s="1"/>
      <c r="D21" s="55"/>
      <c r="E21" s="55"/>
      <c r="F21" s="56"/>
      <c r="G21" s="56"/>
      <c r="H21" s="56"/>
      <c r="I21" s="56"/>
      <c r="J21" s="57"/>
      <c r="K21" s="1"/>
      <c r="L21" s="1"/>
      <c r="M21" s="1"/>
      <c r="N21" s="1"/>
      <c r="O21" s="1"/>
      <c r="P21" s="1"/>
      <c r="Q21" s="1"/>
      <c r="R21" s="1"/>
    </row>
    <row r="22" spans="2:18" ht="12.75">
      <c r="B22" s="54"/>
      <c r="C22" s="1"/>
      <c r="D22" s="55"/>
      <c r="E22" s="5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8"/>
      <c r="R22" s="59"/>
    </row>
    <row r="23" spans="2:18" ht="15.75">
      <c r="B23" s="299"/>
      <c r="C23" s="422" t="s">
        <v>7</v>
      </c>
      <c r="D23" s="452" t="s">
        <v>17</v>
      </c>
      <c r="E23" s="422" t="s">
        <v>0</v>
      </c>
      <c r="F23" s="425" t="s">
        <v>1</v>
      </c>
      <c r="G23" s="426"/>
      <c r="H23" s="426"/>
      <c r="I23" s="426"/>
      <c r="J23" s="426"/>
      <c r="K23" s="427"/>
      <c r="L23" s="292"/>
      <c r="M23" s="293"/>
      <c r="N23" s="425" t="s">
        <v>11</v>
      </c>
      <c r="O23" s="426"/>
      <c r="P23" s="426"/>
      <c r="Q23" s="428" t="s">
        <v>2</v>
      </c>
      <c r="R23" s="428" t="s">
        <v>248</v>
      </c>
    </row>
    <row r="24" spans="2:18" ht="15" customHeight="1">
      <c r="B24" s="302"/>
      <c r="C24" s="423"/>
      <c r="D24" s="453"/>
      <c r="E24" s="423"/>
      <c r="F24" s="251" t="s">
        <v>4</v>
      </c>
      <c r="G24" s="252" t="s">
        <v>12</v>
      </c>
      <c r="H24" s="253" t="s">
        <v>18</v>
      </c>
      <c r="I24" s="253" t="s">
        <v>19</v>
      </c>
      <c r="J24" s="254" t="s">
        <v>20</v>
      </c>
      <c r="K24" s="254" t="s">
        <v>5</v>
      </c>
      <c r="L24" s="255" t="s">
        <v>21</v>
      </c>
      <c r="M24" s="256"/>
      <c r="N24" s="260" t="s">
        <v>9</v>
      </c>
      <c r="O24" s="260" t="s">
        <v>245</v>
      </c>
      <c r="P24" s="260" t="s">
        <v>109</v>
      </c>
      <c r="Q24" s="429"/>
      <c r="R24" s="429"/>
    </row>
    <row r="25" spans="2:19" ht="60" customHeight="1">
      <c r="B25" s="19">
        <v>161</v>
      </c>
      <c r="C25" s="203" t="s">
        <v>140</v>
      </c>
      <c r="D25" s="20">
        <v>15</v>
      </c>
      <c r="E25" s="21">
        <v>335</v>
      </c>
      <c r="F25" s="22">
        <f>D25*E25</f>
        <v>5025</v>
      </c>
      <c r="G25" s="23"/>
      <c r="H25" s="23"/>
      <c r="I25" s="23">
        <f>H25*0.25</f>
        <v>0</v>
      </c>
      <c r="J25" s="24">
        <f>IF((VLOOKUP(F25,'[2]TABLAS 15'!$B$22:$D$32,3)-L25)&lt;0,0,VLOOKUP(F25,'[2]TABLAS 15'!$B$22:$D$32,3)-L25)</f>
        <v>0</v>
      </c>
      <c r="K25" s="24">
        <f>SUM(F25+H25+J25+I25+G25)</f>
        <v>5025</v>
      </c>
      <c r="L25" s="25">
        <f>((F25-VLOOKUP(F25,'[2]TABLAS 15'!$A$6:$D$13,1))*VLOOKUP(F25,'[2]TABLAS 15'!$A$6:$D$13,4)+VLOOKUP(F25,'[2]TABLAS 15'!$A$6:$D$13,3))</f>
        <v>523.0638079999999</v>
      </c>
      <c r="M25" s="26"/>
      <c r="N25" s="24">
        <f>IF((VLOOKUP(F25,'[2]TABLAS 15'!$B$22:$D$32,3)-L25)&lt;0,-(VLOOKUP(F25,'[2]TABLAS 15'!$B$22:$D$32,3)-L25),0)</f>
        <v>523.0638079999999</v>
      </c>
      <c r="O25" s="27"/>
      <c r="P25" s="23">
        <v>112.55</v>
      </c>
      <c r="Q25" s="24">
        <f>J25+K25-N25-O25-P25</f>
        <v>4389.386192</v>
      </c>
      <c r="R25" s="473">
        <v>1</v>
      </c>
      <c r="S25" s="235"/>
    </row>
    <row r="26" spans="2:18" ht="12.75">
      <c r="B26" s="145"/>
      <c r="C26" s="75"/>
      <c r="D26" s="20"/>
      <c r="E26" s="21"/>
      <c r="F26" s="24"/>
      <c r="G26" s="23"/>
      <c r="H26" s="23"/>
      <c r="I26" s="23"/>
      <c r="J26" s="24"/>
      <c r="K26" s="24"/>
      <c r="L26" s="25"/>
      <c r="M26" s="26"/>
      <c r="N26" s="24"/>
      <c r="O26" s="27"/>
      <c r="P26" s="23"/>
      <c r="Q26" s="24"/>
      <c r="R26" s="2"/>
    </row>
    <row r="27" spans="2:18" ht="15">
      <c r="B27" s="65"/>
      <c r="C27" s="108"/>
      <c r="D27" s="20"/>
      <c r="E27" s="21"/>
      <c r="F27" s="24">
        <f>SUM(F25:F26)</f>
        <v>5025</v>
      </c>
      <c r="G27" s="23"/>
      <c r="H27" s="23"/>
      <c r="I27" s="23">
        <f>SUM(I25:I26)</f>
        <v>0</v>
      </c>
      <c r="J27" s="24">
        <f>SUM(J25:J26)</f>
        <v>0</v>
      </c>
      <c r="K27" s="24">
        <f>SUM(K25:K26)</f>
        <v>5025</v>
      </c>
      <c r="L27" s="25">
        <f>SUM(L25:L26)</f>
        <v>523.0638079999999</v>
      </c>
      <c r="M27" s="26"/>
      <c r="N27" s="24">
        <f>SUM(N25:N26)</f>
        <v>523.0638079999999</v>
      </c>
      <c r="O27" s="27"/>
      <c r="P27" s="23">
        <f>SUM(P25:P26)</f>
        <v>112.55</v>
      </c>
      <c r="Q27" s="24"/>
      <c r="R27" s="2"/>
    </row>
    <row r="28" spans="2:18" ht="12.75">
      <c r="B28" s="4"/>
      <c r="C28" s="5"/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4"/>
      <c r="Q28" s="15"/>
      <c r="R28" s="17"/>
    </row>
    <row r="29" spans="3:18" ht="12.75">
      <c r="C29" s="8"/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4"/>
      <c r="Q29" s="15"/>
      <c r="R29" s="17"/>
    </row>
    <row r="30" spans="3:18" ht="12.75">
      <c r="C30" s="8"/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4" t="s">
        <v>2</v>
      </c>
      <c r="Q30" s="24">
        <f>SUM(Q25:Q29)</f>
        <v>4389.386192</v>
      </c>
      <c r="R30" s="17"/>
    </row>
    <row r="31" spans="3:18" ht="12.75">
      <c r="C31" s="8"/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</row>
    <row r="32" spans="3:18" ht="12.75">
      <c r="C32" s="8"/>
      <c r="D32" s="12"/>
      <c r="E32" s="13"/>
      <c r="F32" s="15"/>
      <c r="G32" s="14"/>
      <c r="H32" s="14"/>
      <c r="I32" s="14"/>
      <c r="J32" s="15"/>
      <c r="K32" s="15"/>
      <c r="L32" s="111"/>
      <c r="M32" s="16"/>
      <c r="N32" s="15"/>
      <c r="O32" s="36"/>
      <c r="P32" s="14"/>
      <c r="Q32" s="15"/>
      <c r="R32" s="17"/>
    </row>
    <row r="33" spans="3:18" ht="12.75">
      <c r="C33" s="8"/>
      <c r="D33" s="12"/>
      <c r="E33" s="13"/>
      <c r="F33" s="15"/>
      <c r="G33" s="14"/>
      <c r="H33" s="14"/>
      <c r="I33" s="14"/>
      <c r="J33" s="15"/>
      <c r="K33" s="15"/>
      <c r="L33" s="111"/>
      <c r="M33" s="16"/>
      <c r="N33" s="15"/>
      <c r="O33" s="36"/>
      <c r="P33" s="14"/>
      <c r="Q33" s="15"/>
      <c r="R33" s="17"/>
    </row>
    <row r="34" spans="3:18" ht="12.75">
      <c r="C34" s="8"/>
      <c r="D34" s="12"/>
      <c r="E34" s="13"/>
      <c r="F34" s="15"/>
      <c r="G34" s="14"/>
      <c r="H34" s="14"/>
      <c r="I34" s="14"/>
      <c r="J34" s="15"/>
      <c r="K34" s="15"/>
      <c r="L34" s="111"/>
      <c r="M34" s="16"/>
      <c r="N34" s="15"/>
      <c r="O34" s="36"/>
      <c r="P34" s="14"/>
      <c r="Q34" s="15"/>
      <c r="R34" s="17"/>
    </row>
    <row r="35" spans="3:18" ht="12.75">
      <c r="C35" s="8"/>
      <c r="D35" s="12"/>
      <c r="E35" s="13"/>
      <c r="F35" s="15"/>
      <c r="G35" s="14"/>
      <c r="H35" s="14"/>
      <c r="I35" s="14"/>
      <c r="J35" s="15"/>
      <c r="K35" s="15"/>
      <c r="L35" s="111"/>
      <c r="M35" s="16"/>
      <c r="N35" s="15"/>
      <c r="O35" s="36"/>
      <c r="P35" s="14"/>
      <c r="Q35" s="15"/>
      <c r="R35" s="17"/>
    </row>
    <row r="36" spans="3:18" ht="12.75">
      <c r="C36" s="8"/>
      <c r="D36" s="12"/>
      <c r="E36" s="13"/>
      <c r="F36" s="15"/>
      <c r="G36" s="14"/>
      <c r="H36" s="14"/>
      <c r="I36" s="14"/>
      <c r="J36" s="15"/>
      <c r="K36" s="15"/>
      <c r="L36" s="111"/>
      <c r="M36" s="16"/>
      <c r="N36" s="15"/>
      <c r="O36" s="36"/>
      <c r="P36" s="14"/>
      <c r="Q36" s="15"/>
      <c r="R36" s="17"/>
    </row>
    <row r="37" spans="3:18" ht="12.75">
      <c r="C37" s="8"/>
      <c r="D37" s="12"/>
      <c r="E37" s="13"/>
      <c r="F37" s="15"/>
      <c r="G37" s="14"/>
      <c r="H37" s="14"/>
      <c r="I37" s="14"/>
      <c r="J37" s="15"/>
      <c r="K37" s="15"/>
      <c r="L37" s="111"/>
      <c r="M37" s="16"/>
      <c r="N37" s="15"/>
      <c r="O37" s="36"/>
      <c r="P37" s="14"/>
      <c r="Q37" s="15"/>
      <c r="R37" s="17"/>
    </row>
    <row r="38" spans="9:18" ht="12.75">
      <c r="I38" s="424"/>
      <c r="J38" s="424"/>
      <c r="K38" s="424"/>
      <c r="L38" s="424"/>
      <c r="M38" s="424"/>
      <c r="N38" s="424"/>
      <c r="O38" s="424"/>
      <c r="P38" s="14"/>
      <c r="Q38" s="15"/>
      <c r="R38" s="17"/>
    </row>
    <row r="39" spans="9:18" ht="12.75">
      <c r="I39" s="120"/>
      <c r="J39" s="120"/>
      <c r="K39" s="120"/>
      <c r="L39" s="120"/>
      <c r="M39" s="120"/>
      <c r="N39" s="120"/>
      <c r="O39" s="120"/>
      <c r="P39" s="14"/>
      <c r="Q39" s="15"/>
      <c r="R39" s="17"/>
    </row>
    <row r="40" spans="9:18" ht="12.75">
      <c r="I40" s="120"/>
      <c r="J40" s="120"/>
      <c r="K40" s="120"/>
      <c r="L40" s="120"/>
      <c r="M40" s="120"/>
      <c r="N40" s="120"/>
      <c r="O40" s="120"/>
      <c r="P40" s="14"/>
      <c r="Q40" s="15"/>
      <c r="R40" s="17"/>
    </row>
    <row r="41" spans="13:18" ht="12.75">
      <c r="M41" s="29"/>
      <c r="N41" s="29"/>
      <c r="O41" s="29"/>
      <c r="P41" s="14"/>
      <c r="Q41" s="15"/>
      <c r="R41" s="17"/>
    </row>
    <row r="42" spans="10:18" ht="12.75">
      <c r="J42" s="30"/>
      <c r="P42" s="14"/>
      <c r="Q42" s="15"/>
      <c r="R42" s="17"/>
    </row>
    <row r="43" spans="9:18" ht="12.75">
      <c r="I43" s="71"/>
      <c r="J43" s="430"/>
      <c r="K43" s="430"/>
      <c r="L43" s="430"/>
      <c r="M43" s="430"/>
      <c r="N43" s="430"/>
      <c r="O43" s="430"/>
      <c r="P43" s="14"/>
      <c r="Q43" s="15"/>
      <c r="R43" s="17"/>
    </row>
    <row r="44" spans="9:18" ht="15">
      <c r="I44" s="458"/>
      <c r="J44" s="458"/>
      <c r="K44" s="458"/>
      <c r="L44" s="458"/>
      <c r="M44" s="458"/>
      <c r="N44" s="458"/>
      <c r="O44" s="458"/>
      <c r="P44" s="458"/>
      <c r="Q44" s="15"/>
      <c r="R44" s="17"/>
    </row>
    <row r="45" spans="4:18" ht="12.75">
      <c r="D45" s="12"/>
      <c r="E45" s="13"/>
      <c r="F45" s="15"/>
      <c r="G45" s="14"/>
      <c r="H45" s="14"/>
      <c r="I45" s="14"/>
      <c r="J45" s="15"/>
      <c r="K45" s="15"/>
      <c r="L45" s="111"/>
      <c r="M45" s="16"/>
      <c r="N45" s="15"/>
      <c r="O45" s="36"/>
      <c r="P45" s="14"/>
      <c r="Q45" s="15"/>
      <c r="R45" s="17"/>
    </row>
    <row r="46" spans="3:18" ht="12.75">
      <c r="C46" s="8"/>
      <c r="D46" s="12"/>
      <c r="E46" s="13"/>
      <c r="F46" s="15"/>
      <c r="G46" s="14"/>
      <c r="H46" s="14"/>
      <c r="I46" s="14"/>
      <c r="J46" s="15"/>
      <c r="K46" s="15"/>
      <c r="L46" s="111"/>
      <c r="M46" s="16"/>
      <c r="N46" s="15"/>
      <c r="O46" s="36"/>
      <c r="P46" s="14"/>
      <c r="Q46" s="15"/>
      <c r="R46" s="17"/>
    </row>
    <row r="47" spans="3:18" ht="12.75">
      <c r="C47" s="8"/>
      <c r="D47" s="12"/>
      <c r="E47" s="13"/>
      <c r="F47" s="15"/>
      <c r="G47" s="14"/>
      <c r="H47" s="14"/>
      <c r="I47" s="14"/>
      <c r="J47" s="15"/>
      <c r="K47" s="15"/>
      <c r="L47" s="111"/>
      <c r="M47" s="16"/>
      <c r="N47" s="15"/>
      <c r="O47" s="36"/>
      <c r="P47" s="14"/>
      <c r="Q47" s="15"/>
      <c r="R47" s="17"/>
    </row>
    <row r="48" spans="3:18" ht="12.75">
      <c r="C48" s="8"/>
      <c r="D48" s="12"/>
      <c r="E48" s="13"/>
      <c r="F48" s="15"/>
      <c r="G48" s="14"/>
      <c r="H48" s="14"/>
      <c r="I48" s="14"/>
      <c r="J48" s="15"/>
      <c r="K48" s="15"/>
      <c r="L48" s="111"/>
      <c r="M48" s="16"/>
      <c r="N48" s="15"/>
      <c r="O48" s="36"/>
      <c r="P48" s="14"/>
      <c r="Q48" s="15"/>
      <c r="R48" s="17"/>
    </row>
    <row r="49" spans="3:18" ht="12.75">
      <c r="C49" s="8"/>
      <c r="D49" s="12"/>
      <c r="E49" s="13"/>
      <c r="F49" s="15"/>
      <c r="G49" s="14"/>
      <c r="H49" s="14"/>
      <c r="I49" s="14"/>
      <c r="J49" s="15"/>
      <c r="K49" s="15"/>
      <c r="L49" s="111"/>
      <c r="M49" s="16"/>
      <c r="N49" s="15"/>
      <c r="O49" s="36"/>
      <c r="P49" s="14"/>
      <c r="Q49" s="15"/>
      <c r="R49" s="17"/>
    </row>
    <row r="50" spans="3:18" ht="12.75">
      <c r="C50" s="8"/>
      <c r="D50" s="12"/>
      <c r="E50" s="13"/>
      <c r="F50" s="15"/>
      <c r="G50" s="14"/>
      <c r="H50" s="14"/>
      <c r="I50" s="14"/>
      <c r="J50" s="15"/>
      <c r="K50" s="15"/>
      <c r="L50" s="111"/>
      <c r="M50" s="16"/>
      <c r="N50" s="15"/>
      <c r="O50" s="36"/>
      <c r="P50" s="14"/>
      <c r="Q50" s="15"/>
      <c r="R50" s="17"/>
    </row>
    <row r="51" spans="3:18" ht="12.75">
      <c r="C51" s="8"/>
      <c r="D51" s="12"/>
      <c r="E51" s="13"/>
      <c r="F51" s="15"/>
      <c r="G51" s="14"/>
      <c r="H51" s="14"/>
      <c r="I51" s="14"/>
      <c r="J51" s="15"/>
      <c r="K51" s="15"/>
      <c r="L51" s="3"/>
      <c r="M51" s="16"/>
      <c r="N51" s="15"/>
      <c r="O51" s="17"/>
      <c r="P51" s="17"/>
      <c r="Q51" s="15"/>
      <c r="R51" s="17"/>
    </row>
    <row r="52" spans="3:18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72" spans="2:17" ht="12.75">
      <c r="B72" s="1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ht="20.25">
      <c r="B73" s="1"/>
      <c r="C73" s="9"/>
      <c r="D73" s="415" t="s">
        <v>165</v>
      </c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</row>
    <row r="74" spans="2:17" ht="20.25">
      <c r="B74" s="1"/>
      <c r="C74" s="9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</row>
    <row r="75" spans="2:17" ht="12.75" customHeight="1">
      <c r="B75" s="1"/>
      <c r="C75" s="7"/>
      <c r="D75" s="10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</row>
    <row r="76" spans="2:18" ht="12.75">
      <c r="B76" s="1"/>
      <c r="C76" s="10"/>
      <c r="D76" s="1"/>
      <c r="E76" s="416" t="s">
        <v>144</v>
      </c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83"/>
      <c r="R76" s="81"/>
    </row>
    <row r="78" spans="2:18" ht="17.25">
      <c r="B78" s="1"/>
      <c r="C78" s="45"/>
      <c r="D78" s="45"/>
      <c r="E78" s="45"/>
      <c r="F78" s="46"/>
      <c r="G78" s="46"/>
      <c r="H78" s="46"/>
      <c r="I78" s="46"/>
      <c r="J78" s="47"/>
      <c r="K78" s="60"/>
      <c r="L78" s="61"/>
      <c r="M78" s="49"/>
      <c r="N78" s="67"/>
      <c r="O78" s="67"/>
      <c r="P78" s="67"/>
      <c r="Q78" s="67"/>
      <c r="R78" s="67"/>
    </row>
    <row r="79" spans="2:18" ht="12.75">
      <c r="B79" s="54"/>
      <c r="C79" s="1"/>
      <c r="D79" s="55"/>
      <c r="E79" s="5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8"/>
      <c r="R79" s="59"/>
    </row>
    <row r="80" spans="2:18" ht="15.75">
      <c r="B80" s="433"/>
      <c r="C80" s="300" t="s">
        <v>7</v>
      </c>
      <c r="D80" s="364" t="s">
        <v>17</v>
      </c>
      <c r="E80" s="300" t="s">
        <v>0</v>
      </c>
      <c r="F80" s="425" t="s">
        <v>1</v>
      </c>
      <c r="G80" s="426"/>
      <c r="H80" s="426"/>
      <c r="I80" s="426"/>
      <c r="J80" s="426"/>
      <c r="K80" s="427"/>
      <c r="L80" s="292"/>
      <c r="M80" s="293"/>
      <c r="N80" s="425" t="s">
        <v>11</v>
      </c>
      <c r="O80" s="426"/>
      <c r="P80" s="426"/>
      <c r="Q80" s="428" t="s">
        <v>2</v>
      </c>
      <c r="R80" s="428" t="s">
        <v>248</v>
      </c>
    </row>
    <row r="81" spans="2:18" ht="15" customHeight="1">
      <c r="B81" s="434"/>
      <c r="C81" s="303"/>
      <c r="D81" s="365"/>
      <c r="E81" s="303"/>
      <c r="F81" s="251" t="s">
        <v>4</v>
      </c>
      <c r="G81" s="252" t="s">
        <v>12</v>
      </c>
      <c r="H81" s="253" t="s">
        <v>18</v>
      </c>
      <c r="I81" s="253" t="s">
        <v>19</v>
      </c>
      <c r="J81" s="254" t="s">
        <v>20</v>
      </c>
      <c r="K81" s="254" t="s">
        <v>5</v>
      </c>
      <c r="L81" s="255" t="s">
        <v>21</v>
      </c>
      <c r="M81" s="256"/>
      <c r="N81" s="260" t="s">
        <v>9</v>
      </c>
      <c r="O81" s="260" t="s">
        <v>245</v>
      </c>
      <c r="P81" s="260" t="s">
        <v>109</v>
      </c>
      <c r="Q81" s="429"/>
      <c r="R81" s="429"/>
    </row>
    <row r="82" spans="2:19" ht="60" customHeight="1">
      <c r="B82" s="19">
        <v>162</v>
      </c>
      <c r="C82" s="106" t="s">
        <v>180</v>
      </c>
      <c r="D82" s="20">
        <v>15</v>
      </c>
      <c r="E82" s="21">
        <v>342.8</v>
      </c>
      <c r="F82" s="24">
        <f>D82*E82</f>
        <v>5142</v>
      </c>
      <c r="G82" s="23"/>
      <c r="H82" s="23"/>
      <c r="I82" s="23">
        <f>H82*0.25</f>
        <v>0</v>
      </c>
      <c r="J82" s="24">
        <f>IF((VLOOKUP(F82,'[2]TABLAS 15'!$B$22:$D$32,3)-L82)&lt;0,0,VLOOKUP(F82,'[2]TABLAS 15'!$B$22:$D$32,3)-L82)</f>
        <v>0</v>
      </c>
      <c r="K82" s="24">
        <f>SUM(F82+H82+J82+I82+G82)</f>
        <v>5142</v>
      </c>
      <c r="L82" s="25">
        <f>((F82-VLOOKUP(F82,'[2]TABLAS 15'!$A$6:$D$13,1))*VLOOKUP(F82,'[2]TABLAS 15'!$A$6:$D$13,4)+VLOOKUP(F82,'[2]TABLAS 15'!$A$6:$D$13,3))</f>
        <v>544.0302079999999</v>
      </c>
      <c r="M82" s="26"/>
      <c r="N82" s="24">
        <f>IF((VLOOKUP(F82,'[2]TABLAS 15'!$B$22:$D$32,3)-L82)&lt;0,-(VLOOKUP(F82,'[2]TABLAS 15'!$B$22:$D$32,3)-L82),0)</f>
        <v>544.0302079999999</v>
      </c>
      <c r="O82" s="27"/>
      <c r="P82" s="23">
        <v>114.95</v>
      </c>
      <c r="Q82" s="24">
        <f>J82+K82-N82-O82-P82</f>
        <v>4483.019792</v>
      </c>
      <c r="R82" s="473">
        <v>1</v>
      </c>
      <c r="S82" s="235"/>
    </row>
    <row r="83" spans="2:19" ht="60" customHeight="1">
      <c r="B83" s="19">
        <v>163</v>
      </c>
      <c r="C83" s="206" t="s">
        <v>89</v>
      </c>
      <c r="D83" s="20">
        <v>15</v>
      </c>
      <c r="E83" s="21">
        <v>218.5</v>
      </c>
      <c r="F83" s="24">
        <f>D83*E83</f>
        <v>3277.5</v>
      </c>
      <c r="G83" s="23">
        <v>218.5</v>
      </c>
      <c r="H83" s="23"/>
      <c r="I83" s="23">
        <f>H83*0.25</f>
        <v>0</v>
      </c>
      <c r="J83" s="24">
        <f>IF((VLOOKUP(F83,'[2]TABLAS 15'!$B$22:$D$32,3)-L83)&lt;0,0,VLOOKUP(F83,'[2]TABLAS 15'!$B$22:$D$32,3)-L83)</f>
        <v>0</v>
      </c>
      <c r="K83" s="24">
        <f>SUM(F83+H83+J83+I83+G83)</f>
        <v>3496</v>
      </c>
      <c r="L83" s="25">
        <f>((F83-VLOOKUP(F83,'[2]TABLAS 15'!$A$6:$D$13,1))*VLOOKUP(F83,'[2]TABLAS 15'!$A$6:$D$13,4)+VLOOKUP(F83,'[2]TABLAS 15'!$A$6:$D$13,3))</f>
        <v>251.16406400000002</v>
      </c>
      <c r="M83" s="26"/>
      <c r="N83" s="24">
        <f>IF((VLOOKUP(F83,'[2]TABLAS 15'!$B$22:$D$32,3)-L83)&lt;0,-(VLOOKUP(F83,'[2]TABLAS 15'!$B$22:$D$32,3)-L83),0)</f>
        <v>124.39406400000003</v>
      </c>
      <c r="O83" s="27"/>
      <c r="P83" s="23">
        <v>78.83</v>
      </c>
      <c r="Q83" s="24">
        <f>J83+K83-N83-O83-P83</f>
        <v>3292.775936</v>
      </c>
      <c r="R83" s="473">
        <v>1</v>
      </c>
      <c r="S83" s="235"/>
    </row>
    <row r="84" spans="2:19" ht="60" customHeight="1">
      <c r="B84" s="19">
        <v>164</v>
      </c>
      <c r="C84" s="350" t="s">
        <v>92</v>
      </c>
      <c r="D84" s="20">
        <v>15</v>
      </c>
      <c r="E84" s="21">
        <v>204</v>
      </c>
      <c r="F84" s="24">
        <f>D84*E84</f>
        <v>3060</v>
      </c>
      <c r="G84" s="23">
        <v>204</v>
      </c>
      <c r="H84" s="23"/>
      <c r="I84" s="23">
        <f>H84*0.25</f>
        <v>0</v>
      </c>
      <c r="J84" s="24">
        <f>IF((VLOOKUP(F84,'[2]TABLAS 15'!$B$22:$D$32,3)-L84)&lt;0,0,VLOOKUP(F84,'[2]TABLAS 15'!$B$22:$D$32,3)-L84)</f>
        <v>0</v>
      </c>
      <c r="K84" s="24">
        <f>SUM(F84+H84+J84+I84+G84)</f>
        <v>3264</v>
      </c>
      <c r="L84" s="25">
        <f>((F84-VLOOKUP(F84,'[2]TABLAS 15'!$A$6:$D$13,1))*VLOOKUP(F84,'[2]TABLAS 15'!$A$6:$D$13,4)+VLOOKUP(F84,'[2]TABLAS 15'!$A$6:$D$13,3))</f>
        <v>227.500064</v>
      </c>
      <c r="M84" s="26"/>
      <c r="N84" s="24">
        <f>IF((VLOOKUP(F84,'[2]TABLAS 15'!$B$22:$D$32,3)-L84)&lt;0,-(VLOOKUP(F84,'[2]TABLAS 15'!$B$22:$D$32,3)-L84),0)</f>
        <v>80.18006400000002</v>
      </c>
      <c r="O84" s="27"/>
      <c r="P84" s="23">
        <v>74.5</v>
      </c>
      <c r="Q84" s="24">
        <f>J84+K84-N84-O84-P84</f>
        <v>3109.319936</v>
      </c>
      <c r="R84" s="473">
        <v>1</v>
      </c>
      <c r="S84" s="235"/>
    </row>
    <row r="85" spans="2:18" ht="15">
      <c r="B85" s="19"/>
      <c r="C85" s="108"/>
      <c r="D85" s="20"/>
      <c r="E85" s="21"/>
      <c r="F85" s="24">
        <f>SUM(F82:F84)</f>
        <v>11479.5</v>
      </c>
      <c r="G85" s="23">
        <f>SUM(G82:G84)</f>
        <v>422.5</v>
      </c>
      <c r="H85" s="23"/>
      <c r="I85" s="23">
        <f>SUM(I82:I84)</f>
        <v>0</v>
      </c>
      <c r="J85" s="24">
        <f>SUM(J82:J84)</f>
        <v>0</v>
      </c>
      <c r="K85" s="24">
        <f>SUM(K82:K84)</f>
        <v>11902</v>
      </c>
      <c r="L85" s="25">
        <f>SUM(L82:L84)</f>
        <v>1022.694336</v>
      </c>
      <c r="M85" s="26"/>
      <c r="N85" s="24">
        <f>SUM(N82:N84)</f>
        <v>748.604336</v>
      </c>
      <c r="O85" s="27"/>
      <c r="P85" s="23">
        <f>SUM(P82:P84)</f>
        <v>268.28</v>
      </c>
      <c r="Q85" s="24"/>
      <c r="R85" s="17"/>
    </row>
    <row r="86" spans="2:19" ht="12.75">
      <c r="B86" s="87"/>
      <c r="C86" s="5"/>
      <c r="D86" s="12"/>
      <c r="E86" s="13"/>
      <c r="F86" s="15"/>
      <c r="G86" s="14"/>
      <c r="H86" s="14"/>
      <c r="I86" s="14"/>
      <c r="J86" s="15"/>
      <c r="K86" s="15"/>
      <c r="L86" s="111"/>
      <c r="M86" s="16"/>
      <c r="N86" s="15"/>
      <c r="O86" s="36"/>
      <c r="P86" s="14"/>
      <c r="Q86" s="15"/>
      <c r="R86" s="17"/>
      <c r="S86" s="8"/>
    </row>
    <row r="87" spans="2:19" ht="13.5" thickBot="1">
      <c r="B87" s="87"/>
      <c r="C87" s="8"/>
      <c r="D87" s="12"/>
      <c r="E87" s="13"/>
      <c r="F87" s="15"/>
      <c r="G87" s="14"/>
      <c r="H87" s="14"/>
      <c r="I87" s="14"/>
      <c r="J87" s="15"/>
      <c r="K87" s="15"/>
      <c r="L87" s="111"/>
      <c r="M87" s="16"/>
      <c r="N87" s="15"/>
      <c r="O87" s="36"/>
      <c r="P87" s="14"/>
      <c r="Q87" s="15"/>
      <c r="R87" s="17"/>
      <c r="S87" s="8"/>
    </row>
    <row r="88" spans="2:19" ht="13.5" thickBot="1">
      <c r="B88" s="87"/>
      <c r="C88" s="8"/>
      <c r="D88" s="12"/>
      <c r="E88" s="13"/>
      <c r="F88" s="15"/>
      <c r="G88" s="14"/>
      <c r="H88" s="14"/>
      <c r="I88" s="14"/>
      <c r="J88" s="15"/>
      <c r="K88" s="15"/>
      <c r="L88" s="111"/>
      <c r="M88" s="16"/>
      <c r="N88" s="15"/>
      <c r="O88" s="36"/>
      <c r="P88" s="126" t="s">
        <v>2</v>
      </c>
      <c r="Q88" s="121">
        <f>SUM(Q82:Q87)</f>
        <v>10885.115664</v>
      </c>
      <c r="R88" s="17"/>
      <c r="S88" s="8"/>
    </row>
    <row r="89" spans="2:19" ht="12.75">
      <c r="B89" s="87"/>
      <c r="C89" s="8"/>
      <c r="D89" s="12"/>
      <c r="E89" s="13"/>
      <c r="F89" s="15"/>
      <c r="G89" s="14"/>
      <c r="H89" s="14"/>
      <c r="I89" s="14"/>
      <c r="J89" s="15"/>
      <c r="K89" s="15"/>
      <c r="L89" s="111"/>
      <c r="M89" s="16"/>
      <c r="N89" s="15"/>
      <c r="O89" s="36"/>
      <c r="P89" s="126"/>
      <c r="Q89" s="15"/>
      <c r="R89" s="17"/>
      <c r="S89" s="8"/>
    </row>
    <row r="90" spans="2:19" ht="12.75">
      <c r="B90" s="87"/>
      <c r="C90" s="8"/>
      <c r="D90" s="12"/>
      <c r="E90" s="13"/>
      <c r="F90" s="15"/>
      <c r="G90" s="14"/>
      <c r="H90" s="14"/>
      <c r="I90" s="14"/>
      <c r="J90" s="15"/>
      <c r="K90" s="15"/>
      <c r="L90" s="111"/>
      <c r="M90" s="16"/>
      <c r="N90" s="15"/>
      <c r="O90" s="36"/>
      <c r="P90" s="126"/>
      <c r="Q90" s="15"/>
      <c r="R90" s="17"/>
      <c r="S90" s="8"/>
    </row>
    <row r="91" spans="2:19" ht="12.75">
      <c r="B91" s="87"/>
      <c r="C91" s="8"/>
      <c r="D91" s="12"/>
      <c r="E91" s="13"/>
      <c r="F91" s="15"/>
      <c r="G91" s="14"/>
      <c r="H91" s="14"/>
      <c r="I91" s="14"/>
      <c r="J91" s="15"/>
      <c r="K91" s="15"/>
      <c r="L91" s="111"/>
      <c r="M91" s="16"/>
      <c r="N91" s="15"/>
      <c r="O91" s="36"/>
      <c r="P91" s="126"/>
      <c r="Q91" s="15"/>
      <c r="R91" s="17"/>
      <c r="S91" s="8"/>
    </row>
    <row r="92" spans="2:19" ht="12.75">
      <c r="B92" s="87"/>
      <c r="C92" s="8"/>
      <c r="D92" s="12"/>
      <c r="E92" s="13"/>
      <c r="F92" s="15"/>
      <c r="G92" s="14"/>
      <c r="H92" s="14"/>
      <c r="I92" s="14"/>
      <c r="J92" s="15"/>
      <c r="K92" s="15"/>
      <c r="L92" s="111"/>
      <c r="M92" s="16"/>
      <c r="N92" s="15"/>
      <c r="O92" s="36"/>
      <c r="P92" s="126"/>
      <c r="Q92" s="15"/>
      <c r="R92" s="17"/>
      <c r="S92" s="8"/>
    </row>
    <row r="93" spans="2:19" ht="12.75">
      <c r="B93" s="87"/>
      <c r="C93" s="8"/>
      <c r="D93" s="12"/>
      <c r="E93" s="13"/>
      <c r="F93" s="15"/>
      <c r="G93" s="14"/>
      <c r="H93" s="14"/>
      <c r="I93" s="14"/>
      <c r="J93" s="15"/>
      <c r="K93" s="15"/>
      <c r="L93" s="111"/>
      <c r="M93" s="16"/>
      <c r="N93" s="15"/>
      <c r="O93" s="36"/>
      <c r="P93" s="126"/>
      <c r="Q93" s="15"/>
      <c r="R93" s="17"/>
      <c r="S93" s="8"/>
    </row>
    <row r="94" spans="2:19" ht="12.75">
      <c r="B94" s="87"/>
      <c r="I94" s="424"/>
      <c r="J94" s="424"/>
      <c r="K94" s="424"/>
      <c r="L94" s="424"/>
      <c r="M94" s="424"/>
      <c r="N94" s="424"/>
      <c r="O94" s="424"/>
      <c r="P94" s="14"/>
      <c r="Q94" s="15"/>
      <c r="R94" s="17"/>
      <c r="S94" s="8"/>
    </row>
    <row r="95" spans="2:19" ht="12.75">
      <c r="B95" s="87"/>
      <c r="I95" s="120"/>
      <c r="J95" s="120"/>
      <c r="K95" s="120"/>
      <c r="L95" s="120"/>
      <c r="M95" s="120"/>
      <c r="N95" s="120"/>
      <c r="O95" s="120"/>
      <c r="P95" s="14"/>
      <c r="Q95" s="15"/>
      <c r="R95" s="17"/>
      <c r="S95" s="8"/>
    </row>
    <row r="96" spans="2:19" ht="12.75">
      <c r="B96" s="87"/>
      <c r="I96" s="120"/>
      <c r="J96" s="120"/>
      <c r="K96" s="120"/>
      <c r="L96" s="120"/>
      <c r="M96" s="120"/>
      <c r="N96" s="120"/>
      <c r="O96" s="120"/>
      <c r="P96" s="14"/>
      <c r="Q96" s="15"/>
      <c r="R96" s="17"/>
      <c r="S96" s="8"/>
    </row>
    <row r="97" spans="2:19" ht="12.75">
      <c r="B97" s="87"/>
      <c r="M97" s="29"/>
      <c r="N97" s="29"/>
      <c r="O97" s="29"/>
      <c r="P97" s="14"/>
      <c r="Q97" s="15"/>
      <c r="R97" s="17"/>
      <c r="S97" s="8"/>
    </row>
    <row r="98" spans="10:19" ht="12.75">
      <c r="J98" s="30"/>
      <c r="P98" s="14"/>
      <c r="Q98" s="15"/>
      <c r="R98" s="17"/>
      <c r="S98" s="8"/>
    </row>
    <row r="99" spans="9:19" ht="12.75">
      <c r="I99" s="71"/>
      <c r="J99" s="430"/>
      <c r="K99" s="430"/>
      <c r="L99" s="430"/>
      <c r="M99" s="430"/>
      <c r="N99" s="430"/>
      <c r="O99" s="430"/>
      <c r="P99" s="17"/>
      <c r="Q99" s="15"/>
      <c r="R99" s="17"/>
      <c r="S99" s="8"/>
    </row>
    <row r="100" spans="9:19" ht="15">
      <c r="I100" s="458"/>
      <c r="J100" s="458"/>
      <c r="K100" s="458"/>
      <c r="L100" s="458"/>
      <c r="M100" s="458"/>
      <c r="N100" s="458"/>
      <c r="O100" s="458"/>
      <c r="P100" s="458"/>
      <c r="Q100" s="8"/>
      <c r="R100" s="8"/>
      <c r="S100" s="8"/>
    </row>
    <row r="101" spans="4:15" ht="12.75">
      <c r="D101" s="12"/>
      <c r="E101" s="13"/>
      <c r="F101" s="15"/>
      <c r="G101" s="14"/>
      <c r="H101" s="14"/>
      <c r="I101" s="14"/>
      <c r="J101" s="15"/>
      <c r="K101" s="15"/>
      <c r="L101" s="111"/>
      <c r="M101" s="16"/>
      <c r="N101" s="15"/>
      <c r="O101" s="36"/>
    </row>
    <row r="119" spans="2:17" ht="12.75">
      <c r="B119" s="1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ht="20.25">
      <c r="B120" s="1"/>
      <c r="C120" s="9"/>
      <c r="D120" s="415" t="s">
        <v>165</v>
      </c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</row>
    <row r="121" spans="2:17" ht="20.25">
      <c r="B121" s="1"/>
      <c r="C121" s="9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</row>
    <row r="122" spans="2:17" ht="12.75" customHeight="1">
      <c r="B122" s="1"/>
      <c r="C122" s="7"/>
      <c r="D122" s="10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10"/>
    </row>
    <row r="123" spans="2:18" ht="26.25" customHeight="1">
      <c r="B123" s="1"/>
      <c r="C123" s="10"/>
      <c r="D123" s="1"/>
      <c r="E123" s="416" t="s">
        <v>145</v>
      </c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83"/>
      <c r="R123" s="81"/>
    </row>
    <row r="124" spans="2:18" ht="26.25" customHeight="1">
      <c r="B124" s="1"/>
      <c r="C124" s="10"/>
      <c r="D124" s="1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83"/>
      <c r="R124" s="81"/>
    </row>
    <row r="125" spans="2:18" ht="26.25" customHeight="1">
      <c r="B125" s="1"/>
      <c r="C125" s="10"/>
      <c r="D125" s="1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83"/>
      <c r="R125" s="81"/>
    </row>
    <row r="127" spans="2:18" ht="17.25">
      <c r="B127" s="1"/>
      <c r="C127" s="45"/>
      <c r="D127" s="45"/>
      <c r="E127" s="45"/>
      <c r="F127" s="46"/>
      <c r="G127" s="46"/>
      <c r="H127" s="46"/>
      <c r="I127" s="46"/>
      <c r="J127" s="47"/>
      <c r="K127" s="60"/>
      <c r="L127" s="61"/>
      <c r="M127" s="49"/>
      <c r="N127" s="67"/>
      <c r="O127" s="67"/>
      <c r="P127" s="67"/>
      <c r="Q127" s="67"/>
      <c r="R127" s="67"/>
    </row>
    <row r="128" spans="2:18" ht="12.75">
      <c r="B128" s="54"/>
      <c r="C128" s="1"/>
      <c r="D128" s="55"/>
      <c r="E128" s="5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8"/>
      <c r="R128" s="59"/>
    </row>
    <row r="129" spans="2:18" ht="15.75">
      <c r="B129" s="433"/>
      <c r="C129" s="422" t="s">
        <v>7</v>
      </c>
      <c r="D129" s="452" t="s">
        <v>17</v>
      </c>
      <c r="E129" s="422" t="s">
        <v>0</v>
      </c>
      <c r="F129" s="425" t="s">
        <v>1</v>
      </c>
      <c r="G129" s="426"/>
      <c r="H129" s="426"/>
      <c r="I129" s="426"/>
      <c r="J129" s="426"/>
      <c r="K129" s="427"/>
      <c r="L129" s="292"/>
      <c r="M129" s="293"/>
      <c r="N129" s="425" t="s">
        <v>11</v>
      </c>
      <c r="O129" s="426"/>
      <c r="P129" s="426"/>
      <c r="Q129" s="428" t="s">
        <v>2</v>
      </c>
      <c r="R129" s="428" t="s">
        <v>248</v>
      </c>
    </row>
    <row r="130" spans="2:18" ht="15" customHeight="1">
      <c r="B130" s="434"/>
      <c r="C130" s="423"/>
      <c r="D130" s="453"/>
      <c r="E130" s="423"/>
      <c r="F130" s="251" t="s">
        <v>4</v>
      </c>
      <c r="G130" s="252" t="s">
        <v>12</v>
      </c>
      <c r="H130" s="253" t="s">
        <v>18</v>
      </c>
      <c r="I130" s="253" t="s">
        <v>19</v>
      </c>
      <c r="J130" s="254" t="s">
        <v>20</v>
      </c>
      <c r="K130" s="254" t="s">
        <v>5</v>
      </c>
      <c r="L130" s="255" t="s">
        <v>21</v>
      </c>
      <c r="M130" s="256"/>
      <c r="N130" s="260" t="s">
        <v>9</v>
      </c>
      <c r="O130" s="260" t="s">
        <v>245</v>
      </c>
      <c r="P130" s="260" t="s">
        <v>109</v>
      </c>
      <c r="Q130" s="429"/>
      <c r="R130" s="429"/>
    </row>
    <row r="131" spans="2:19" ht="60" customHeight="1">
      <c r="B131" s="19">
        <v>165</v>
      </c>
      <c r="C131" s="206" t="s">
        <v>84</v>
      </c>
      <c r="D131" s="20">
        <v>15</v>
      </c>
      <c r="E131" s="21">
        <v>73</v>
      </c>
      <c r="F131" s="22">
        <f>D131*E131</f>
        <v>1095</v>
      </c>
      <c r="G131" s="23"/>
      <c r="H131" s="23"/>
      <c r="I131" s="23">
        <f>H131*0.25</f>
        <v>0</v>
      </c>
      <c r="J131" s="24">
        <f>IF((VLOOKUP(F131,'[2]TABLAS 15'!$B$22:$D$32,3)-L131)&lt;0,0,VLOOKUP(F131,'[2]TABLAS 15'!$B$22:$D$32,3)-L131)</f>
        <v>144.4552</v>
      </c>
      <c r="K131" s="24">
        <f>SUM(F131+H131+J131+I131+G131)</f>
        <v>1239.4551999999999</v>
      </c>
      <c r="L131" s="25">
        <f>((F131-VLOOKUP(F131,'[2]TABLAS 15'!$A$6:$D$13,1))*VLOOKUP(F131,'[2]TABLAS 15'!$A$6:$D$13,4)+VLOOKUP(F131,'[2]TABLAS 15'!$A$6:$D$13,3))</f>
        <v>58.964800000000004</v>
      </c>
      <c r="M131" s="26"/>
      <c r="N131" s="24">
        <f>IF((VLOOKUP(F131,'[2]TABLAS 15'!$B$22:$D$32,3)-L131)&lt;0,-(VLOOKUP(F131,'[2]TABLAS 15'!$B$22:$D$32,3)-L131),0)</f>
        <v>0</v>
      </c>
      <c r="O131" s="27"/>
      <c r="P131" s="23">
        <v>30.99</v>
      </c>
      <c r="Q131" s="24">
        <f>K131-N131-O131-P131</f>
        <v>1208.4651999999999</v>
      </c>
      <c r="R131" s="473">
        <v>1</v>
      </c>
      <c r="S131" s="235"/>
    </row>
    <row r="132" spans="2:19" ht="60" customHeight="1">
      <c r="B132" s="19">
        <v>166</v>
      </c>
      <c r="C132" s="206" t="s">
        <v>85</v>
      </c>
      <c r="D132" s="139">
        <v>15</v>
      </c>
      <c r="E132" s="168">
        <v>322.6</v>
      </c>
      <c r="F132" s="140">
        <f>D132*E132</f>
        <v>4839</v>
      </c>
      <c r="G132" s="27">
        <v>322.6</v>
      </c>
      <c r="H132" s="23"/>
      <c r="I132" s="23">
        <f>H132*0.25</f>
        <v>0</v>
      </c>
      <c r="J132" s="24">
        <f>IF((VLOOKUP(F132,'[2]TABLAS 15'!$B$22:$D$32,3)-L132)&lt;0,0,VLOOKUP(F132,'[2]TABLAS 15'!$B$22:$D$32,3)-L132)</f>
        <v>0</v>
      </c>
      <c r="K132" s="24">
        <f>SUM(F132+H132+J132+I132+G132)</f>
        <v>5161.6</v>
      </c>
      <c r="L132" s="25">
        <f>((F132-VLOOKUP(F132,'[2]TABLAS 15'!$A$6:$D$13,1))*VLOOKUP(F132,'[2]TABLAS 15'!$A$6:$D$13,4)+VLOOKUP(F132,'[2]TABLAS 15'!$A$6:$D$13,3))</f>
        <v>489.7326079999999</v>
      </c>
      <c r="M132" s="26"/>
      <c r="N132" s="24">
        <f>IF((VLOOKUP(F132,'[2]TABLAS 15'!$B$22:$D$32,3)-L132)&lt;0,-(VLOOKUP(F132,'[2]TABLAS 15'!$B$22:$D$32,3)-L132),0)</f>
        <v>489.7326079999999</v>
      </c>
      <c r="O132" s="27"/>
      <c r="P132" s="23">
        <v>108.73</v>
      </c>
      <c r="Q132" s="24">
        <f>K132-N132-O132-P132</f>
        <v>4563.137392000001</v>
      </c>
      <c r="R132" s="473">
        <v>1</v>
      </c>
      <c r="S132" s="235"/>
    </row>
    <row r="133" spans="2:19" ht="60" customHeight="1">
      <c r="B133" s="19">
        <v>167</v>
      </c>
      <c r="C133" s="206" t="s">
        <v>85</v>
      </c>
      <c r="D133" s="139">
        <v>15</v>
      </c>
      <c r="E133" s="168">
        <v>327.4</v>
      </c>
      <c r="F133" s="140">
        <f>D133*E133</f>
        <v>4911</v>
      </c>
      <c r="G133" s="27"/>
      <c r="H133" s="23"/>
      <c r="I133" s="23">
        <f>H133*0.25</f>
        <v>0</v>
      </c>
      <c r="J133" s="24">
        <f>IF((VLOOKUP(F133,'[2]TABLAS 15'!$B$22:$D$32,3)-L133)&lt;0,0,VLOOKUP(F133,'[2]TABLAS 15'!$B$22:$D$32,3)-L133)</f>
        <v>0</v>
      </c>
      <c r="K133" s="24">
        <f>SUM(F133+H133+J133+I133+G133)</f>
        <v>4911</v>
      </c>
      <c r="L133" s="25">
        <f>((F133-VLOOKUP(F133,'[2]TABLAS 15'!$A$6:$D$13,1))*VLOOKUP(F133,'[2]TABLAS 15'!$A$6:$D$13,4)+VLOOKUP(F133,'[2]TABLAS 15'!$A$6:$D$13,3))</f>
        <v>502.6350079999999</v>
      </c>
      <c r="M133" s="26"/>
      <c r="N133" s="24">
        <f>IF((VLOOKUP(F133,'[2]TABLAS 15'!$B$22:$D$32,3)-L133)&lt;0,-(VLOOKUP(F133,'[2]TABLAS 15'!$B$22:$D$32,3)-L133),0)</f>
        <v>502.6350079999999</v>
      </c>
      <c r="O133" s="27"/>
      <c r="P133" s="23">
        <v>110.21</v>
      </c>
      <c r="Q133" s="24">
        <f>K133-N133-O133-P133</f>
        <v>4298.154992</v>
      </c>
      <c r="R133" s="473">
        <v>1</v>
      </c>
      <c r="S133" s="235"/>
    </row>
    <row r="134" spans="2:19" ht="60" customHeight="1">
      <c r="B134" s="19">
        <v>168</v>
      </c>
      <c r="C134" s="206" t="s">
        <v>86</v>
      </c>
      <c r="D134" s="139">
        <v>15</v>
      </c>
      <c r="E134" s="168">
        <v>360</v>
      </c>
      <c r="F134" s="140">
        <f>D134*E134</f>
        <v>5400</v>
      </c>
      <c r="G134" s="27"/>
      <c r="H134" s="23"/>
      <c r="I134" s="23">
        <f>H134*0.25</f>
        <v>0</v>
      </c>
      <c r="J134" s="24">
        <f>IF((VLOOKUP(F134,'[2]TABLAS 15'!$B$22:$D$32,3)-L134)&lt;0,0,VLOOKUP(F134,'[2]TABLAS 15'!$B$22:$D$32,3)-L134)</f>
        <v>0</v>
      </c>
      <c r="K134" s="24">
        <f>SUM(F134+H134+J134+I134+G134)</f>
        <v>5400</v>
      </c>
      <c r="L134" s="25">
        <f>((F134-VLOOKUP(F134,'[2]TABLAS 15'!$A$6:$D$13,1))*VLOOKUP(F134,'[2]TABLAS 15'!$A$6:$D$13,4)+VLOOKUP(F134,'[2]TABLAS 15'!$A$6:$D$13,3))</f>
        <v>595.321514</v>
      </c>
      <c r="M134" s="26"/>
      <c r="N134" s="24">
        <f>IF((VLOOKUP(F134,'[2]TABLAS 15'!$B$22:$D$32,3)-L134)&lt;0,-(VLOOKUP(F134,'[2]TABLAS 15'!$B$22:$D$32,3)-L134),0)</f>
        <v>595.321514</v>
      </c>
      <c r="O134" s="27"/>
      <c r="P134" s="23">
        <v>120.12</v>
      </c>
      <c r="Q134" s="24">
        <f>K134-N134-O134-P134</f>
        <v>4684.558486</v>
      </c>
      <c r="R134" s="473">
        <v>1</v>
      </c>
      <c r="S134" s="235"/>
    </row>
    <row r="135" spans="2:16" ht="12.75">
      <c r="B135" s="19">
        <v>169</v>
      </c>
      <c r="C135" s="74"/>
      <c r="D135" s="74"/>
      <c r="E135" s="74"/>
      <c r="F135" s="223"/>
      <c r="G135" s="223"/>
      <c r="H135" s="223"/>
      <c r="I135" s="223"/>
      <c r="J135" s="223"/>
      <c r="K135" s="223"/>
      <c r="L135" s="223"/>
      <c r="M135" s="223"/>
      <c r="N135" s="223"/>
      <c r="O135" s="74"/>
      <c r="P135" s="74"/>
    </row>
    <row r="136" spans="6:16" ht="12.75">
      <c r="F136" s="363">
        <f>SUM(F131:F135)</f>
        <v>16245</v>
      </c>
      <c r="G136" s="363">
        <f>SUM(G131:G135)</f>
        <v>322.6</v>
      </c>
      <c r="H136" s="386"/>
      <c r="I136" s="363">
        <f>SUM(I131:I135)</f>
        <v>0</v>
      </c>
      <c r="J136" s="363">
        <f>SUM(J131:J135)</f>
        <v>144.4552</v>
      </c>
      <c r="K136" s="363">
        <f>SUM(K131:K135)</f>
        <v>16712.055200000003</v>
      </c>
      <c r="L136" s="363">
        <f>SUM(L131:L135)</f>
        <v>1646.6539299999997</v>
      </c>
      <c r="M136" s="386"/>
      <c r="N136" s="363">
        <f>SUM(N131:N135)</f>
        <v>1587.6891299999997</v>
      </c>
      <c r="O136" s="386"/>
      <c r="P136" s="363">
        <f>SUM(P131:P135)</f>
        <v>370.05</v>
      </c>
    </row>
    <row r="137" spans="6:14" ht="12.75">
      <c r="F137" s="298"/>
      <c r="G137" s="298"/>
      <c r="H137" s="298"/>
      <c r="I137" s="298"/>
      <c r="J137" s="298"/>
      <c r="K137" s="298"/>
      <c r="L137" s="298"/>
      <c r="M137" s="298"/>
      <c r="N137" s="298"/>
    </row>
    <row r="138" spans="16:17" ht="12.75">
      <c r="P138" s="223" t="s">
        <v>2</v>
      </c>
      <c r="Q138" s="363">
        <f>SUM(Q131:Q137)</f>
        <v>14754.316069999999</v>
      </c>
    </row>
    <row r="139" spans="16:17" ht="12.75">
      <c r="P139" s="232"/>
      <c r="Q139" s="233"/>
    </row>
    <row r="141" spans="2:19" ht="12.75">
      <c r="B141" s="87"/>
      <c r="I141" s="424"/>
      <c r="J141" s="424"/>
      <c r="K141" s="424"/>
      <c r="L141" s="424"/>
      <c r="M141" s="424"/>
      <c r="N141" s="424"/>
      <c r="O141" s="424"/>
      <c r="P141" s="14"/>
      <c r="Q141" s="15"/>
      <c r="R141" s="17"/>
      <c r="S141" s="8"/>
    </row>
    <row r="142" spans="2:19" ht="12.75">
      <c r="B142" s="87"/>
      <c r="I142" s="120"/>
      <c r="J142" s="120"/>
      <c r="K142" s="120"/>
      <c r="L142" s="120"/>
      <c r="M142" s="120"/>
      <c r="N142" s="120"/>
      <c r="O142" s="120"/>
      <c r="P142" s="14"/>
      <c r="Q142" s="15"/>
      <c r="R142" s="17"/>
      <c r="S142" s="8"/>
    </row>
    <row r="143" spans="2:19" ht="12.75">
      <c r="B143" s="87"/>
      <c r="I143" s="120"/>
      <c r="J143" s="120"/>
      <c r="K143" s="120"/>
      <c r="L143" s="120"/>
      <c r="M143" s="120"/>
      <c r="N143" s="120"/>
      <c r="O143" s="120"/>
      <c r="P143" s="14"/>
      <c r="Q143" s="15"/>
      <c r="R143" s="17"/>
      <c r="S143" s="8"/>
    </row>
    <row r="144" spans="2:19" ht="12.75">
      <c r="B144" s="87"/>
      <c r="I144" s="120"/>
      <c r="J144" s="120"/>
      <c r="K144" s="120"/>
      <c r="L144" s="120"/>
      <c r="M144" s="120"/>
      <c r="N144" s="120"/>
      <c r="O144" s="120"/>
      <c r="P144" s="14"/>
      <c r="Q144" s="15"/>
      <c r="R144" s="17"/>
      <c r="S144" s="8"/>
    </row>
    <row r="145" spans="2:19" ht="12.75">
      <c r="B145" s="87"/>
      <c r="M145" s="29"/>
      <c r="N145" s="29"/>
      <c r="O145" s="29"/>
      <c r="P145" s="14"/>
      <c r="Q145" s="15"/>
      <c r="R145" s="17"/>
      <c r="S145" s="8"/>
    </row>
    <row r="146" spans="10:19" ht="12.75">
      <c r="J146" s="30"/>
      <c r="P146" s="14"/>
      <c r="Q146" s="15"/>
      <c r="R146" s="17"/>
      <c r="S146" s="8"/>
    </row>
    <row r="147" spans="9:19" ht="12.75">
      <c r="I147" s="71"/>
      <c r="J147" s="430"/>
      <c r="K147" s="430"/>
      <c r="L147" s="430"/>
      <c r="M147" s="430"/>
      <c r="N147" s="430"/>
      <c r="O147" s="430"/>
      <c r="P147" s="17"/>
      <c r="Q147" s="15"/>
      <c r="R147" s="17"/>
      <c r="S147" s="8"/>
    </row>
    <row r="148" spans="9:19" ht="15">
      <c r="I148" s="458"/>
      <c r="J148" s="458"/>
      <c r="K148" s="458"/>
      <c r="L148" s="458"/>
      <c r="M148" s="458"/>
      <c r="N148" s="458"/>
      <c r="O148" s="458"/>
      <c r="P148" s="458"/>
      <c r="Q148" s="8"/>
      <c r="R148" s="8"/>
      <c r="S148" s="8"/>
    </row>
    <row r="149" spans="9:19" ht="15.75">
      <c r="I149" s="179"/>
      <c r="J149" s="179"/>
      <c r="K149" s="179"/>
      <c r="L149" s="179"/>
      <c r="M149" s="179"/>
      <c r="N149" s="179"/>
      <c r="O149" s="179"/>
      <c r="P149" s="8"/>
      <c r="Q149" s="8"/>
      <c r="R149" s="8"/>
      <c r="S149" s="8"/>
    </row>
    <row r="150" spans="9:19" ht="15.75">
      <c r="I150" s="179"/>
      <c r="J150" s="179"/>
      <c r="K150" s="179"/>
      <c r="L150" s="179"/>
      <c r="M150" s="179"/>
      <c r="N150" s="179"/>
      <c r="O150" s="179"/>
      <c r="P150" s="8"/>
      <c r="Q150" s="8"/>
      <c r="R150" s="8"/>
      <c r="S150" s="8"/>
    </row>
    <row r="151" spans="9:19" ht="15.75">
      <c r="I151" s="179"/>
      <c r="J151" s="179"/>
      <c r="K151" s="179"/>
      <c r="L151" s="179"/>
      <c r="M151" s="179"/>
      <c r="N151" s="179"/>
      <c r="O151" s="179"/>
      <c r="P151" s="8"/>
      <c r="Q151" s="8"/>
      <c r="R151" s="8"/>
      <c r="S151" s="8"/>
    </row>
    <row r="152" spans="9:19" ht="15.75">
      <c r="I152" s="179"/>
      <c r="J152" s="179"/>
      <c r="K152" s="179"/>
      <c r="L152" s="179"/>
      <c r="M152" s="179"/>
      <c r="N152" s="179"/>
      <c r="O152" s="179"/>
      <c r="P152" s="8"/>
      <c r="Q152" s="8"/>
      <c r="R152" s="8"/>
      <c r="S152" s="8"/>
    </row>
    <row r="153" spans="9:19" ht="15.75">
      <c r="I153" s="179"/>
      <c r="J153" s="179"/>
      <c r="K153" s="179"/>
      <c r="L153" s="179"/>
      <c r="M153" s="179"/>
      <c r="N153" s="179"/>
      <c r="O153" s="179"/>
      <c r="P153" s="8"/>
      <c r="Q153" s="8"/>
      <c r="R153" s="8"/>
      <c r="S153" s="8"/>
    </row>
    <row r="154" spans="9:19" ht="15.75">
      <c r="I154" s="179"/>
      <c r="J154" s="179"/>
      <c r="K154" s="179"/>
      <c r="L154" s="179"/>
      <c r="M154" s="179"/>
      <c r="N154" s="179"/>
      <c r="O154" s="179"/>
      <c r="P154" s="8"/>
      <c r="Q154" s="8"/>
      <c r="R154" s="8"/>
      <c r="S154" s="8"/>
    </row>
    <row r="155" spans="9:19" ht="15.75">
      <c r="I155" s="179"/>
      <c r="J155" s="179"/>
      <c r="K155" s="179"/>
      <c r="L155" s="179"/>
      <c r="M155" s="179"/>
      <c r="N155" s="179"/>
      <c r="O155" s="179"/>
      <c r="P155" s="8"/>
      <c r="Q155" s="8"/>
      <c r="R155" s="8"/>
      <c r="S155" s="8"/>
    </row>
    <row r="156" spans="9:19" ht="15.75">
      <c r="I156" s="179"/>
      <c r="J156" s="179"/>
      <c r="K156" s="179"/>
      <c r="L156" s="179"/>
      <c r="M156" s="179"/>
      <c r="N156" s="179"/>
      <c r="O156" s="179"/>
      <c r="P156" s="8"/>
      <c r="Q156" s="8"/>
      <c r="R156" s="8"/>
      <c r="S156" s="8"/>
    </row>
    <row r="157" spans="9:19" ht="15.75">
      <c r="I157" s="179"/>
      <c r="J157" s="179"/>
      <c r="K157" s="179"/>
      <c r="L157" s="179"/>
      <c r="M157" s="179"/>
      <c r="N157" s="179"/>
      <c r="O157" s="179"/>
      <c r="P157" s="8"/>
      <c r="Q157" s="8"/>
      <c r="R157" s="8"/>
      <c r="S157" s="8"/>
    </row>
    <row r="158" spans="9:19" ht="15.75">
      <c r="I158" s="179"/>
      <c r="J158" s="179"/>
      <c r="K158" s="179"/>
      <c r="L158" s="179"/>
      <c r="M158" s="179"/>
      <c r="N158" s="179"/>
      <c r="O158" s="179"/>
      <c r="P158" s="8"/>
      <c r="Q158" s="8"/>
      <c r="R158" s="8"/>
      <c r="S158" s="8"/>
    </row>
    <row r="159" spans="9:19" ht="15.75">
      <c r="I159" s="179"/>
      <c r="J159" s="179"/>
      <c r="K159" s="179"/>
      <c r="L159" s="179"/>
      <c r="M159" s="179"/>
      <c r="N159" s="179"/>
      <c r="O159" s="179"/>
      <c r="P159" s="8"/>
      <c r="Q159" s="8"/>
      <c r="R159" s="8"/>
      <c r="S159" s="8"/>
    </row>
    <row r="160" spans="2:17" ht="12.75">
      <c r="B160" s="1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 ht="20.25">
      <c r="B161" s="1"/>
      <c r="C161" s="9"/>
      <c r="D161" s="415" t="s">
        <v>165</v>
      </c>
      <c r="E161" s="415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5"/>
    </row>
    <row r="162" spans="2:17" ht="20.25">
      <c r="B162" s="1"/>
      <c r="C162" s="9"/>
      <c r="D162" s="415"/>
      <c r="E162" s="415"/>
      <c r="F162" s="415"/>
      <c r="G162" s="415"/>
      <c r="H162" s="415"/>
      <c r="I162" s="415"/>
      <c r="J162" s="415"/>
      <c r="K162" s="415"/>
      <c r="L162" s="415"/>
      <c r="M162" s="415"/>
      <c r="N162" s="415"/>
      <c r="O162" s="415"/>
      <c r="P162" s="415"/>
      <c r="Q162" s="415"/>
    </row>
    <row r="163" spans="2:17" ht="12.75" customHeight="1">
      <c r="B163" s="1"/>
      <c r="C163" s="7"/>
      <c r="D163" s="10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</row>
    <row r="164" spans="2:18" ht="26.25" customHeight="1">
      <c r="B164" s="1"/>
      <c r="C164" s="10"/>
      <c r="D164" s="1"/>
      <c r="E164" s="416" t="s">
        <v>145</v>
      </c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83"/>
      <c r="R164" s="81"/>
    </row>
    <row r="165" spans="9:19" ht="15.75">
      <c r="I165" s="179"/>
      <c r="J165" s="179"/>
      <c r="K165" s="179"/>
      <c r="L165" s="179"/>
      <c r="M165" s="179"/>
      <c r="N165" s="179"/>
      <c r="O165" s="179"/>
      <c r="P165" s="8"/>
      <c r="Q165" s="8"/>
      <c r="R165" s="8"/>
      <c r="S165" s="8"/>
    </row>
    <row r="166" spans="9:19" ht="15.75">
      <c r="I166" s="179"/>
      <c r="J166" s="179"/>
      <c r="K166" s="179"/>
      <c r="L166" s="179"/>
      <c r="M166" s="179"/>
      <c r="N166" s="179"/>
      <c r="O166" s="179"/>
      <c r="P166" s="8"/>
      <c r="Q166" s="8"/>
      <c r="R166" s="8"/>
      <c r="S166" s="8"/>
    </row>
    <row r="167" spans="2:18" ht="15.75">
      <c r="B167" s="433"/>
      <c r="C167" s="422" t="s">
        <v>7</v>
      </c>
      <c r="D167" s="452" t="s">
        <v>17</v>
      </c>
      <c r="E167" s="422" t="s">
        <v>0</v>
      </c>
      <c r="F167" s="425" t="s">
        <v>1</v>
      </c>
      <c r="G167" s="426"/>
      <c r="H167" s="426"/>
      <c r="I167" s="426"/>
      <c r="J167" s="426"/>
      <c r="K167" s="427"/>
      <c r="L167" s="292"/>
      <c r="M167" s="293"/>
      <c r="N167" s="425" t="s">
        <v>11</v>
      </c>
      <c r="O167" s="426"/>
      <c r="P167" s="426"/>
      <c r="Q167" s="336" t="s">
        <v>2</v>
      </c>
      <c r="R167" s="336" t="s">
        <v>248</v>
      </c>
    </row>
    <row r="168" spans="2:18" ht="15">
      <c r="B168" s="434"/>
      <c r="C168" s="423"/>
      <c r="D168" s="453"/>
      <c r="E168" s="423"/>
      <c r="F168" s="251" t="s">
        <v>4</v>
      </c>
      <c r="G168" s="252" t="s">
        <v>12</v>
      </c>
      <c r="H168" s="253" t="s">
        <v>18</v>
      </c>
      <c r="I168" s="253" t="s">
        <v>19</v>
      </c>
      <c r="J168" s="254" t="s">
        <v>20</v>
      </c>
      <c r="K168" s="254" t="s">
        <v>5</v>
      </c>
      <c r="L168" s="255" t="s">
        <v>21</v>
      </c>
      <c r="M168" s="256"/>
      <c r="N168" s="260" t="s">
        <v>9</v>
      </c>
      <c r="O168" s="260" t="s">
        <v>245</v>
      </c>
      <c r="P168" s="260" t="s">
        <v>109</v>
      </c>
      <c r="Q168" s="318"/>
      <c r="R168" s="318"/>
    </row>
    <row r="169" spans="2:19" ht="60" customHeight="1">
      <c r="B169" s="19">
        <v>170</v>
      </c>
      <c r="C169" s="206" t="s">
        <v>88</v>
      </c>
      <c r="D169" s="20">
        <v>15</v>
      </c>
      <c r="E169" s="21">
        <v>98.5</v>
      </c>
      <c r="F169" s="24">
        <f aca="true" t="shared" si="0" ref="F169:F174">D169*E169</f>
        <v>1477.5</v>
      </c>
      <c r="G169" s="23"/>
      <c r="H169" s="23"/>
      <c r="I169" s="23">
        <f>H169*0.25</f>
        <v>0</v>
      </c>
      <c r="J169" s="24">
        <f>IF((VLOOKUP(F169,'[2]TABLAS 15'!$B$22:$D$32,3)-L169)&lt;0,0,VLOOKUP(F169,'[2]TABLAS 15'!$B$22:$D$32,3)-L169)</f>
        <v>119.86519999999999</v>
      </c>
      <c r="K169" s="24">
        <f aca="true" t="shared" si="1" ref="K169:K174">SUM(F169+H169+J169+I169+G169)</f>
        <v>1597.3652</v>
      </c>
      <c r="L169" s="25">
        <f>((F169-VLOOKUP(F169,'[2]TABLAS 15'!$A$6:$D$13,1))*VLOOKUP(F169,'[2]TABLAS 15'!$A$6:$D$13,4)+VLOOKUP(F169,'[2]TABLAS 15'!$A$6:$D$13,3))</f>
        <v>83.44480000000001</v>
      </c>
      <c r="M169" s="26"/>
      <c r="N169" s="24">
        <f>IF((VLOOKUP(F169,'[2]TABLAS 15'!$B$22:$D$32,3)-L169)&lt;0,-(VLOOKUP(F169,'[2]TABLAS 15'!$B$22:$D$32,3)-L169),0)</f>
        <v>0</v>
      </c>
      <c r="O169" s="27"/>
      <c r="P169" s="23">
        <v>39.33</v>
      </c>
      <c r="Q169" s="24">
        <f aca="true" t="shared" si="2" ref="Q169:Q174">K169-N169-O169-P169</f>
        <v>1558.0352</v>
      </c>
      <c r="R169" s="473">
        <v>1</v>
      </c>
      <c r="S169" s="235"/>
    </row>
    <row r="170" spans="2:19" ht="60" customHeight="1">
      <c r="B170" s="19">
        <v>171</v>
      </c>
      <c r="C170" s="206" t="s">
        <v>90</v>
      </c>
      <c r="D170" s="20">
        <v>15</v>
      </c>
      <c r="E170" s="21">
        <v>68.7</v>
      </c>
      <c r="F170" s="24">
        <f t="shared" si="0"/>
        <v>1030.5</v>
      </c>
      <c r="G170" s="23">
        <v>300</v>
      </c>
      <c r="H170" s="23"/>
      <c r="I170" s="23">
        <f>H170*0.25</f>
        <v>0</v>
      </c>
      <c r="J170" s="24">
        <f>IF((VLOOKUP(F170,'[2]TABLAS 15'!$B$22:$D$32,3)-L170)&lt;0,0,VLOOKUP(F170,'[2]TABLAS 15'!$B$22:$D$32,3)-L170)</f>
        <v>148.58319999999998</v>
      </c>
      <c r="K170" s="24">
        <f t="shared" si="1"/>
        <v>1479.0832</v>
      </c>
      <c r="L170" s="25">
        <f>((F170-VLOOKUP(F170,'[2]TABLAS 15'!$A$6:$D$13,1))*VLOOKUP(F170,'[2]TABLAS 15'!$A$6:$D$13,4)+VLOOKUP(F170,'[2]TABLAS 15'!$A$6:$D$13,3))</f>
        <v>54.836800000000004</v>
      </c>
      <c r="M170" s="26"/>
      <c r="N170" s="24">
        <f>IF((VLOOKUP(F170,'[2]TABLAS 15'!$B$22:$D$32,3)-L170)&lt;0,-(VLOOKUP(F170,'[2]TABLAS 15'!$B$22:$D$32,3)-L170),0)</f>
        <v>0</v>
      </c>
      <c r="O170" s="27"/>
      <c r="P170" s="23">
        <v>29.48</v>
      </c>
      <c r="Q170" s="24">
        <f t="shared" si="2"/>
        <v>1449.6032</v>
      </c>
      <c r="R170" s="473">
        <v>1</v>
      </c>
      <c r="S170" s="235"/>
    </row>
    <row r="171" spans="2:19" ht="60" customHeight="1">
      <c r="B171" s="19">
        <v>172</v>
      </c>
      <c r="C171" s="206" t="s">
        <v>91</v>
      </c>
      <c r="D171" s="20">
        <v>15</v>
      </c>
      <c r="E171" s="21">
        <v>204</v>
      </c>
      <c r="F171" s="24">
        <f t="shared" si="0"/>
        <v>3060</v>
      </c>
      <c r="G171" s="23"/>
      <c r="H171" s="23"/>
      <c r="I171" s="23">
        <f>H171*0.25</f>
        <v>0</v>
      </c>
      <c r="J171" s="24">
        <f>IF((VLOOKUP(F171,'[2]TABLAS 15'!$B$22:$D$32,3)-L171)&lt;0,0,VLOOKUP(F171,'[2]TABLAS 15'!$B$22:$D$32,3)-L171)</f>
        <v>0</v>
      </c>
      <c r="K171" s="24">
        <f t="shared" si="1"/>
        <v>3060</v>
      </c>
      <c r="L171" s="25">
        <f>((F171-VLOOKUP(F171,'[2]TABLAS 15'!$A$6:$D$13,1))*VLOOKUP(F171,'[2]TABLAS 15'!$A$6:$D$13,4)+VLOOKUP(F171,'[2]TABLAS 15'!$A$6:$D$13,3))</f>
        <v>227.500064</v>
      </c>
      <c r="M171" s="26"/>
      <c r="N171" s="24">
        <f>IF((VLOOKUP(F171,'[2]TABLAS 15'!$B$22:$D$32,3)-L171)&lt;0,-(VLOOKUP(F171,'[2]TABLAS 15'!$B$22:$D$32,3)-L171),0)</f>
        <v>80.18006400000002</v>
      </c>
      <c r="O171" s="27"/>
      <c r="P171" s="23">
        <v>74.5</v>
      </c>
      <c r="Q171" s="24">
        <f t="shared" si="2"/>
        <v>2905.319936</v>
      </c>
      <c r="R171" s="473">
        <v>1</v>
      </c>
      <c r="S171" s="235"/>
    </row>
    <row r="172" spans="2:19" ht="60" customHeight="1">
      <c r="B172" s="19">
        <v>173</v>
      </c>
      <c r="C172" s="206" t="s">
        <v>87</v>
      </c>
      <c r="D172" s="20">
        <v>15</v>
      </c>
      <c r="E172" s="168">
        <v>360</v>
      </c>
      <c r="F172" s="24">
        <f t="shared" si="0"/>
        <v>5400</v>
      </c>
      <c r="G172" s="23"/>
      <c r="H172" s="23"/>
      <c r="I172" s="23">
        <f>H172*0.25</f>
        <v>0</v>
      </c>
      <c r="J172" s="24">
        <f>IF((VLOOKUP(F172,'[2]TABLAS 15'!$B$22:$D$32,3)-L172)&lt;0,0,VLOOKUP(F172,'[2]TABLAS 15'!$B$22:$D$32,3)-L172)</f>
        <v>0</v>
      </c>
      <c r="K172" s="24">
        <f t="shared" si="1"/>
        <v>5400</v>
      </c>
      <c r="L172" s="25">
        <f>((F172-VLOOKUP(F172,'[2]TABLAS 15'!$A$6:$D$13,1))*VLOOKUP(F172,'[2]TABLAS 15'!$A$6:$D$13,4)+VLOOKUP(F172,'[2]TABLAS 15'!$A$6:$D$13,3))</f>
        <v>595.321514</v>
      </c>
      <c r="M172" s="26"/>
      <c r="N172" s="24">
        <f>IF((VLOOKUP(F172,'[2]TABLAS 15'!$B$22:$D$32,3)-L172)&lt;0,-(VLOOKUP(F172,'[2]TABLAS 15'!$B$22:$D$32,3)-L172),0)</f>
        <v>595.321514</v>
      </c>
      <c r="O172" s="27"/>
      <c r="P172" s="23">
        <v>120.12</v>
      </c>
      <c r="Q172" s="24">
        <f t="shared" si="2"/>
        <v>4684.558486</v>
      </c>
      <c r="R172" s="473">
        <v>1</v>
      </c>
      <c r="S172" s="235"/>
    </row>
    <row r="173" spans="2:19" ht="59.25" customHeight="1">
      <c r="B173" s="19">
        <v>174</v>
      </c>
      <c r="C173" s="105" t="s">
        <v>128</v>
      </c>
      <c r="D173" s="139">
        <v>15</v>
      </c>
      <c r="E173" s="170">
        <v>73.8</v>
      </c>
      <c r="F173" s="24">
        <f t="shared" si="0"/>
        <v>1107</v>
      </c>
      <c r="G173" s="23"/>
      <c r="H173" s="23"/>
      <c r="I173" s="23"/>
      <c r="J173" s="24">
        <f>IF((VLOOKUP(F173,'[2]TABLAS 15'!$B$22:$D$32,3)-L173)&lt;0,0,VLOOKUP(F173,'[2]TABLAS 15'!$B$22:$D$32,3)-L173)</f>
        <v>203.42</v>
      </c>
      <c r="K173" s="24">
        <f t="shared" si="1"/>
        <v>1310.42</v>
      </c>
      <c r="L173" s="25"/>
      <c r="M173" s="26"/>
      <c r="N173" s="24">
        <f>IF((VLOOKUP(F173,'[2]TABLAS 15'!$B$22:$D$32,3)-L173)&lt;0,-(VLOOKUP(F173,'[2]TABLAS 15'!$B$22:$D$32,3)-L173),0)</f>
        <v>0</v>
      </c>
      <c r="O173" s="27"/>
      <c r="P173" s="209">
        <v>32.76</v>
      </c>
      <c r="Q173" s="24">
        <f t="shared" si="2"/>
        <v>1277.66</v>
      </c>
      <c r="R173" s="473">
        <v>1</v>
      </c>
      <c r="S173" s="235"/>
    </row>
    <row r="174" spans="2:19" ht="60" customHeight="1">
      <c r="B174" s="19">
        <v>175</v>
      </c>
      <c r="C174" s="107" t="s">
        <v>181</v>
      </c>
      <c r="D174" s="20">
        <v>15</v>
      </c>
      <c r="E174" s="21">
        <v>221.2</v>
      </c>
      <c r="F174" s="24">
        <f t="shared" si="0"/>
        <v>3318</v>
      </c>
      <c r="G174" s="23"/>
      <c r="H174" s="23"/>
      <c r="I174" s="23"/>
      <c r="J174" s="24">
        <f>IF((VLOOKUP(F174,'[2]TABLAS 15'!$B$22:$D$32,3)-L174)&lt;0,0,VLOOKUP(F174,'[2]TABLAS 15'!$B$22:$D$32,3)-L174)</f>
        <v>126.77</v>
      </c>
      <c r="K174" s="24">
        <f t="shared" si="1"/>
        <v>3444.77</v>
      </c>
      <c r="L174" s="25"/>
      <c r="M174" s="26"/>
      <c r="N174" s="24">
        <f>IF((VLOOKUP(F174,'[2]TABLAS 15'!$B$22:$D$32,3)-L174)&lt;0,-(VLOOKUP(F174,'[2]TABLAS 15'!$B$22:$D$32,3)-L174),0)</f>
        <v>0</v>
      </c>
      <c r="O174" s="27"/>
      <c r="P174" s="209">
        <v>86.12</v>
      </c>
      <c r="Q174" s="24">
        <f t="shared" si="2"/>
        <v>3358.65</v>
      </c>
      <c r="R174" s="473">
        <v>1</v>
      </c>
      <c r="S174" s="235"/>
    </row>
    <row r="175" spans="2:18" ht="15">
      <c r="B175" s="19"/>
      <c r="C175" s="351"/>
      <c r="D175" s="20"/>
      <c r="E175" s="21"/>
      <c r="F175" s="24">
        <f>SUM(F169:F174)</f>
        <v>15393</v>
      </c>
      <c r="G175" s="23"/>
      <c r="H175" s="23"/>
      <c r="I175" s="23">
        <f>SUM(I169:I174)</f>
        <v>0</v>
      </c>
      <c r="J175" s="24">
        <f>SUM(J169:J174)</f>
        <v>598.6383999999999</v>
      </c>
      <c r="K175" s="24">
        <f>SUM(K169:K174)</f>
        <v>16291.638400000002</v>
      </c>
      <c r="L175" s="25">
        <f>SUM(L169:L174)</f>
        <v>961.1031780000001</v>
      </c>
      <c r="M175" s="26"/>
      <c r="N175" s="24">
        <f>SUM(N169:N174)</f>
        <v>675.501578</v>
      </c>
      <c r="O175" s="27"/>
      <c r="P175" s="209">
        <f>SUM(P169:P174)</f>
        <v>382.31</v>
      </c>
      <c r="Q175" s="131"/>
      <c r="R175" s="17"/>
    </row>
    <row r="176" spans="2:19" ht="12.75">
      <c r="B176" s="87"/>
      <c r="C176" s="40"/>
      <c r="D176" s="12"/>
      <c r="E176" s="13"/>
      <c r="F176" s="15"/>
      <c r="G176" s="14"/>
      <c r="H176" s="14"/>
      <c r="I176" s="14"/>
      <c r="J176" s="15"/>
      <c r="K176" s="15"/>
      <c r="L176" s="111"/>
      <c r="M176" s="16"/>
      <c r="N176" s="15"/>
      <c r="O176" s="36"/>
      <c r="P176" s="14"/>
      <c r="Q176" s="15"/>
      <c r="R176" s="17"/>
      <c r="S176" s="8"/>
    </row>
    <row r="177" spans="2:19" ht="13.5" thickBot="1">
      <c r="B177" s="87"/>
      <c r="C177" s="31"/>
      <c r="D177" s="12"/>
      <c r="E177" s="13"/>
      <c r="F177" s="15"/>
      <c r="G177" s="14"/>
      <c r="H177" s="14"/>
      <c r="I177" s="14"/>
      <c r="J177" s="15"/>
      <c r="K177" s="15"/>
      <c r="L177" s="111"/>
      <c r="M177" s="16"/>
      <c r="N177" s="15"/>
      <c r="O177" s="36"/>
      <c r="P177" s="14"/>
      <c r="Q177" s="15"/>
      <c r="R177" s="17"/>
      <c r="S177" s="8"/>
    </row>
    <row r="178" spans="2:19" ht="13.5" thickBot="1">
      <c r="B178" s="87"/>
      <c r="C178" s="31"/>
      <c r="D178" s="12"/>
      <c r="E178" s="13"/>
      <c r="F178" s="15"/>
      <c r="G178" s="14"/>
      <c r="H178" s="14"/>
      <c r="I178" s="14"/>
      <c r="J178" s="15"/>
      <c r="K178" s="15"/>
      <c r="L178" s="111"/>
      <c r="M178" s="16"/>
      <c r="N178" s="15"/>
      <c r="O178" s="36"/>
      <c r="P178" s="126" t="s">
        <v>2</v>
      </c>
      <c r="Q178" s="121">
        <f>SUM(Q169:Q177)</f>
        <v>15233.826821999999</v>
      </c>
      <c r="R178" s="17"/>
      <c r="S178" s="8"/>
    </row>
    <row r="179" spans="2:19" ht="12.75">
      <c r="B179" s="87"/>
      <c r="C179" s="31"/>
      <c r="D179" s="12"/>
      <c r="E179" s="13"/>
      <c r="F179" s="15"/>
      <c r="G179" s="14"/>
      <c r="H179" s="14"/>
      <c r="I179" s="14"/>
      <c r="J179" s="15"/>
      <c r="K179" s="15"/>
      <c r="L179" s="111"/>
      <c r="M179" s="16"/>
      <c r="N179" s="15"/>
      <c r="O179" s="36"/>
      <c r="P179" s="126"/>
      <c r="Q179" s="15"/>
      <c r="R179" s="17"/>
      <c r="S179" s="8"/>
    </row>
    <row r="180" spans="2:19" ht="12.75">
      <c r="B180" s="87"/>
      <c r="C180" s="31"/>
      <c r="D180" s="12"/>
      <c r="E180" s="13"/>
      <c r="F180" s="15"/>
      <c r="G180" s="14"/>
      <c r="H180" s="14"/>
      <c r="I180" s="14"/>
      <c r="J180" s="15"/>
      <c r="K180" s="15"/>
      <c r="L180" s="111"/>
      <c r="M180" s="16"/>
      <c r="N180" s="15"/>
      <c r="O180" s="36"/>
      <c r="P180" s="126"/>
      <c r="Q180" s="15"/>
      <c r="R180" s="17"/>
      <c r="S180" s="8"/>
    </row>
    <row r="181" spans="2:19" ht="12.75">
      <c r="B181" s="87"/>
      <c r="C181" s="187"/>
      <c r="I181" s="424"/>
      <c r="J181" s="424"/>
      <c r="K181" s="424"/>
      <c r="L181" s="424"/>
      <c r="M181" s="424"/>
      <c r="N181" s="424"/>
      <c r="O181" s="424"/>
      <c r="P181" s="14"/>
      <c r="Q181" s="15"/>
      <c r="R181" s="17"/>
      <c r="S181" s="8"/>
    </row>
    <row r="182" spans="2:19" ht="12.75">
      <c r="B182" s="87"/>
      <c r="C182" s="187"/>
      <c r="I182" s="120"/>
      <c r="J182" s="120"/>
      <c r="K182" s="120"/>
      <c r="L182" s="120"/>
      <c r="M182" s="120"/>
      <c r="N182" s="120"/>
      <c r="O182" s="120"/>
      <c r="P182" s="14"/>
      <c r="Q182" s="15"/>
      <c r="R182" s="17"/>
      <c r="S182" s="8"/>
    </row>
    <row r="183" spans="2:19" ht="12.75">
      <c r="B183" s="87"/>
      <c r="C183" s="187"/>
      <c r="I183" s="120"/>
      <c r="J183" s="120"/>
      <c r="K183" s="120"/>
      <c r="L183" s="120"/>
      <c r="M183" s="120"/>
      <c r="N183" s="120"/>
      <c r="O183" s="120"/>
      <c r="P183" s="14"/>
      <c r="Q183" s="15"/>
      <c r="R183" s="17"/>
      <c r="S183" s="8"/>
    </row>
    <row r="184" spans="2:19" ht="12.75">
      <c r="B184" s="87"/>
      <c r="C184" s="187"/>
      <c r="I184" s="120"/>
      <c r="J184" s="120"/>
      <c r="K184" s="120"/>
      <c r="L184" s="120"/>
      <c r="M184" s="120"/>
      <c r="N184" s="120"/>
      <c r="O184" s="120"/>
      <c r="P184" s="14"/>
      <c r="Q184" s="15"/>
      <c r="R184" s="17"/>
      <c r="S184" s="8"/>
    </row>
    <row r="185" spans="2:19" ht="12.75">
      <c r="B185" s="87"/>
      <c r="C185" s="187"/>
      <c r="M185" s="29"/>
      <c r="N185" s="29"/>
      <c r="O185" s="29"/>
      <c r="P185" s="14"/>
      <c r="Q185" s="15"/>
      <c r="R185" s="17"/>
      <c r="S185" s="8"/>
    </row>
    <row r="186" spans="3:19" ht="12.75">
      <c r="C186" s="187"/>
      <c r="J186" s="30"/>
      <c r="P186" s="14"/>
      <c r="Q186" s="15"/>
      <c r="R186" s="17"/>
      <c r="S186" s="8"/>
    </row>
    <row r="187" spans="3:19" ht="12.75">
      <c r="C187" s="187"/>
      <c r="I187" s="71"/>
      <c r="J187" s="430"/>
      <c r="K187" s="430"/>
      <c r="L187" s="430"/>
      <c r="M187" s="430"/>
      <c r="N187" s="430"/>
      <c r="O187" s="430"/>
      <c r="P187" s="17"/>
      <c r="Q187" s="15"/>
      <c r="R187" s="17"/>
      <c r="S187" s="8"/>
    </row>
    <row r="188" spans="3:19" ht="15">
      <c r="C188" s="187"/>
      <c r="I188" s="458"/>
      <c r="J188" s="458"/>
      <c r="K188" s="458"/>
      <c r="L188" s="458"/>
      <c r="M188" s="458"/>
      <c r="N188" s="458"/>
      <c r="O188" s="458"/>
      <c r="P188" s="458"/>
      <c r="Q188" s="8"/>
      <c r="R188" s="8"/>
      <c r="S188" s="8"/>
    </row>
    <row r="189" spans="3:19" ht="15.75">
      <c r="C189" s="187"/>
      <c r="I189" s="179"/>
      <c r="J189" s="179"/>
      <c r="K189" s="179"/>
      <c r="L189" s="179"/>
      <c r="M189" s="179"/>
      <c r="N189" s="179"/>
      <c r="O189" s="179"/>
      <c r="P189" s="8"/>
      <c r="Q189" s="8"/>
      <c r="R189" s="8"/>
      <c r="S189" s="8"/>
    </row>
    <row r="190" spans="3:19" ht="15">
      <c r="C190" s="187"/>
      <c r="I190" s="240"/>
      <c r="J190" s="240"/>
      <c r="K190" s="240"/>
      <c r="L190" s="240"/>
      <c r="M190" s="240"/>
      <c r="N190" s="240"/>
      <c r="O190" s="240"/>
      <c r="P190" s="240"/>
      <c r="Q190" s="8"/>
      <c r="R190" s="8"/>
      <c r="S190" s="8"/>
    </row>
    <row r="191" spans="3:19" ht="15">
      <c r="C191" s="187"/>
      <c r="I191" s="240"/>
      <c r="J191" s="240"/>
      <c r="K191" s="240"/>
      <c r="L191" s="240"/>
      <c r="M191" s="240"/>
      <c r="N191" s="240"/>
      <c r="O191" s="240"/>
      <c r="P191" s="240"/>
      <c r="Q191" s="8"/>
      <c r="R191" s="8"/>
      <c r="S191" s="8"/>
    </row>
    <row r="192" spans="3:19" ht="15">
      <c r="C192" s="187"/>
      <c r="I192" s="240"/>
      <c r="J192" s="240"/>
      <c r="K192" s="240"/>
      <c r="L192" s="240"/>
      <c r="M192" s="240"/>
      <c r="N192" s="240"/>
      <c r="O192" s="240"/>
      <c r="P192" s="240"/>
      <c r="Q192" s="8"/>
      <c r="R192" s="8"/>
      <c r="S192" s="8"/>
    </row>
    <row r="193" spans="3:19" ht="15">
      <c r="C193" s="187"/>
      <c r="I193" s="240"/>
      <c r="J193" s="240"/>
      <c r="K193" s="240"/>
      <c r="L193" s="240"/>
      <c r="M193" s="240"/>
      <c r="N193" s="240"/>
      <c r="O193" s="240"/>
      <c r="P193" s="240"/>
      <c r="Q193" s="8"/>
      <c r="R193" s="8"/>
      <c r="S193" s="8"/>
    </row>
    <row r="194" spans="3:19" ht="15.75">
      <c r="C194" s="187"/>
      <c r="I194" s="179"/>
      <c r="J194" s="179"/>
      <c r="K194" s="179"/>
      <c r="L194" s="179"/>
      <c r="M194" s="179"/>
      <c r="N194" s="179"/>
      <c r="O194" s="179"/>
      <c r="P194" s="8"/>
      <c r="Q194" s="8"/>
      <c r="R194" s="8"/>
      <c r="S194" s="8"/>
    </row>
    <row r="195" spans="3:19" ht="15.75">
      <c r="C195" s="187"/>
      <c r="I195" s="179"/>
      <c r="J195" s="179"/>
      <c r="K195" s="179"/>
      <c r="L195" s="179"/>
      <c r="M195" s="179"/>
      <c r="N195" s="179"/>
      <c r="O195" s="179"/>
      <c r="P195" s="8"/>
      <c r="Q195" s="8"/>
      <c r="R195" s="8"/>
      <c r="S195" s="8"/>
    </row>
    <row r="196" spans="3:19" ht="15.75">
      <c r="C196" s="187"/>
      <c r="I196" s="179"/>
      <c r="J196" s="179"/>
      <c r="K196" s="179"/>
      <c r="L196" s="179"/>
      <c r="M196" s="179"/>
      <c r="N196" s="179"/>
      <c r="O196" s="179"/>
      <c r="P196" s="8"/>
      <c r="Q196" s="8"/>
      <c r="R196" s="8"/>
      <c r="S196" s="8"/>
    </row>
    <row r="197" spans="3:19" ht="15.75">
      <c r="C197" s="187"/>
      <c r="I197" s="179"/>
      <c r="J197" s="179"/>
      <c r="K197" s="179"/>
      <c r="L197" s="179"/>
      <c r="M197" s="179"/>
      <c r="N197" s="179"/>
      <c r="O197" s="179"/>
      <c r="P197" s="8"/>
      <c r="Q197" s="8"/>
      <c r="R197" s="8"/>
      <c r="S197" s="8"/>
    </row>
    <row r="198" spans="3:19" ht="15.75">
      <c r="C198" s="187"/>
      <c r="I198" s="179"/>
      <c r="J198" s="179"/>
      <c r="K198" s="179"/>
      <c r="L198" s="179"/>
      <c r="M198" s="179"/>
      <c r="N198" s="179"/>
      <c r="O198" s="179"/>
      <c r="P198" s="8"/>
      <c r="Q198" s="8"/>
      <c r="R198" s="8"/>
      <c r="S198" s="8"/>
    </row>
    <row r="199" spans="3:19" ht="15.75">
      <c r="C199" s="187"/>
      <c r="I199" s="179"/>
      <c r="J199" s="179"/>
      <c r="K199" s="179"/>
      <c r="L199" s="179"/>
      <c r="M199" s="179"/>
      <c r="N199" s="179"/>
      <c r="O199" s="179"/>
      <c r="P199" s="8"/>
      <c r="Q199" s="8"/>
      <c r="R199" s="8"/>
      <c r="S199" s="8"/>
    </row>
    <row r="200" spans="3:19" ht="15.75">
      <c r="C200" s="187"/>
      <c r="I200" s="179"/>
      <c r="J200" s="179"/>
      <c r="K200" s="179"/>
      <c r="L200" s="179"/>
      <c r="M200" s="179"/>
      <c r="N200" s="179"/>
      <c r="O200" s="179"/>
      <c r="P200" s="8"/>
      <c r="Q200" s="8"/>
      <c r="R200" s="8"/>
      <c r="S200" s="8"/>
    </row>
    <row r="201" spans="3:19" ht="15.75">
      <c r="C201" s="187"/>
      <c r="I201" s="179"/>
      <c r="J201" s="179"/>
      <c r="K201" s="179"/>
      <c r="L201" s="179"/>
      <c r="M201" s="179"/>
      <c r="N201" s="179"/>
      <c r="O201" s="179"/>
      <c r="P201" s="8"/>
      <c r="Q201" s="8"/>
      <c r="R201" s="8"/>
      <c r="S201" s="8"/>
    </row>
    <row r="202" spans="3:19" ht="15.75">
      <c r="C202" s="187"/>
      <c r="I202" s="179"/>
      <c r="J202" s="179"/>
      <c r="K202" s="179"/>
      <c r="L202" s="179"/>
      <c r="M202" s="179"/>
      <c r="N202" s="179"/>
      <c r="O202" s="179"/>
      <c r="P202" s="8"/>
      <c r="Q202" s="8"/>
      <c r="R202" s="8"/>
      <c r="S202" s="8"/>
    </row>
    <row r="203" spans="3:19" ht="15.75">
      <c r="C203" s="187"/>
      <c r="I203" s="179"/>
      <c r="J203" s="179"/>
      <c r="K203" s="179"/>
      <c r="L203" s="179"/>
      <c r="M203" s="179"/>
      <c r="N203" s="179"/>
      <c r="O203" s="179"/>
      <c r="P203" s="8"/>
      <c r="Q203" s="8"/>
      <c r="R203" s="8"/>
      <c r="S203" s="8"/>
    </row>
    <row r="204" spans="3:19" ht="15.75">
      <c r="C204" s="187"/>
      <c r="I204" s="179"/>
      <c r="J204" s="179"/>
      <c r="K204" s="179"/>
      <c r="L204" s="179"/>
      <c r="M204" s="179"/>
      <c r="N204" s="179"/>
      <c r="O204" s="179"/>
      <c r="P204" s="8"/>
      <c r="Q204" s="8"/>
      <c r="R204" s="8"/>
      <c r="S204" s="8"/>
    </row>
    <row r="205" spans="3:19" ht="15.75">
      <c r="C205" s="187"/>
      <c r="I205" s="179"/>
      <c r="J205" s="179"/>
      <c r="K205" s="179"/>
      <c r="L205" s="179"/>
      <c r="M205" s="179"/>
      <c r="N205" s="179"/>
      <c r="O205" s="179"/>
      <c r="P205" s="8"/>
      <c r="Q205" s="8"/>
      <c r="R205" s="8"/>
      <c r="S205" s="8"/>
    </row>
    <row r="206" spans="3:19" ht="12.75">
      <c r="C206" s="187"/>
      <c r="D206" s="415" t="s">
        <v>165</v>
      </c>
      <c r="E206" s="415"/>
      <c r="F206" s="415"/>
      <c r="G206" s="415"/>
      <c r="H206" s="415"/>
      <c r="I206" s="415"/>
      <c r="J206" s="415"/>
      <c r="K206" s="415"/>
      <c r="L206" s="415"/>
      <c r="M206" s="415"/>
      <c r="N206" s="415"/>
      <c r="O206" s="415"/>
      <c r="P206" s="415"/>
      <c r="Q206" s="415"/>
      <c r="R206" s="8"/>
      <c r="S206" s="8"/>
    </row>
    <row r="207" spans="3:17" ht="12.75" customHeight="1">
      <c r="C207" s="187"/>
      <c r="D207" s="415"/>
      <c r="E207" s="415"/>
      <c r="F207" s="415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</row>
    <row r="208" spans="2:17" ht="12.75" customHeight="1">
      <c r="B208" s="1"/>
      <c r="C208" s="190"/>
      <c r="D208" s="10"/>
      <c r="E208" s="395"/>
      <c r="F208" s="395"/>
      <c r="G208" s="395"/>
      <c r="H208" s="395"/>
      <c r="I208" s="395"/>
      <c r="J208" s="395"/>
      <c r="K208" s="395"/>
      <c r="L208" s="395"/>
      <c r="M208" s="395"/>
      <c r="N208" s="395"/>
      <c r="O208" s="395"/>
      <c r="P208" s="395"/>
      <c r="Q208" s="395"/>
    </row>
    <row r="209" spans="2:18" ht="12.75">
      <c r="B209" s="1"/>
      <c r="C209" s="191"/>
      <c r="D209" s="1"/>
      <c r="E209" s="416" t="s">
        <v>93</v>
      </c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83"/>
      <c r="R209" s="81"/>
    </row>
    <row r="210" ht="12.75">
      <c r="C210" s="187"/>
    </row>
    <row r="211" ht="12.75">
      <c r="C211" s="187"/>
    </row>
    <row r="212" spans="2:18" ht="17.25">
      <c r="B212" s="1"/>
      <c r="C212" s="352"/>
      <c r="D212" s="45"/>
      <c r="E212" s="45"/>
      <c r="F212" s="46"/>
      <c r="G212" s="46"/>
      <c r="H212" s="46"/>
      <c r="I212" s="46"/>
      <c r="J212" s="47"/>
      <c r="K212" s="60"/>
      <c r="L212" s="61"/>
      <c r="M212" s="49"/>
      <c r="N212" s="67"/>
      <c r="O212" s="67"/>
      <c r="P212" s="67"/>
      <c r="Q212" s="67"/>
      <c r="R212" s="67"/>
    </row>
    <row r="213" spans="2:18" ht="15.75">
      <c r="B213" s="1"/>
      <c r="C213" s="352"/>
      <c r="D213" s="45"/>
      <c r="E213" s="45"/>
      <c r="F213" s="46"/>
      <c r="G213" s="46"/>
      <c r="H213" s="46"/>
      <c r="I213" s="46"/>
      <c r="J213" s="47"/>
      <c r="K213" s="48"/>
      <c r="L213" s="77"/>
      <c r="M213" s="49"/>
      <c r="N213" s="77"/>
      <c r="O213" s="77"/>
      <c r="P213" s="77"/>
      <c r="Q213" s="49"/>
      <c r="R213" s="49"/>
    </row>
    <row r="214" spans="2:18" ht="15.75">
      <c r="B214" s="1"/>
      <c r="C214" s="52"/>
      <c r="D214" s="50"/>
      <c r="E214" s="50"/>
      <c r="F214" s="49"/>
      <c r="G214" s="49"/>
      <c r="H214" s="49"/>
      <c r="I214" s="49"/>
      <c r="J214" s="49"/>
      <c r="K214" s="48"/>
      <c r="L214" s="51" t="s">
        <v>16</v>
      </c>
      <c r="M214" s="49"/>
      <c r="N214" s="52"/>
      <c r="O214" s="53"/>
      <c r="P214" s="49"/>
      <c r="Q214" s="49"/>
      <c r="R214" s="49"/>
    </row>
    <row r="215" spans="2:18" ht="12.75">
      <c r="B215" s="54"/>
      <c r="C215" s="189"/>
      <c r="D215" s="55"/>
      <c r="E215" s="55"/>
      <c r="F215" s="56"/>
      <c r="G215" s="56"/>
      <c r="H215" s="56"/>
      <c r="I215" s="56"/>
      <c r="J215" s="57"/>
      <c r="K215" s="1"/>
      <c r="L215" s="1"/>
      <c r="M215" s="1"/>
      <c r="N215" s="1"/>
      <c r="O215" s="1"/>
      <c r="P215" s="1"/>
      <c r="Q215" s="1"/>
      <c r="R215" s="1"/>
    </row>
    <row r="216" spans="2:18" ht="12.75">
      <c r="B216" s="54"/>
      <c r="C216" s="189"/>
      <c r="D216" s="55"/>
      <c r="E216" s="5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8"/>
      <c r="R216" s="59"/>
    </row>
    <row r="217" spans="2:18" ht="15.75">
      <c r="B217" s="337"/>
      <c r="C217" s="422" t="s">
        <v>7</v>
      </c>
      <c r="D217" s="452" t="s">
        <v>17</v>
      </c>
      <c r="E217" s="422" t="s">
        <v>0</v>
      </c>
      <c r="F217" s="425" t="s">
        <v>1</v>
      </c>
      <c r="G217" s="426"/>
      <c r="H217" s="426"/>
      <c r="I217" s="426"/>
      <c r="J217" s="426"/>
      <c r="K217" s="427"/>
      <c r="L217" s="292"/>
      <c r="M217" s="293"/>
      <c r="N217" s="425" t="s">
        <v>11</v>
      </c>
      <c r="O217" s="426"/>
      <c r="P217" s="426"/>
      <c r="Q217" s="428" t="s">
        <v>2</v>
      </c>
      <c r="R217" s="428" t="s">
        <v>248</v>
      </c>
    </row>
    <row r="218" spans="2:18" ht="15" customHeight="1">
      <c r="B218" s="316"/>
      <c r="C218" s="423"/>
      <c r="D218" s="453"/>
      <c r="E218" s="423"/>
      <c r="F218" s="251" t="s">
        <v>4</v>
      </c>
      <c r="G218" s="252" t="s">
        <v>12</v>
      </c>
      <c r="H218" s="253" t="s">
        <v>18</v>
      </c>
      <c r="I218" s="253" t="s">
        <v>19</v>
      </c>
      <c r="J218" s="254" t="s">
        <v>20</v>
      </c>
      <c r="K218" s="254" t="s">
        <v>5</v>
      </c>
      <c r="L218" s="255" t="s">
        <v>21</v>
      </c>
      <c r="M218" s="256"/>
      <c r="N218" s="260" t="s">
        <v>9</v>
      </c>
      <c r="O218" s="260" t="s">
        <v>245</v>
      </c>
      <c r="P218" s="260" t="s">
        <v>109</v>
      </c>
      <c r="Q218" s="429"/>
      <c r="R218" s="429"/>
    </row>
    <row r="219" spans="2:19" ht="60" customHeight="1">
      <c r="B219" s="19">
        <v>176</v>
      </c>
      <c r="C219" s="353" t="s">
        <v>94</v>
      </c>
      <c r="D219" s="20">
        <v>15</v>
      </c>
      <c r="E219" s="21">
        <v>299</v>
      </c>
      <c r="F219" s="24">
        <f>D219*E219</f>
        <v>4485</v>
      </c>
      <c r="G219" s="23"/>
      <c r="H219" s="23"/>
      <c r="I219" s="23">
        <f>H219*0.25</f>
        <v>0</v>
      </c>
      <c r="J219" s="24">
        <f>IF((VLOOKUP(F219,'[2]TABLAS 15'!$B$22:$D$32,3)-L219)&lt;0,0,VLOOKUP(F219,'[2]TABLAS 15'!$B$22:$D$32,3)-L219)</f>
        <v>0</v>
      </c>
      <c r="K219" s="24">
        <f>SUM(F219+H219+J219+I219+G219)</f>
        <v>4485</v>
      </c>
      <c r="L219" s="25">
        <f>((F219-VLOOKUP(F219,'[2]TABLAS 15'!$A$6:$D$13,1))*VLOOKUP(F219,'[2]TABLAS 15'!$A$6:$D$13,4)+VLOOKUP(F219,'[2]TABLAS 15'!$A$6:$D$13,3))</f>
        <v>426.2958079999999</v>
      </c>
      <c r="M219" s="26"/>
      <c r="N219" s="24">
        <f>IF((VLOOKUP(F219,'[2]TABLAS 15'!$B$22:$D$32,3)-L219)&lt;0,-(VLOOKUP(F219,'[2]TABLAS 15'!$B$22:$D$32,3)-L219),0)</f>
        <v>426.2958079999999</v>
      </c>
      <c r="O219" s="27"/>
      <c r="P219" s="23">
        <v>101.47</v>
      </c>
      <c r="Q219" s="24">
        <f>K219-N219-O219-P219</f>
        <v>3957.2341920000003</v>
      </c>
      <c r="R219" s="473">
        <v>1</v>
      </c>
      <c r="S219" s="235"/>
    </row>
    <row r="220" spans="2:19" ht="60" customHeight="1">
      <c r="B220" s="19">
        <v>177</v>
      </c>
      <c r="C220" s="80" t="s">
        <v>36</v>
      </c>
      <c r="D220" s="20">
        <v>15</v>
      </c>
      <c r="E220" s="21">
        <v>155</v>
      </c>
      <c r="F220" s="24">
        <f>D220*E220</f>
        <v>2325</v>
      </c>
      <c r="G220" s="23"/>
      <c r="H220" s="23"/>
      <c r="I220" s="23">
        <f>H220*0.25</f>
        <v>0</v>
      </c>
      <c r="J220" s="24">
        <f>IF((VLOOKUP(F220,'[2]TABLAS 15'!$B$22:$D$32,3)-L220)&lt;0,0,VLOOKUP(F220,'[2]TABLAS 15'!$B$22:$D$32,3)-L220)</f>
        <v>29.587935999999985</v>
      </c>
      <c r="K220" s="24">
        <f>SUM(F220+H220+J220+I220+G220)</f>
        <v>2354.587936</v>
      </c>
      <c r="L220" s="25">
        <f>((F220-VLOOKUP(F220,'[2]TABLAS 15'!$A$6:$D$13,1))*VLOOKUP(F220,'[2]TABLAS 15'!$A$6:$D$13,4)+VLOOKUP(F220,'[2]TABLAS 15'!$A$6:$D$13,3))</f>
        <v>147.53206400000002</v>
      </c>
      <c r="M220" s="26"/>
      <c r="N220" s="24">
        <f>IF((VLOOKUP(F220,'[2]TABLAS 15'!$B$22:$D$32,3)-L220)&lt;0,-(VLOOKUP(F220,'[2]TABLAS 15'!$B$22:$D$32,3)-L220),0)</f>
        <v>0</v>
      </c>
      <c r="O220" s="27"/>
      <c r="P220" s="23">
        <v>58.86</v>
      </c>
      <c r="Q220" s="24">
        <f>K220-N220-O220-P220</f>
        <v>2295.7279359999998</v>
      </c>
      <c r="R220" s="473">
        <v>1</v>
      </c>
      <c r="S220" s="235"/>
    </row>
    <row r="221" spans="2:18" ht="15">
      <c r="B221" s="65"/>
      <c r="C221" s="351"/>
      <c r="D221" s="20"/>
      <c r="E221" s="21"/>
      <c r="F221" s="24">
        <f>SUM(F219:F220)</f>
        <v>6810</v>
      </c>
      <c r="G221" s="23"/>
      <c r="H221" s="23"/>
      <c r="I221" s="23">
        <f>SUM(I219:I220)</f>
        <v>0</v>
      </c>
      <c r="J221" s="24">
        <f>SUM(J219:J220)</f>
        <v>29.587935999999985</v>
      </c>
      <c r="K221" s="24">
        <f>SUM(K219:K220)</f>
        <v>6839.587936</v>
      </c>
      <c r="L221" s="25">
        <f>SUM(L219:L220)</f>
        <v>573.827872</v>
      </c>
      <c r="M221" s="26"/>
      <c r="N221" s="24">
        <f>SUM(N219:N220)</f>
        <v>426.2958079999999</v>
      </c>
      <c r="O221" s="27"/>
      <c r="P221" s="132">
        <f>SUM(P219:P220)</f>
        <v>160.32999999999998</v>
      </c>
      <c r="Q221" s="15"/>
      <c r="R221" s="17"/>
    </row>
    <row r="222" spans="2:18" ht="12.75">
      <c r="B222" s="4"/>
      <c r="C222" s="354"/>
      <c r="D222" s="12"/>
      <c r="E222" s="13"/>
      <c r="F222" s="15"/>
      <c r="G222" s="14"/>
      <c r="H222" s="14"/>
      <c r="I222" s="14"/>
      <c r="J222" s="15"/>
      <c r="K222" s="15"/>
      <c r="L222" s="111"/>
      <c r="M222" s="16"/>
      <c r="N222" s="15"/>
      <c r="O222" s="36"/>
      <c r="P222" s="14"/>
      <c r="Q222" s="15"/>
      <c r="R222" s="17"/>
    </row>
    <row r="223" spans="3:18" ht="12.75">
      <c r="C223" s="187"/>
      <c r="D223" s="12"/>
      <c r="E223" s="13"/>
      <c r="F223" s="15"/>
      <c r="G223" s="14"/>
      <c r="H223" s="14"/>
      <c r="I223" s="14"/>
      <c r="J223" s="15"/>
      <c r="K223" s="15"/>
      <c r="L223" s="111"/>
      <c r="M223" s="16"/>
      <c r="N223" s="15"/>
      <c r="O223" s="36"/>
      <c r="P223" s="14"/>
      <c r="Q223" s="15"/>
      <c r="R223" s="17"/>
    </row>
    <row r="224" spans="3:18" ht="12.75">
      <c r="C224" s="187"/>
      <c r="D224" s="12"/>
      <c r="E224" s="13"/>
      <c r="F224" s="15"/>
      <c r="G224" s="14"/>
      <c r="H224" s="14"/>
      <c r="I224" s="14"/>
      <c r="J224" s="15"/>
      <c r="K224" s="15"/>
      <c r="L224" s="111"/>
      <c r="M224" s="16"/>
      <c r="N224" s="15"/>
      <c r="O224" s="36"/>
      <c r="P224" s="126" t="s">
        <v>2</v>
      </c>
      <c r="Q224" s="24">
        <f>SUM(Q219:Q223)</f>
        <v>6252.962128</v>
      </c>
      <c r="R224" s="17"/>
    </row>
    <row r="225" spans="3:18" ht="12.75">
      <c r="C225" s="187"/>
      <c r="D225" s="12"/>
      <c r="E225" s="13"/>
      <c r="F225" s="15"/>
      <c r="G225" s="14"/>
      <c r="H225" s="14"/>
      <c r="I225" s="14"/>
      <c r="J225" s="15"/>
      <c r="K225" s="15"/>
      <c r="L225" s="111"/>
      <c r="M225" s="16"/>
      <c r="N225" s="15"/>
      <c r="O225" s="36"/>
      <c r="P225" s="126"/>
      <c r="Q225" s="15"/>
      <c r="R225" s="17"/>
    </row>
    <row r="226" spans="3:18" ht="12.75">
      <c r="C226" s="187"/>
      <c r="D226" s="12"/>
      <c r="E226" s="13"/>
      <c r="F226" s="15"/>
      <c r="G226" s="14"/>
      <c r="H226" s="14"/>
      <c r="I226" s="14"/>
      <c r="J226" s="15"/>
      <c r="K226" s="15"/>
      <c r="L226" s="111"/>
      <c r="M226" s="16"/>
      <c r="N226" s="15"/>
      <c r="O226" s="36"/>
      <c r="P226" s="126"/>
      <c r="Q226" s="15"/>
      <c r="R226" s="17"/>
    </row>
    <row r="227" spans="3:18" ht="12.75">
      <c r="C227" s="187"/>
      <c r="D227" s="12"/>
      <c r="E227" s="13"/>
      <c r="F227" s="15"/>
      <c r="G227" s="14"/>
      <c r="H227" s="14"/>
      <c r="I227" s="14"/>
      <c r="J227" s="15"/>
      <c r="K227" s="15"/>
      <c r="L227" s="111"/>
      <c r="M227" s="16"/>
      <c r="N227" s="15"/>
      <c r="O227" s="36"/>
      <c r="P227" s="126"/>
      <c r="Q227" s="15"/>
      <c r="R227" s="17"/>
    </row>
    <row r="228" spans="3:18" ht="12.75">
      <c r="C228" s="187"/>
      <c r="D228" s="12"/>
      <c r="E228" s="13"/>
      <c r="F228" s="15"/>
      <c r="G228" s="14"/>
      <c r="H228" s="14"/>
      <c r="I228" s="14"/>
      <c r="J228" s="15"/>
      <c r="K228" s="15"/>
      <c r="L228" s="111"/>
      <c r="M228" s="16"/>
      <c r="N228" s="15"/>
      <c r="O228" s="36"/>
      <c r="P228" s="126"/>
      <c r="Q228" s="15"/>
      <c r="R228" s="17"/>
    </row>
    <row r="229" spans="3:18" ht="12.75">
      <c r="C229" s="187"/>
      <c r="D229" s="12"/>
      <c r="E229" s="13"/>
      <c r="F229" s="15"/>
      <c r="G229" s="14"/>
      <c r="H229" s="14"/>
      <c r="I229" s="14"/>
      <c r="J229" s="15"/>
      <c r="K229" s="15"/>
      <c r="L229" s="111"/>
      <c r="M229" s="16"/>
      <c r="N229" s="15"/>
      <c r="O229" s="36"/>
      <c r="P229" s="14"/>
      <c r="Q229" s="15"/>
      <c r="R229" s="17"/>
    </row>
    <row r="230" spans="3:18" ht="12.75">
      <c r="C230" s="187"/>
      <c r="D230" s="12"/>
      <c r="E230" s="13"/>
      <c r="F230" s="15"/>
      <c r="G230" s="14"/>
      <c r="H230" s="14"/>
      <c r="I230" s="14"/>
      <c r="J230" s="15"/>
      <c r="K230" s="15"/>
      <c r="L230" s="111"/>
      <c r="M230" s="16"/>
      <c r="N230" s="15"/>
      <c r="O230" s="36"/>
      <c r="P230" s="14"/>
      <c r="Q230" s="15"/>
      <c r="R230" s="17"/>
    </row>
    <row r="231" spans="3:18" ht="12.75">
      <c r="C231" s="187"/>
      <c r="D231" s="12"/>
      <c r="E231" s="13"/>
      <c r="F231" s="15"/>
      <c r="G231" s="14"/>
      <c r="H231" s="14"/>
      <c r="I231" s="14"/>
      <c r="J231" s="15"/>
      <c r="K231" s="15"/>
      <c r="L231" s="111"/>
      <c r="M231" s="16"/>
      <c r="N231" s="15"/>
      <c r="O231" s="36"/>
      <c r="P231" s="14"/>
      <c r="Q231" s="15"/>
      <c r="R231" s="17"/>
    </row>
    <row r="232" spans="3:18" ht="12.75">
      <c r="C232" s="187"/>
      <c r="I232" s="424"/>
      <c r="J232" s="424"/>
      <c r="K232" s="424"/>
      <c r="L232" s="424"/>
      <c r="M232" s="424"/>
      <c r="N232" s="424"/>
      <c r="O232" s="424"/>
      <c r="P232" s="14"/>
      <c r="Q232" s="15"/>
      <c r="R232" s="17"/>
    </row>
    <row r="233" spans="3:18" ht="12.75">
      <c r="C233" s="187"/>
      <c r="I233" s="120"/>
      <c r="J233" s="120"/>
      <c r="K233" s="120"/>
      <c r="L233" s="120"/>
      <c r="M233" s="120"/>
      <c r="N233" s="120"/>
      <c r="O233" s="120"/>
      <c r="P233" s="14"/>
      <c r="Q233" s="15"/>
      <c r="R233" s="17"/>
    </row>
    <row r="234" spans="3:18" ht="12.75">
      <c r="C234" s="187"/>
      <c r="I234" s="120"/>
      <c r="J234" s="120"/>
      <c r="K234" s="120"/>
      <c r="L234" s="120"/>
      <c r="M234" s="120"/>
      <c r="N234" s="120"/>
      <c r="O234" s="120"/>
      <c r="P234" s="14"/>
      <c r="Q234" s="15"/>
      <c r="R234" s="17"/>
    </row>
    <row r="235" spans="3:18" ht="12.75">
      <c r="C235" s="187"/>
      <c r="M235" s="29"/>
      <c r="N235" s="29"/>
      <c r="O235" s="29"/>
      <c r="P235" s="14"/>
      <c r="Q235" s="15"/>
      <c r="R235" s="17"/>
    </row>
    <row r="236" spans="3:18" ht="12.75">
      <c r="C236" s="187"/>
      <c r="J236" s="30"/>
      <c r="P236" s="14"/>
      <c r="Q236" s="15"/>
      <c r="R236" s="17"/>
    </row>
    <row r="237" spans="3:18" ht="12.75">
      <c r="C237" s="187"/>
      <c r="I237" s="71"/>
      <c r="J237" s="430"/>
      <c r="K237" s="430"/>
      <c r="L237" s="430"/>
      <c r="M237" s="430"/>
      <c r="N237" s="430"/>
      <c r="O237" s="430"/>
      <c r="P237" s="14"/>
      <c r="Q237" s="15"/>
      <c r="R237" s="17"/>
    </row>
    <row r="238" spans="3:18" ht="15">
      <c r="C238" s="187"/>
      <c r="I238" s="458"/>
      <c r="J238" s="458"/>
      <c r="K238" s="458"/>
      <c r="L238" s="458"/>
      <c r="M238" s="458"/>
      <c r="N238" s="458"/>
      <c r="O238" s="458"/>
      <c r="P238" s="458"/>
      <c r="Q238" s="15"/>
      <c r="R238" s="17"/>
    </row>
    <row r="239" spans="3:18" ht="12.75">
      <c r="C239" s="187"/>
      <c r="D239" s="12"/>
      <c r="E239" s="13"/>
      <c r="F239" s="15"/>
      <c r="G239" s="14"/>
      <c r="H239" s="14"/>
      <c r="I239" s="14"/>
      <c r="J239" s="15"/>
      <c r="K239" s="15"/>
      <c r="L239" s="111"/>
      <c r="M239" s="16"/>
      <c r="N239" s="15"/>
      <c r="O239" s="36"/>
      <c r="P239" s="14"/>
      <c r="Q239" s="15"/>
      <c r="R239" s="17"/>
    </row>
    <row r="240" spans="3:18" ht="12.75">
      <c r="C240" s="187"/>
      <c r="D240" s="12"/>
      <c r="E240" s="13"/>
      <c r="F240" s="15"/>
      <c r="G240" s="14"/>
      <c r="H240" s="14"/>
      <c r="I240" s="14"/>
      <c r="J240" s="15"/>
      <c r="K240" s="15"/>
      <c r="L240" s="111"/>
      <c r="M240" s="16"/>
      <c r="N240" s="15"/>
      <c r="O240" s="36"/>
      <c r="P240" s="14"/>
      <c r="Q240" s="15"/>
      <c r="R240" s="17"/>
    </row>
    <row r="241" spans="3:18" ht="12.75">
      <c r="C241" s="187"/>
      <c r="D241" s="12"/>
      <c r="E241" s="13"/>
      <c r="F241" s="15"/>
      <c r="G241" s="14"/>
      <c r="H241" s="14"/>
      <c r="I241" s="14"/>
      <c r="J241" s="15"/>
      <c r="K241" s="15"/>
      <c r="L241" s="111"/>
      <c r="M241" s="16"/>
      <c r="N241" s="15"/>
      <c r="O241" s="36"/>
      <c r="P241" s="14"/>
      <c r="Q241" s="15"/>
      <c r="R241" s="17"/>
    </row>
    <row r="242" spans="3:18" ht="12.75">
      <c r="C242" s="187"/>
      <c r="D242" s="12"/>
      <c r="E242" s="13"/>
      <c r="F242" s="15"/>
      <c r="G242" s="14"/>
      <c r="H242" s="14"/>
      <c r="I242" s="14"/>
      <c r="J242" s="15"/>
      <c r="K242" s="15"/>
      <c r="L242" s="111"/>
      <c r="M242" s="16"/>
      <c r="N242" s="15"/>
      <c r="O242" s="36"/>
      <c r="P242" s="14"/>
      <c r="Q242" s="15"/>
      <c r="R242" s="17"/>
    </row>
    <row r="243" spans="3:18" ht="12.75">
      <c r="C243" s="187"/>
      <c r="D243" s="12"/>
      <c r="E243" s="13"/>
      <c r="F243" s="15"/>
      <c r="G243" s="14"/>
      <c r="H243" s="14"/>
      <c r="I243" s="14"/>
      <c r="J243" s="15"/>
      <c r="K243" s="15"/>
      <c r="L243" s="111"/>
      <c r="M243" s="16"/>
      <c r="N243" s="15"/>
      <c r="O243" s="36"/>
      <c r="P243" s="14"/>
      <c r="Q243" s="15"/>
      <c r="R243" s="17"/>
    </row>
    <row r="244" spans="3:18" ht="12.75">
      <c r="C244" s="187"/>
      <c r="D244" s="12"/>
      <c r="E244" s="13"/>
      <c r="F244" s="15"/>
      <c r="G244" s="14"/>
      <c r="H244" s="14"/>
      <c r="I244" s="14"/>
      <c r="J244" s="15"/>
      <c r="K244" s="15"/>
      <c r="L244" s="111"/>
      <c r="M244" s="16"/>
      <c r="N244" s="15"/>
      <c r="O244" s="36"/>
      <c r="P244" s="14"/>
      <c r="Q244" s="15"/>
      <c r="R244" s="17"/>
    </row>
    <row r="245" spans="3:18" ht="12.75">
      <c r="C245" s="187"/>
      <c r="D245" s="12"/>
      <c r="E245" s="13"/>
      <c r="F245" s="15"/>
      <c r="G245" s="14"/>
      <c r="H245" s="14"/>
      <c r="I245" s="14"/>
      <c r="J245" s="15"/>
      <c r="K245" s="15"/>
      <c r="L245" s="111"/>
      <c r="M245" s="16"/>
      <c r="N245" s="15"/>
      <c r="O245" s="36"/>
      <c r="P245" s="14"/>
      <c r="Q245" s="15"/>
      <c r="R245" s="17"/>
    </row>
    <row r="246" spans="3:18" ht="12.75">
      <c r="C246" s="187"/>
      <c r="D246" s="12"/>
      <c r="E246" s="13"/>
      <c r="F246" s="15"/>
      <c r="G246" s="14"/>
      <c r="H246" s="14"/>
      <c r="I246" s="14"/>
      <c r="J246" s="15"/>
      <c r="K246" s="15"/>
      <c r="L246" s="111"/>
      <c r="M246" s="16"/>
      <c r="N246" s="15"/>
      <c r="O246" s="36"/>
      <c r="P246" s="14"/>
      <c r="Q246" s="15"/>
      <c r="R246" s="17"/>
    </row>
    <row r="247" spans="3:18" ht="12.75">
      <c r="C247" s="187"/>
      <c r="D247" s="12"/>
      <c r="E247" s="13"/>
      <c r="F247" s="15"/>
      <c r="G247" s="14"/>
      <c r="H247" s="14"/>
      <c r="I247" s="14"/>
      <c r="J247" s="15"/>
      <c r="K247" s="15"/>
      <c r="L247" s="111"/>
      <c r="M247" s="16"/>
      <c r="N247" s="15"/>
      <c r="O247" s="36"/>
      <c r="P247" s="14"/>
      <c r="Q247" s="15"/>
      <c r="R247" s="17"/>
    </row>
    <row r="248" spans="3:18" ht="12.75">
      <c r="C248" s="187"/>
      <c r="D248" s="12"/>
      <c r="E248" s="13"/>
      <c r="F248" s="15"/>
      <c r="G248" s="14"/>
      <c r="H248" s="14"/>
      <c r="I248" s="14"/>
      <c r="J248" s="15"/>
      <c r="K248" s="15"/>
      <c r="L248" s="111"/>
      <c r="M248" s="16"/>
      <c r="N248" s="15"/>
      <c r="O248" s="36"/>
      <c r="P248" s="14"/>
      <c r="Q248" s="15"/>
      <c r="R248" s="17"/>
    </row>
    <row r="249" spans="2:18" ht="12.75">
      <c r="B249" s="1"/>
      <c r="C249" s="190"/>
      <c r="D249" s="12"/>
      <c r="E249" s="13"/>
      <c r="F249" s="15"/>
      <c r="G249" s="14"/>
      <c r="H249" s="14"/>
      <c r="I249" s="14"/>
      <c r="J249" s="15"/>
      <c r="K249" s="15"/>
      <c r="L249" s="111"/>
      <c r="M249" s="16"/>
      <c r="N249" s="15"/>
      <c r="O249" s="36"/>
      <c r="P249" s="14"/>
      <c r="Q249" s="15"/>
      <c r="R249" s="17"/>
    </row>
    <row r="250" spans="2:18" ht="31.5" customHeight="1">
      <c r="B250" s="1"/>
      <c r="C250" s="187"/>
      <c r="D250" s="43"/>
      <c r="E250" s="415" t="s">
        <v>165</v>
      </c>
      <c r="F250" s="415"/>
      <c r="G250" s="415"/>
      <c r="H250" s="415"/>
      <c r="I250" s="415"/>
      <c r="J250" s="415"/>
      <c r="K250" s="415"/>
      <c r="L250" s="415"/>
      <c r="M250" s="415"/>
      <c r="N250" s="415"/>
      <c r="O250" s="415"/>
      <c r="P250" s="415"/>
      <c r="Q250" s="43"/>
      <c r="R250" s="43"/>
    </row>
    <row r="251" spans="2:18" ht="20.25">
      <c r="B251" s="1"/>
      <c r="C251" s="9"/>
      <c r="D251" s="12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2:17" ht="12.75" customHeight="1">
      <c r="B252" s="1"/>
      <c r="C252" s="190"/>
      <c r="D252" s="10"/>
      <c r="E252" s="395"/>
      <c r="F252" s="395"/>
      <c r="G252" s="395"/>
      <c r="H252" s="395"/>
      <c r="I252" s="395"/>
      <c r="J252" s="395"/>
      <c r="K252" s="395"/>
      <c r="L252" s="395"/>
      <c r="M252" s="395"/>
      <c r="N252" s="395"/>
      <c r="O252" s="395"/>
      <c r="P252" s="395"/>
      <c r="Q252" s="166"/>
    </row>
    <row r="253" spans="2:18" ht="26.25" customHeight="1">
      <c r="B253" s="1"/>
      <c r="C253" s="191"/>
      <c r="D253" s="1"/>
      <c r="E253" s="416" t="s">
        <v>95</v>
      </c>
      <c r="F253" s="416"/>
      <c r="G253" s="416"/>
      <c r="H253" s="416"/>
      <c r="I253" s="416"/>
      <c r="J253" s="416"/>
      <c r="K253" s="416"/>
      <c r="L253" s="416"/>
      <c r="M253" s="416"/>
      <c r="N253" s="416"/>
      <c r="O253" s="416"/>
      <c r="P253" s="1"/>
      <c r="Q253" s="83"/>
      <c r="R253" s="81"/>
    </row>
    <row r="254" ht="12.75">
      <c r="C254" s="187"/>
    </row>
    <row r="255" spans="2:18" ht="12.75">
      <c r="B255" s="54"/>
      <c r="C255" s="189"/>
      <c r="D255" s="55"/>
      <c r="E255" s="5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8"/>
      <c r="R255" s="59"/>
    </row>
    <row r="256" spans="2:18" ht="15.75">
      <c r="B256" s="433"/>
      <c r="C256" s="454" t="s">
        <v>7</v>
      </c>
      <c r="D256" s="456" t="s">
        <v>17</v>
      </c>
      <c r="E256" s="454" t="s">
        <v>0</v>
      </c>
      <c r="F256" s="425" t="s">
        <v>1</v>
      </c>
      <c r="G256" s="426"/>
      <c r="H256" s="426"/>
      <c r="I256" s="426"/>
      <c r="J256" s="426"/>
      <c r="K256" s="427"/>
      <c r="L256" s="292"/>
      <c r="M256" s="293"/>
      <c r="N256" s="425" t="s">
        <v>11</v>
      </c>
      <c r="O256" s="426"/>
      <c r="P256" s="426"/>
      <c r="Q256" s="428" t="s">
        <v>2</v>
      </c>
      <c r="R256" s="428" t="s">
        <v>248</v>
      </c>
    </row>
    <row r="257" spans="2:18" ht="15" customHeight="1">
      <c r="B257" s="434"/>
      <c r="C257" s="455"/>
      <c r="D257" s="457"/>
      <c r="E257" s="455"/>
      <c r="F257" s="251" t="s">
        <v>4</v>
      </c>
      <c r="G257" s="252" t="s">
        <v>12</v>
      </c>
      <c r="H257" s="253" t="s">
        <v>18</v>
      </c>
      <c r="I257" s="253" t="s">
        <v>19</v>
      </c>
      <c r="J257" s="254" t="s">
        <v>20</v>
      </c>
      <c r="K257" s="254" t="s">
        <v>5</v>
      </c>
      <c r="L257" s="255" t="s">
        <v>21</v>
      </c>
      <c r="M257" s="256"/>
      <c r="N257" s="260" t="s">
        <v>9</v>
      </c>
      <c r="O257" s="260" t="s">
        <v>245</v>
      </c>
      <c r="P257" s="260" t="s">
        <v>109</v>
      </c>
      <c r="Q257" s="429"/>
      <c r="R257" s="429"/>
    </row>
    <row r="258" spans="2:19" ht="60" customHeight="1">
      <c r="B258" s="19">
        <v>178</v>
      </c>
      <c r="C258" s="147" t="s">
        <v>150</v>
      </c>
      <c r="D258" s="20">
        <v>15</v>
      </c>
      <c r="E258" s="21">
        <v>404.4</v>
      </c>
      <c r="F258" s="22">
        <f aca="true" t="shared" si="3" ref="F258:F263">D258*E258</f>
        <v>6066</v>
      </c>
      <c r="G258" s="23"/>
      <c r="H258" s="23"/>
      <c r="I258" s="23">
        <f aca="true" t="shared" si="4" ref="I258:I263">H258*0.25</f>
        <v>0</v>
      </c>
      <c r="J258" s="24">
        <f>IF((VLOOKUP(F258,'[2]TABLAS 15'!$B$22:$D$32,3)-L258)&lt;0,0,VLOOKUP(F258,'[2]TABLAS 15'!$B$22:$D$32,3)-L258)</f>
        <v>0</v>
      </c>
      <c r="K258" s="24">
        <f aca="true" t="shared" si="5" ref="K258:K263">SUM(F258+H258+J258+I258+G258)</f>
        <v>6066</v>
      </c>
      <c r="L258" s="25">
        <f>((F258-VLOOKUP(F258,'[2]TABLAS 15'!$A$6:$D$13,1))*VLOOKUP(F258,'[2]TABLAS 15'!$A$6:$D$13,4)+VLOOKUP(F258,'[2]TABLAS 15'!$A$6:$D$13,3))</f>
        <v>728.1219140000001</v>
      </c>
      <c r="M258" s="26"/>
      <c r="N258" s="24">
        <f>IF((VLOOKUP(F258,'[2]TABLAS 15'!$B$22:$D$32,3)-L258)&lt;0,-(VLOOKUP(F258,'[2]TABLAS 15'!$B$22:$D$32,3)-L258),0)</f>
        <v>728.1219140000001</v>
      </c>
      <c r="O258" s="27"/>
      <c r="P258" s="23">
        <v>133.45</v>
      </c>
      <c r="Q258" s="24">
        <f aca="true" t="shared" si="6" ref="Q258:Q263">K258-N258-O258-P258</f>
        <v>5204.428086</v>
      </c>
      <c r="R258" s="473">
        <v>1</v>
      </c>
      <c r="S258" s="235"/>
    </row>
    <row r="259" spans="2:19" ht="60" customHeight="1">
      <c r="B259" s="19">
        <v>179</v>
      </c>
      <c r="C259" s="147" t="s">
        <v>148</v>
      </c>
      <c r="D259" s="20">
        <v>15</v>
      </c>
      <c r="E259" s="21">
        <v>184</v>
      </c>
      <c r="F259" s="24">
        <f t="shared" si="3"/>
        <v>2760</v>
      </c>
      <c r="G259" s="23"/>
      <c r="H259" s="23"/>
      <c r="I259" s="23">
        <f t="shared" si="4"/>
        <v>0</v>
      </c>
      <c r="J259" s="24">
        <f>IF((VLOOKUP(F259,'[2]TABLAS 15'!$B$22:$D$32,3)-L259)&lt;0,0,VLOOKUP(F259,'[2]TABLAS 15'!$B$22:$D$32,3)-L259)</f>
        <v>0</v>
      </c>
      <c r="K259" s="24">
        <f t="shared" si="5"/>
        <v>2760</v>
      </c>
      <c r="L259" s="25">
        <f>((F259-VLOOKUP(F259,'[2]TABLAS 15'!$A$6:$D$13,1))*VLOOKUP(F259,'[2]TABLAS 15'!$A$6:$D$13,4)+VLOOKUP(F259,'[2]TABLAS 15'!$A$6:$D$13,3))</f>
        <v>194.86006400000002</v>
      </c>
      <c r="M259" s="26"/>
      <c r="N259" s="24">
        <f>IF((VLOOKUP(F259,'[2]TABLAS 15'!$B$22:$D$32,3)-L259)&lt;0,-(VLOOKUP(F259,'[2]TABLAS 15'!$B$22:$D$32,3)-L259),0)</f>
        <v>47.54006400000003</v>
      </c>
      <c r="O259" s="27"/>
      <c r="P259" s="23">
        <v>67.81</v>
      </c>
      <c r="Q259" s="24">
        <f t="shared" si="6"/>
        <v>2644.6499360000003</v>
      </c>
      <c r="R259" s="473">
        <v>1</v>
      </c>
      <c r="S259" s="235"/>
    </row>
    <row r="260" spans="2:19" ht="60" customHeight="1">
      <c r="B260" s="19">
        <v>180</v>
      </c>
      <c r="C260" s="146" t="s">
        <v>96</v>
      </c>
      <c r="D260" s="20">
        <v>15</v>
      </c>
      <c r="E260" s="21">
        <v>189</v>
      </c>
      <c r="F260" s="24">
        <f t="shared" si="3"/>
        <v>2835</v>
      </c>
      <c r="G260" s="23"/>
      <c r="H260" s="23"/>
      <c r="I260" s="23">
        <f t="shared" si="4"/>
        <v>0</v>
      </c>
      <c r="J260" s="24">
        <f>IF((VLOOKUP(F260,'[2]TABLAS 15'!$B$22:$D$32,3)-L260)&lt;0,0,VLOOKUP(F260,'[2]TABLAS 15'!$B$22:$D$32,3)-L260)</f>
        <v>0</v>
      </c>
      <c r="K260" s="24">
        <f t="shared" si="5"/>
        <v>2835</v>
      </c>
      <c r="L260" s="25">
        <f>((F260-VLOOKUP(F260,'[2]TABLAS 15'!$A$6:$D$13,1))*VLOOKUP(F260,'[2]TABLAS 15'!$A$6:$D$13,4)+VLOOKUP(F260,'[2]TABLAS 15'!$A$6:$D$13,3))</f>
        <v>203.02006400000002</v>
      </c>
      <c r="M260" s="26"/>
      <c r="N260" s="24">
        <f>IF((VLOOKUP(F260,'[2]TABLAS 15'!$B$22:$D$32,3)-L260)&lt;0,-(VLOOKUP(F260,'[2]TABLAS 15'!$B$22:$D$32,3)-L260),0)</f>
        <v>55.700064000000026</v>
      </c>
      <c r="O260" s="27"/>
      <c r="P260" s="23">
        <v>69.48</v>
      </c>
      <c r="Q260" s="24">
        <f t="shared" si="6"/>
        <v>2709.819936</v>
      </c>
      <c r="R260" s="473">
        <v>1</v>
      </c>
      <c r="S260" s="235"/>
    </row>
    <row r="261" spans="2:19" ht="60" customHeight="1">
      <c r="B261" s="19">
        <v>181</v>
      </c>
      <c r="C261" s="147" t="s">
        <v>149</v>
      </c>
      <c r="D261" s="20">
        <v>15</v>
      </c>
      <c r="E261" s="21">
        <v>121.5</v>
      </c>
      <c r="F261" s="24">
        <f t="shared" si="3"/>
        <v>1822.5</v>
      </c>
      <c r="G261" s="23"/>
      <c r="H261" s="23"/>
      <c r="I261" s="23">
        <f t="shared" si="4"/>
        <v>0</v>
      </c>
      <c r="J261" s="24">
        <f>IF((VLOOKUP(F261,'[2]TABLAS 15'!$B$22:$D$32,3)-L261)&lt;0,0,VLOOKUP(F261,'[2]TABLAS 15'!$B$22:$D$32,3)-L261)</f>
        <v>85.70519999999998</v>
      </c>
      <c r="K261" s="24">
        <f t="shared" si="5"/>
        <v>1908.2051999999999</v>
      </c>
      <c r="L261" s="25">
        <f>((F261-VLOOKUP(F261,'[2]TABLAS 15'!$A$6:$D$13,1))*VLOOKUP(F261,'[2]TABLAS 15'!$A$6:$D$13,4)+VLOOKUP(F261,'[2]TABLAS 15'!$A$6:$D$13,3))</f>
        <v>105.52480000000001</v>
      </c>
      <c r="M261" s="26"/>
      <c r="N261" s="24">
        <f>IF((VLOOKUP(F261,'[2]TABLAS 15'!$B$22:$D$32,3)-L261)&lt;0,-(VLOOKUP(F261,'[2]TABLAS 15'!$B$22:$D$32,3)-L261),0)</f>
        <v>0</v>
      </c>
      <c r="O261" s="27"/>
      <c r="P261" s="23">
        <v>47.71</v>
      </c>
      <c r="Q261" s="24">
        <f t="shared" si="6"/>
        <v>1860.4951999999998</v>
      </c>
      <c r="R261" s="473">
        <v>1</v>
      </c>
      <c r="S261" s="235"/>
    </row>
    <row r="262" spans="2:19" ht="60" customHeight="1">
      <c r="B262" s="19">
        <v>182</v>
      </c>
      <c r="C262" s="171" t="s">
        <v>207</v>
      </c>
      <c r="D262" s="20">
        <v>15</v>
      </c>
      <c r="E262" s="21">
        <v>304.2</v>
      </c>
      <c r="F262" s="24">
        <f t="shared" si="3"/>
        <v>4563</v>
      </c>
      <c r="G262" s="23"/>
      <c r="H262" s="23"/>
      <c r="I262" s="23">
        <f t="shared" si="4"/>
        <v>0</v>
      </c>
      <c r="J262" s="24">
        <f>IF((VLOOKUP(F262,'[2]TABLAS 15'!$B$22:$D$32,3)-L262)&lt;0,0,VLOOKUP(F262,'[2]TABLAS 15'!$B$22:$D$32,3)-L262)</f>
        <v>0</v>
      </c>
      <c r="K262" s="24">
        <f t="shared" si="5"/>
        <v>4563</v>
      </c>
      <c r="L262" s="25">
        <f>((F262-VLOOKUP(F262,'[2]TABLAS 15'!$A$6:$D$13,1))*VLOOKUP(F262,'[2]TABLAS 15'!$A$6:$D$13,4)+VLOOKUP(F262,'[2]TABLAS 15'!$A$6:$D$13,3))</f>
        <v>440.2734079999999</v>
      </c>
      <c r="M262" s="26"/>
      <c r="N262" s="24">
        <f>IF((VLOOKUP(F262,'[2]TABLAS 15'!$B$22:$D$32,3)-L262)&lt;0,-(VLOOKUP(F262,'[2]TABLAS 15'!$B$22:$D$32,3)-L262),0)</f>
        <v>440.2734079999999</v>
      </c>
      <c r="O262" s="27"/>
      <c r="P262" s="23">
        <v>103.07</v>
      </c>
      <c r="Q262" s="24">
        <f t="shared" si="6"/>
        <v>4019.656592</v>
      </c>
      <c r="R262" s="473">
        <v>1</v>
      </c>
      <c r="S262" s="235"/>
    </row>
    <row r="263" spans="2:19" ht="60" customHeight="1">
      <c r="B263" s="19">
        <v>183</v>
      </c>
      <c r="C263" s="206" t="s">
        <v>36</v>
      </c>
      <c r="D263" s="20">
        <v>15</v>
      </c>
      <c r="E263" s="21">
        <v>195.6</v>
      </c>
      <c r="F263" s="24">
        <f t="shared" si="3"/>
        <v>2934</v>
      </c>
      <c r="G263" s="23"/>
      <c r="H263" s="23"/>
      <c r="I263" s="23">
        <f t="shared" si="4"/>
        <v>0</v>
      </c>
      <c r="J263" s="24">
        <f>IF((VLOOKUP(F263,'[2]TABLAS 15'!$B$22:$D$32,3)-L263)&lt;0,0,VLOOKUP(F263,'[2]TABLAS 15'!$B$22:$D$32,3)-L263)</f>
        <v>0</v>
      </c>
      <c r="K263" s="24">
        <f t="shared" si="5"/>
        <v>2934</v>
      </c>
      <c r="L263" s="25">
        <f>((F263-VLOOKUP(F263,'[2]TABLAS 15'!$A$6:$D$13,1))*VLOOKUP(F263,'[2]TABLAS 15'!$A$6:$D$13,4)+VLOOKUP(F263,'[2]TABLAS 15'!$A$6:$D$13,3))</f>
        <v>213.791264</v>
      </c>
      <c r="M263" s="26"/>
      <c r="N263" s="24">
        <f>IF((VLOOKUP(F263,'[2]TABLAS 15'!$B$22:$D$32,3)-L263)&lt;0,-(VLOOKUP(F263,'[2]TABLAS 15'!$B$22:$D$32,3)-L263),0)</f>
        <v>66.47126400000002</v>
      </c>
      <c r="O263" s="27"/>
      <c r="P263" s="23">
        <v>71.69</v>
      </c>
      <c r="Q263" s="24">
        <f t="shared" si="6"/>
        <v>2795.838736</v>
      </c>
      <c r="R263" s="473">
        <v>1</v>
      </c>
      <c r="S263" s="235"/>
    </row>
    <row r="264" spans="2:19" ht="60" customHeight="1">
      <c r="B264" s="19">
        <v>184</v>
      </c>
      <c r="C264" s="237" t="s">
        <v>152</v>
      </c>
      <c r="D264" s="20">
        <v>15</v>
      </c>
      <c r="E264" s="21">
        <v>81</v>
      </c>
      <c r="F264" s="24">
        <f>D264*E264</f>
        <v>1215</v>
      </c>
      <c r="G264" s="23"/>
      <c r="H264" s="23"/>
      <c r="I264" s="23">
        <f>H264*0.25</f>
        <v>0</v>
      </c>
      <c r="J264" s="24">
        <f>IF((VLOOKUP(F264,'[2]TABLAS 15'!$B$22:$D$32,3)-L264)&lt;0,0,VLOOKUP(F264,'[2]TABLAS 15'!$B$22:$D$32,3)-L264)</f>
        <v>136.77519999999998</v>
      </c>
      <c r="K264" s="24">
        <f>SUM(F264+H264+J264+I264+G264)</f>
        <v>1351.7752</v>
      </c>
      <c r="L264" s="25">
        <f>((F264-VLOOKUP(F264,'[2]TABLAS 15'!$A$6:$D$13,1))*VLOOKUP(F264,'[2]TABLAS 15'!$A$6:$D$13,4)+VLOOKUP(F264,'[2]TABLAS 15'!$A$6:$D$13,3))</f>
        <v>66.6448</v>
      </c>
      <c r="M264" s="26"/>
      <c r="N264" s="24">
        <f>IF((VLOOKUP(F264,'[2]TABLAS 15'!$B$22:$D$32,3)-L264)&lt;0,-(VLOOKUP(F264,'[2]TABLAS 15'!$B$22:$D$32,3)-L264),0)</f>
        <v>0</v>
      </c>
      <c r="O264" s="27"/>
      <c r="P264" s="23">
        <v>33.79</v>
      </c>
      <c r="Q264" s="24">
        <f>K264-N264-O264-P264</f>
        <v>1317.9852</v>
      </c>
      <c r="R264" s="473">
        <v>1</v>
      </c>
      <c r="S264" s="235"/>
    </row>
    <row r="265" spans="2:19" ht="60" customHeight="1">
      <c r="B265" s="19">
        <v>185</v>
      </c>
      <c r="C265" s="106" t="s">
        <v>96</v>
      </c>
      <c r="D265" s="20">
        <v>15</v>
      </c>
      <c r="E265" s="21">
        <v>191</v>
      </c>
      <c r="F265" s="24">
        <f>D265*E265</f>
        <v>2865</v>
      </c>
      <c r="G265" s="23"/>
      <c r="H265" s="23"/>
      <c r="I265" s="23">
        <f>H265*0.25</f>
        <v>0</v>
      </c>
      <c r="J265" s="24">
        <f>IF((VLOOKUP(F265,'[2]TABLAS 15'!$B$22:$D$32,3)-L265)&lt;0,0,VLOOKUP(F265,'[2]TABLAS 15'!$B$22:$D$32,3)-L265)</f>
        <v>0</v>
      </c>
      <c r="K265" s="24">
        <f>SUM(F265+H265+J265+I265+G265)</f>
        <v>2865</v>
      </c>
      <c r="L265" s="25">
        <f>((F265-VLOOKUP(F265,'[2]TABLAS 15'!$A$6:$D$13,1))*VLOOKUP(F265,'[2]TABLAS 15'!$A$6:$D$13,4)+VLOOKUP(F265,'[2]TABLAS 15'!$A$6:$D$13,3))</f>
        <v>206.284064</v>
      </c>
      <c r="M265" s="26"/>
      <c r="N265" s="24">
        <f>IF((VLOOKUP(F265,'[2]TABLAS 15'!$B$22:$D$32,3)-L265)&lt;0,-(VLOOKUP(F265,'[2]TABLAS 15'!$B$22:$D$32,3)-L265),0)</f>
        <v>58.96406400000001</v>
      </c>
      <c r="O265" s="27"/>
      <c r="P265" s="23">
        <v>70.15</v>
      </c>
      <c r="Q265" s="24">
        <f>K265-N265-O265-P265</f>
        <v>2735.885936</v>
      </c>
      <c r="R265" s="473">
        <v>1</v>
      </c>
      <c r="S265" s="235"/>
    </row>
    <row r="266" spans="2:18" ht="15">
      <c r="B266" s="65"/>
      <c r="C266" s="236"/>
      <c r="D266" s="129"/>
      <c r="E266" s="130"/>
      <c r="F266" s="131">
        <f>SUM(F258:F265)</f>
        <v>25060.5</v>
      </c>
      <c r="G266" s="132"/>
      <c r="H266" s="132"/>
      <c r="I266" s="132">
        <f>SUM(I258:I265)</f>
        <v>0</v>
      </c>
      <c r="J266" s="131">
        <f>SUM(J258:J265)</f>
        <v>222.48039999999997</v>
      </c>
      <c r="K266" s="131">
        <f>SUM(K258:K265)</f>
        <v>25282.9804</v>
      </c>
      <c r="L266" s="133">
        <f>SUM(L258:L265)</f>
        <v>2158.5203779999997</v>
      </c>
      <c r="M266" s="134"/>
      <c r="N266" s="131">
        <f>SUM(N258:N265)</f>
        <v>1397.070778</v>
      </c>
      <c r="O266" s="135"/>
      <c r="P266" s="132">
        <f>SUM(P258:P265)</f>
        <v>597.15</v>
      </c>
      <c r="Q266" s="15"/>
      <c r="R266" s="17"/>
    </row>
    <row r="267" spans="2:18" ht="13.5" thickBot="1">
      <c r="B267" s="4"/>
      <c r="C267" s="6"/>
      <c r="D267" s="12"/>
      <c r="E267" s="13"/>
      <c r="F267" s="15"/>
      <c r="G267" s="14"/>
      <c r="H267" s="14"/>
      <c r="I267" s="14"/>
      <c r="J267" s="15"/>
      <c r="K267" s="15"/>
      <c r="L267" s="111"/>
      <c r="M267" s="16"/>
      <c r="N267" s="15"/>
      <c r="O267" s="36"/>
      <c r="P267" s="14"/>
      <c r="Q267" s="15"/>
      <c r="R267" s="17"/>
    </row>
    <row r="268" spans="4:18" ht="13.5" thickBot="1">
      <c r="D268" s="12"/>
      <c r="E268" s="13"/>
      <c r="F268" s="15"/>
      <c r="G268" s="14"/>
      <c r="H268" s="14"/>
      <c r="I268" s="14"/>
      <c r="J268" s="15"/>
      <c r="K268" s="15"/>
      <c r="L268" s="111"/>
      <c r="M268" s="16"/>
      <c r="N268" s="15"/>
      <c r="O268" s="36"/>
      <c r="P268" s="14"/>
      <c r="Q268" s="121">
        <f>SUM(Q258:Q267)</f>
        <v>23288.759621999998</v>
      </c>
      <c r="R268" s="17"/>
    </row>
    <row r="269" spans="4:18" ht="12.75">
      <c r="D269" s="12"/>
      <c r="E269" s="13"/>
      <c r="F269" s="15"/>
      <c r="G269" s="14"/>
      <c r="H269" s="14"/>
      <c r="I269" s="14"/>
      <c r="J269" s="15"/>
      <c r="K269" s="15"/>
      <c r="L269" s="111"/>
      <c r="M269" s="16"/>
      <c r="N269" s="15"/>
      <c r="O269" s="36"/>
      <c r="P269" s="14"/>
      <c r="Q269" s="15"/>
      <c r="R269" s="17"/>
    </row>
    <row r="270" spans="4:18" ht="12.75">
      <c r="D270" s="12"/>
      <c r="E270" s="13"/>
      <c r="F270" s="15"/>
      <c r="G270" s="14"/>
      <c r="H270" s="14"/>
      <c r="I270" s="14"/>
      <c r="J270" s="15"/>
      <c r="K270" s="15"/>
      <c r="L270" s="111"/>
      <c r="M270" s="16"/>
      <c r="N270" s="15"/>
      <c r="O270" s="36"/>
      <c r="P270" s="14"/>
      <c r="Q270" s="15"/>
      <c r="R270" s="17"/>
    </row>
    <row r="271" spans="9:18" ht="12.75">
      <c r="I271" s="424"/>
      <c r="J271" s="424"/>
      <c r="K271" s="424"/>
      <c r="L271" s="424"/>
      <c r="M271" s="424"/>
      <c r="N271" s="424"/>
      <c r="O271" s="424"/>
      <c r="P271" s="14"/>
      <c r="Q271" s="15"/>
      <c r="R271" s="17"/>
    </row>
    <row r="272" spans="9:18" ht="12.75">
      <c r="I272" s="120"/>
      <c r="J272" s="120"/>
      <c r="K272" s="120"/>
      <c r="L272" s="120"/>
      <c r="M272" s="120"/>
      <c r="N272" s="120"/>
      <c r="O272" s="120"/>
      <c r="P272" s="14"/>
      <c r="Q272" s="15"/>
      <c r="R272" s="17"/>
    </row>
    <row r="273" spans="9:18" ht="12.75">
      <c r="I273" s="120"/>
      <c r="J273" s="120"/>
      <c r="K273" s="120"/>
      <c r="L273" s="120"/>
      <c r="M273" s="120"/>
      <c r="N273" s="120"/>
      <c r="O273" s="120"/>
      <c r="P273" s="14"/>
      <c r="Q273" s="15"/>
      <c r="R273" s="17"/>
    </row>
    <row r="274" spans="9:18" ht="12.75">
      <c r="I274" s="120"/>
      <c r="J274" s="120"/>
      <c r="K274" s="120"/>
      <c r="L274" s="120"/>
      <c r="M274" s="120"/>
      <c r="N274" s="120"/>
      <c r="O274" s="120"/>
      <c r="P274" s="14"/>
      <c r="Q274" s="15"/>
      <c r="R274" s="17"/>
    </row>
    <row r="275" spans="9:18" ht="12.75">
      <c r="I275" s="71"/>
      <c r="J275" s="430"/>
      <c r="K275" s="430"/>
      <c r="L275" s="430"/>
      <c r="M275" s="430"/>
      <c r="N275" s="430"/>
      <c r="O275" s="430"/>
      <c r="P275" s="14"/>
      <c r="Q275" s="15"/>
      <c r="R275" s="17"/>
    </row>
    <row r="276" spans="9:18" ht="15">
      <c r="I276" s="458"/>
      <c r="J276" s="458"/>
      <c r="K276" s="458"/>
      <c r="L276" s="458"/>
      <c r="M276" s="458"/>
      <c r="N276" s="458"/>
      <c r="O276" s="458"/>
      <c r="P276" s="458"/>
      <c r="Q276" s="15"/>
      <c r="R276" s="17"/>
    </row>
    <row r="277" spans="9:18" ht="15.75">
      <c r="I277" s="179"/>
      <c r="J277" s="179"/>
      <c r="K277" s="179"/>
      <c r="L277" s="179"/>
      <c r="M277" s="179"/>
      <c r="N277" s="179"/>
      <c r="O277" s="179"/>
      <c r="P277" s="14"/>
      <c r="Q277" s="15"/>
      <c r="R277" s="17"/>
    </row>
    <row r="278" spans="9:18" ht="15.75">
      <c r="I278" s="179"/>
      <c r="J278" s="179"/>
      <c r="K278" s="179"/>
      <c r="L278" s="179"/>
      <c r="M278" s="179"/>
      <c r="N278" s="179"/>
      <c r="O278" s="179"/>
      <c r="P278" s="14"/>
      <c r="Q278" s="15"/>
      <c r="R278" s="17"/>
    </row>
    <row r="279" spans="9:18" ht="15.75">
      <c r="I279" s="179"/>
      <c r="J279" s="179"/>
      <c r="K279" s="179"/>
      <c r="L279" s="179"/>
      <c r="M279" s="179"/>
      <c r="N279" s="179"/>
      <c r="O279" s="179"/>
      <c r="P279" s="14"/>
      <c r="Q279" s="15"/>
      <c r="R279" s="17"/>
    </row>
    <row r="280" spans="4:18" ht="12.75">
      <c r="D280" s="12"/>
      <c r="E280" s="13"/>
      <c r="F280" s="15"/>
      <c r="G280" s="14"/>
      <c r="H280" s="14"/>
      <c r="I280" s="14"/>
      <c r="J280" s="15"/>
      <c r="K280" s="15"/>
      <c r="L280" s="111"/>
      <c r="M280" s="16"/>
      <c r="N280" s="15"/>
      <c r="O280" s="36"/>
      <c r="P280" s="14"/>
      <c r="Q280" s="15"/>
      <c r="R280" s="17"/>
    </row>
    <row r="281" spans="4:18" ht="12.75">
      <c r="D281" s="12"/>
      <c r="E281" s="13"/>
      <c r="F281" s="15"/>
      <c r="G281" s="14"/>
      <c r="H281" s="14"/>
      <c r="I281" s="14"/>
      <c r="J281" s="15"/>
      <c r="K281" s="15"/>
      <c r="L281" s="111"/>
      <c r="M281" s="16"/>
      <c r="N281" s="15"/>
      <c r="O281" s="36"/>
      <c r="P281" s="14"/>
      <c r="Q281" s="15"/>
      <c r="R281" s="17"/>
    </row>
    <row r="282" spans="4:18" ht="15.75">
      <c r="D282" s="459" t="s">
        <v>165</v>
      </c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3"/>
      <c r="Q282" s="43"/>
      <c r="R282" s="17"/>
    </row>
    <row r="283" spans="4:18" ht="12.75"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N283" s="459"/>
      <c r="O283" s="459"/>
      <c r="P283" s="14"/>
      <c r="Q283" s="15"/>
      <c r="R283" s="17"/>
    </row>
    <row r="284" spans="2:18" ht="12.75">
      <c r="B284" s="1"/>
      <c r="C284" s="7"/>
      <c r="D284" s="12"/>
      <c r="E284" s="13"/>
      <c r="F284" s="15"/>
      <c r="G284" s="14"/>
      <c r="H284" s="14"/>
      <c r="I284" s="14"/>
      <c r="J284" s="15"/>
      <c r="K284" s="15"/>
      <c r="L284" s="111"/>
      <c r="M284" s="16"/>
      <c r="N284" s="15"/>
      <c r="O284" s="36"/>
      <c r="P284" s="14"/>
      <c r="Q284" s="15"/>
      <c r="R284" s="17"/>
    </row>
    <row r="285" spans="2:18" ht="12.75">
      <c r="B285" s="1"/>
      <c r="R285" s="17"/>
    </row>
    <row r="286" spans="2:17" ht="12.75" customHeight="1">
      <c r="B286" s="1"/>
      <c r="C286" s="7"/>
      <c r="D286" s="395"/>
      <c r="E286" s="395"/>
      <c r="F286" s="395"/>
      <c r="G286" s="395"/>
      <c r="H286" s="395"/>
      <c r="I286" s="395"/>
      <c r="J286" s="395"/>
      <c r="K286" s="395"/>
      <c r="L286" s="395"/>
      <c r="M286" s="395"/>
      <c r="N286" s="395"/>
      <c r="O286" s="395"/>
      <c r="P286" s="395"/>
      <c r="Q286" s="8"/>
    </row>
    <row r="287" spans="2:18" ht="12.75">
      <c r="B287" s="1"/>
      <c r="C287" s="10"/>
      <c r="D287" s="1"/>
      <c r="O287" s="11"/>
      <c r="P287" s="1"/>
      <c r="Q287" s="83"/>
      <c r="R287" s="81"/>
    </row>
    <row r="288" spans="5:14" ht="27.75" customHeight="1" thickBot="1">
      <c r="E288" s="398" t="s">
        <v>95</v>
      </c>
      <c r="F288" s="398"/>
      <c r="G288" s="398"/>
      <c r="H288" s="398"/>
      <c r="I288" s="398"/>
      <c r="J288" s="398"/>
      <c r="K288" s="398"/>
      <c r="L288" s="398"/>
      <c r="M288" s="398"/>
      <c r="N288" s="398"/>
    </row>
    <row r="289" spans="2:18" ht="15.75">
      <c r="B289" s="1"/>
      <c r="C289" s="49"/>
      <c r="D289" s="50"/>
      <c r="E289" s="50"/>
      <c r="F289" s="49"/>
      <c r="G289" s="49"/>
      <c r="H289" s="49"/>
      <c r="I289" s="49"/>
      <c r="J289" s="49"/>
      <c r="K289" s="48"/>
      <c r="L289" s="51" t="s">
        <v>16</v>
      </c>
      <c r="M289" s="49"/>
      <c r="N289" s="52"/>
      <c r="O289" s="53"/>
      <c r="P289" s="49"/>
      <c r="Q289" s="49"/>
      <c r="R289" s="49"/>
    </row>
    <row r="290" spans="2:18" ht="12.75">
      <c r="B290" s="54"/>
      <c r="C290" s="1"/>
      <c r="D290" s="55"/>
      <c r="E290" s="5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8"/>
      <c r="R290" s="59"/>
    </row>
    <row r="291" spans="2:18" ht="15.75">
      <c r="B291" s="433"/>
      <c r="C291" s="422" t="s">
        <v>7</v>
      </c>
      <c r="D291" s="452" t="s">
        <v>17</v>
      </c>
      <c r="E291" s="422" t="s">
        <v>0</v>
      </c>
      <c r="F291" s="425" t="s">
        <v>1</v>
      </c>
      <c r="G291" s="426"/>
      <c r="H291" s="426"/>
      <c r="I291" s="426"/>
      <c r="J291" s="426"/>
      <c r="K291" s="427"/>
      <c r="L291" s="292"/>
      <c r="M291" s="293"/>
      <c r="N291" s="425" t="s">
        <v>11</v>
      </c>
      <c r="O291" s="426"/>
      <c r="P291" s="426"/>
      <c r="Q291" s="428" t="s">
        <v>2</v>
      </c>
      <c r="R291" s="428" t="s">
        <v>248</v>
      </c>
    </row>
    <row r="292" spans="2:18" ht="15" customHeight="1">
      <c r="B292" s="434"/>
      <c r="C292" s="423"/>
      <c r="D292" s="453"/>
      <c r="E292" s="423"/>
      <c r="F292" s="251" t="s">
        <v>4</v>
      </c>
      <c r="G292" s="252" t="s">
        <v>12</v>
      </c>
      <c r="H292" s="253" t="s">
        <v>18</v>
      </c>
      <c r="I292" s="253" t="s">
        <v>19</v>
      </c>
      <c r="J292" s="254" t="s">
        <v>20</v>
      </c>
      <c r="K292" s="254" t="s">
        <v>5</v>
      </c>
      <c r="L292" s="255" t="s">
        <v>21</v>
      </c>
      <c r="M292" s="256"/>
      <c r="N292" s="260" t="s">
        <v>9</v>
      </c>
      <c r="O292" s="260" t="s">
        <v>245</v>
      </c>
      <c r="P292" s="260" t="s">
        <v>109</v>
      </c>
      <c r="Q292" s="429"/>
      <c r="R292" s="429"/>
    </row>
    <row r="293" spans="2:19" ht="60" customHeight="1">
      <c r="B293" s="19">
        <v>186</v>
      </c>
      <c r="C293" s="348" t="s">
        <v>182</v>
      </c>
      <c r="D293" s="20">
        <v>15</v>
      </c>
      <c r="E293" s="21">
        <v>81</v>
      </c>
      <c r="F293" s="22">
        <f aca="true" t="shared" si="7" ref="F293:F301">D293*E293</f>
        <v>1215</v>
      </c>
      <c r="G293" s="23"/>
      <c r="H293" s="23"/>
      <c r="I293" s="23">
        <f aca="true" t="shared" si="8" ref="I293:I301">H293*0.25</f>
        <v>0</v>
      </c>
      <c r="J293" s="24">
        <f>IF((VLOOKUP(F293,'[2]TABLAS 15'!$B$22:$D$32,3)-L293)&lt;0,0,VLOOKUP(F293,'[2]TABLAS 15'!$B$22:$D$32,3)-L293)</f>
        <v>136.77519999999998</v>
      </c>
      <c r="K293" s="24">
        <f aca="true" t="shared" si="9" ref="K293:K301">SUM(F293+H293+J293+I293+G293)</f>
        <v>1351.7752</v>
      </c>
      <c r="L293" s="25">
        <f>((F293-VLOOKUP(F293,'[2]TABLAS 15'!$A$6:$D$13,1))*VLOOKUP(F293,'[2]TABLAS 15'!$A$6:$D$13,4)+VLOOKUP(F293,'[2]TABLAS 15'!$A$6:$D$13,3))</f>
        <v>66.6448</v>
      </c>
      <c r="M293" s="26"/>
      <c r="N293" s="24">
        <f>IF((VLOOKUP(F293,'[2]TABLAS 15'!$B$22:$D$32,3)-L293)&lt;0,-(VLOOKUP(F293,'[2]TABLAS 15'!$B$22:$D$32,3)-L293),0)</f>
        <v>0</v>
      </c>
      <c r="O293" s="27"/>
      <c r="P293" s="23">
        <v>33.79</v>
      </c>
      <c r="Q293" s="24">
        <f aca="true" t="shared" si="10" ref="Q293:Q301">K293-N293-O293-P293</f>
        <v>1317.9852</v>
      </c>
      <c r="R293" s="473">
        <v>1</v>
      </c>
      <c r="S293" s="235"/>
    </row>
    <row r="294" spans="2:19" ht="60" customHeight="1">
      <c r="B294" s="19">
        <v>187</v>
      </c>
      <c r="C294" s="348" t="s">
        <v>183</v>
      </c>
      <c r="D294" s="20">
        <v>15</v>
      </c>
      <c r="E294" s="21">
        <v>83.3</v>
      </c>
      <c r="F294" s="22">
        <f t="shared" si="7"/>
        <v>1249.5</v>
      </c>
      <c r="G294" s="23"/>
      <c r="H294" s="23"/>
      <c r="I294" s="23">
        <f t="shared" si="8"/>
        <v>0</v>
      </c>
      <c r="J294" s="24">
        <f>IF((VLOOKUP(F294,'[2]TABLAS 15'!$B$22:$D$32,3)-L294)&lt;0,0,VLOOKUP(F294,'[2]TABLAS 15'!$B$22:$D$32,3)-L294)</f>
        <v>134.56719999999996</v>
      </c>
      <c r="K294" s="24">
        <f t="shared" si="9"/>
        <v>1384.0672</v>
      </c>
      <c r="L294" s="25">
        <f>((F294-VLOOKUP(F294,'[2]TABLAS 15'!$A$6:$D$13,1))*VLOOKUP(F294,'[2]TABLAS 15'!$A$6:$D$13,4)+VLOOKUP(F294,'[2]TABLAS 15'!$A$6:$D$13,3))</f>
        <v>68.85280000000002</v>
      </c>
      <c r="M294" s="26"/>
      <c r="N294" s="24">
        <f>IF((VLOOKUP(F294,'[2]TABLAS 15'!$B$22:$D$32,3)-L294)&lt;0,-(VLOOKUP(F294,'[2]TABLAS 15'!$B$22:$D$32,3)-L294),0)</f>
        <v>0</v>
      </c>
      <c r="O294" s="27"/>
      <c r="P294" s="23">
        <v>34.6</v>
      </c>
      <c r="Q294" s="24">
        <f t="shared" si="10"/>
        <v>1349.4672</v>
      </c>
      <c r="R294" s="473">
        <v>1</v>
      </c>
      <c r="S294" s="235"/>
    </row>
    <row r="295" spans="2:19" ht="60" customHeight="1">
      <c r="B295" s="19">
        <v>188</v>
      </c>
      <c r="C295" s="348" t="s">
        <v>185</v>
      </c>
      <c r="D295" s="20">
        <v>15</v>
      </c>
      <c r="E295" s="21">
        <v>83.5</v>
      </c>
      <c r="F295" s="22">
        <f t="shared" si="7"/>
        <v>1252.5</v>
      </c>
      <c r="G295" s="23"/>
      <c r="H295" s="23"/>
      <c r="I295" s="23">
        <f t="shared" si="8"/>
        <v>0</v>
      </c>
      <c r="J295" s="24">
        <f>IF((VLOOKUP(F295,'[2]TABLAS 15'!$B$22:$D$32,3)-L295)&lt;0,0,VLOOKUP(F295,'[2]TABLAS 15'!$B$22:$D$32,3)-L295)</f>
        <v>134.37519999999998</v>
      </c>
      <c r="K295" s="24">
        <f t="shared" si="9"/>
        <v>1386.8752</v>
      </c>
      <c r="L295" s="25">
        <f>((F295-VLOOKUP(F295,'[2]TABLAS 15'!$A$6:$D$13,1))*VLOOKUP(F295,'[2]TABLAS 15'!$A$6:$D$13,4)+VLOOKUP(F295,'[2]TABLAS 15'!$A$6:$D$13,3))</f>
        <v>69.04480000000001</v>
      </c>
      <c r="M295" s="26"/>
      <c r="N295" s="24">
        <f>IF((VLOOKUP(F295,'[2]TABLAS 15'!$B$22:$D$32,3)-L295)&lt;0,-(VLOOKUP(F295,'[2]TABLAS 15'!$B$22:$D$32,3)-L295),0)</f>
        <v>0</v>
      </c>
      <c r="O295" s="27"/>
      <c r="P295" s="23">
        <v>34.67</v>
      </c>
      <c r="Q295" s="24">
        <f t="shared" si="10"/>
        <v>1352.2051999999999</v>
      </c>
      <c r="R295" s="473">
        <v>1</v>
      </c>
      <c r="S295" s="235"/>
    </row>
    <row r="296" spans="2:19" ht="60" customHeight="1">
      <c r="B296" s="19">
        <v>189</v>
      </c>
      <c r="C296" s="348" t="s">
        <v>184</v>
      </c>
      <c r="D296" s="20">
        <v>15</v>
      </c>
      <c r="E296" s="21">
        <v>271.2</v>
      </c>
      <c r="F296" s="22">
        <f t="shared" si="7"/>
        <v>4068</v>
      </c>
      <c r="G296" s="23"/>
      <c r="H296" s="23"/>
      <c r="I296" s="23">
        <f t="shared" si="8"/>
        <v>0</v>
      </c>
      <c r="J296" s="24">
        <f>IF((VLOOKUP(F296,'[2]TABLAS 15'!$B$22:$D$32,3)-L296)&lt;0,0,VLOOKUP(F296,'[2]TABLAS 15'!$B$22:$D$32,3)-L296)</f>
        <v>0</v>
      </c>
      <c r="K296" s="24">
        <f t="shared" si="9"/>
        <v>4068</v>
      </c>
      <c r="L296" s="25">
        <f>((F296-VLOOKUP(F296,'[2]TABLAS 15'!$A$6:$D$13,1))*VLOOKUP(F296,'[2]TABLAS 15'!$A$6:$D$13,4)+VLOOKUP(F296,'[2]TABLAS 15'!$A$6:$D$13,3))</f>
        <v>356.0448</v>
      </c>
      <c r="M296" s="26"/>
      <c r="N296" s="24">
        <f>IF((VLOOKUP(F296,'[2]TABLAS 15'!$B$22:$D$32,3)-L296)&lt;0,-(VLOOKUP(F296,'[2]TABLAS 15'!$B$22:$D$32,3)-L296),0)</f>
        <v>356.0448</v>
      </c>
      <c r="O296" s="27"/>
      <c r="P296" s="23">
        <v>92.8</v>
      </c>
      <c r="Q296" s="24">
        <f t="shared" si="10"/>
        <v>3619.1551999999997</v>
      </c>
      <c r="R296" s="473">
        <v>1</v>
      </c>
      <c r="S296" s="235"/>
    </row>
    <row r="297" spans="2:19" ht="60" customHeight="1">
      <c r="B297" s="19">
        <v>190</v>
      </c>
      <c r="C297" s="349" t="s">
        <v>146</v>
      </c>
      <c r="D297" s="20">
        <v>15</v>
      </c>
      <c r="E297" s="21">
        <v>66</v>
      </c>
      <c r="F297" s="22">
        <f t="shared" si="7"/>
        <v>990</v>
      </c>
      <c r="G297" s="23"/>
      <c r="H297" s="23"/>
      <c r="I297" s="23">
        <f t="shared" si="8"/>
        <v>0</v>
      </c>
      <c r="J297" s="24">
        <f>IF((VLOOKUP(F297,'[2]TABLAS 15'!$B$22:$D$32,3)-L297)&lt;0,0,VLOOKUP(F297,'[2]TABLAS 15'!$B$22:$D$32,3)-L297)</f>
        <v>151.1752</v>
      </c>
      <c r="K297" s="24">
        <f t="shared" si="9"/>
        <v>1141.1752</v>
      </c>
      <c r="L297" s="25">
        <f>((F297-VLOOKUP(F297,'[2]TABLAS 15'!$A$6:$D$13,1))*VLOOKUP(F297,'[2]TABLAS 15'!$A$6:$D$13,4)+VLOOKUP(F297,'[2]TABLAS 15'!$A$6:$D$13,3))</f>
        <v>52.244800000000005</v>
      </c>
      <c r="M297" s="26"/>
      <c r="N297" s="24">
        <f>IF((VLOOKUP(F297,'[2]TABLAS 15'!$B$22:$D$32,3)-L297)&lt;0,-(VLOOKUP(F297,'[2]TABLAS 15'!$B$22:$D$32,3)-L297),0)</f>
        <v>0</v>
      </c>
      <c r="O297" s="27"/>
      <c r="P297" s="23">
        <v>28.53</v>
      </c>
      <c r="Q297" s="24">
        <f t="shared" si="10"/>
        <v>1112.6452</v>
      </c>
      <c r="R297" s="473">
        <v>1</v>
      </c>
      <c r="S297" s="235"/>
    </row>
    <row r="298" spans="2:19" ht="60" customHeight="1">
      <c r="B298" s="19">
        <v>191</v>
      </c>
      <c r="C298" s="348" t="s">
        <v>186</v>
      </c>
      <c r="D298" s="20">
        <v>15</v>
      </c>
      <c r="E298" s="21">
        <v>46</v>
      </c>
      <c r="F298" s="22">
        <f t="shared" si="7"/>
        <v>690</v>
      </c>
      <c r="G298" s="23"/>
      <c r="H298" s="23"/>
      <c r="I298" s="23">
        <f t="shared" si="8"/>
        <v>0</v>
      </c>
      <c r="J298" s="24">
        <f>IF((VLOOKUP(F298,'[2]TABLAS 15'!$B$22:$D$32,3)-L298)&lt;0,0,VLOOKUP(F298,'[2]TABLAS 15'!$B$22:$D$32,3)-L298)</f>
        <v>170.46519999999998</v>
      </c>
      <c r="K298" s="24">
        <f t="shared" si="9"/>
        <v>860.4652</v>
      </c>
      <c r="L298" s="25">
        <f>((F298-VLOOKUP(F298,'[2]TABLAS 15'!$A$6:$D$13,1))*VLOOKUP(F298,'[2]TABLAS 15'!$A$6:$D$13,4)+VLOOKUP(F298,'[2]TABLAS 15'!$A$6:$D$13,3))</f>
        <v>33.0448</v>
      </c>
      <c r="M298" s="26"/>
      <c r="N298" s="24">
        <f>IF((VLOOKUP(F298,'[2]TABLAS 15'!$B$22:$D$32,3)-L298)&lt;0,-(VLOOKUP(F298,'[2]TABLAS 15'!$B$22:$D$32,3)-L298),0)</f>
        <v>0</v>
      </c>
      <c r="O298" s="27"/>
      <c r="P298" s="23">
        <v>21.51</v>
      </c>
      <c r="Q298" s="24">
        <f t="shared" si="10"/>
        <v>838.9552</v>
      </c>
      <c r="R298" s="473">
        <v>1</v>
      </c>
      <c r="S298" s="235"/>
    </row>
    <row r="299" spans="2:19" ht="60" customHeight="1">
      <c r="B299" s="19">
        <v>192</v>
      </c>
      <c r="C299" s="348" t="s">
        <v>187</v>
      </c>
      <c r="D299" s="20">
        <v>15</v>
      </c>
      <c r="E299" s="21">
        <v>83.5</v>
      </c>
      <c r="F299" s="22">
        <f t="shared" si="7"/>
        <v>1252.5</v>
      </c>
      <c r="G299" s="23"/>
      <c r="H299" s="23"/>
      <c r="I299" s="23">
        <f t="shared" si="8"/>
        <v>0</v>
      </c>
      <c r="J299" s="24">
        <f>IF((VLOOKUP(F299,'[2]TABLAS 15'!$B$22:$D$32,3)-L299)&lt;0,0,VLOOKUP(F299,'[2]TABLAS 15'!$B$22:$D$32,3)-L299)</f>
        <v>134.37519999999998</v>
      </c>
      <c r="K299" s="24">
        <f t="shared" si="9"/>
        <v>1386.8752</v>
      </c>
      <c r="L299" s="25">
        <f>((F299-VLOOKUP(F299,'[2]TABLAS 15'!$A$6:$D$13,1))*VLOOKUP(F299,'[2]TABLAS 15'!$A$6:$D$13,4)+VLOOKUP(F299,'[2]TABLAS 15'!$A$6:$D$13,3))</f>
        <v>69.04480000000001</v>
      </c>
      <c r="M299" s="26"/>
      <c r="N299" s="24">
        <f>IF((VLOOKUP(F299,'[2]TABLAS 15'!$B$22:$D$32,3)-L299)&lt;0,-(VLOOKUP(F299,'[2]TABLAS 15'!$B$22:$D$32,3)-L299),0)</f>
        <v>0</v>
      </c>
      <c r="O299" s="27"/>
      <c r="P299" s="23">
        <v>34.67</v>
      </c>
      <c r="Q299" s="24">
        <f t="shared" si="10"/>
        <v>1352.2051999999999</v>
      </c>
      <c r="R299" s="473">
        <v>1</v>
      </c>
      <c r="S299" s="235"/>
    </row>
    <row r="300" spans="2:19" ht="60" customHeight="1">
      <c r="B300" s="19">
        <v>193</v>
      </c>
      <c r="C300" s="348" t="s">
        <v>188</v>
      </c>
      <c r="D300" s="20">
        <v>15</v>
      </c>
      <c r="E300" s="21">
        <v>83.25</v>
      </c>
      <c r="F300" s="22">
        <f t="shared" si="7"/>
        <v>1248.75</v>
      </c>
      <c r="G300" s="23"/>
      <c r="H300" s="23"/>
      <c r="I300" s="23">
        <f t="shared" si="8"/>
        <v>0</v>
      </c>
      <c r="J300" s="24">
        <f>IF((VLOOKUP(F300,'[2]TABLAS 15'!$B$22:$D$32,3)-L300)&lt;0,0,VLOOKUP(F300,'[2]TABLAS 15'!$B$22:$D$32,3)-L300)</f>
        <v>134.61519999999996</v>
      </c>
      <c r="K300" s="24">
        <f t="shared" si="9"/>
        <v>1383.3652</v>
      </c>
      <c r="L300" s="25">
        <f>((F300-VLOOKUP(F300,'[2]TABLAS 15'!$A$6:$D$13,1))*VLOOKUP(F300,'[2]TABLAS 15'!$A$6:$D$13,4)+VLOOKUP(F300,'[2]TABLAS 15'!$A$6:$D$13,3))</f>
        <v>68.80480000000001</v>
      </c>
      <c r="M300" s="26"/>
      <c r="N300" s="24">
        <f>IF((VLOOKUP(F300,'[2]TABLAS 15'!$B$22:$D$32,3)-L300)&lt;0,-(VLOOKUP(F300,'[2]TABLAS 15'!$B$22:$D$32,3)-L300),0)</f>
        <v>0</v>
      </c>
      <c r="O300" s="27"/>
      <c r="P300" s="23">
        <v>34.58</v>
      </c>
      <c r="Q300" s="24">
        <f t="shared" si="10"/>
        <v>1348.7852</v>
      </c>
      <c r="R300" s="473">
        <v>1</v>
      </c>
      <c r="S300" s="235"/>
    </row>
    <row r="301" spans="2:19" ht="60" customHeight="1">
      <c r="B301" s="19">
        <v>194</v>
      </c>
      <c r="C301" s="348" t="s">
        <v>189</v>
      </c>
      <c r="D301" s="20">
        <v>15</v>
      </c>
      <c r="E301" s="21">
        <v>83.5</v>
      </c>
      <c r="F301" s="22">
        <f t="shared" si="7"/>
        <v>1252.5</v>
      </c>
      <c r="G301" s="23"/>
      <c r="H301" s="23"/>
      <c r="I301" s="23">
        <f t="shared" si="8"/>
        <v>0</v>
      </c>
      <c r="J301" s="24">
        <f>IF((VLOOKUP(F301,'[2]TABLAS 15'!$B$22:$D$32,3)-L301)&lt;0,0,VLOOKUP(F301,'[2]TABLAS 15'!$B$22:$D$32,3)-L301)</f>
        <v>134.37519999999998</v>
      </c>
      <c r="K301" s="24">
        <f t="shared" si="9"/>
        <v>1386.8752</v>
      </c>
      <c r="L301" s="25">
        <f>((F301-VLOOKUP(F301,'[2]TABLAS 15'!$A$6:$D$13,1))*VLOOKUP(F301,'[2]TABLAS 15'!$A$6:$D$13,4)+VLOOKUP(F301,'[2]TABLAS 15'!$A$6:$D$13,3))</f>
        <v>69.04480000000001</v>
      </c>
      <c r="M301" s="26"/>
      <c r="N301" s="24">
        <f>IF((VLOOKUP(F301,'[2]TABLAS 15'!$B$22:$D$32,3)-L301)&lt;0,-(VLOOKUP(F301,'[2]TABLAS 15'!$B$22:$D$32,3)-L301),0)</f>
        <v>0</v>
      </c>
      <c r="O301" s="27"/>
      <c r="P301" s="23">
        <v>34.67</v>
      </c>
      <c r="Q301" s="24">
        <f t="shared" si="10"/>
        <v>1352.2051999999999</v>
      </c>
      <c r="R301" s="473">
        <v>1</v>
      </c>
      <c r="S301" s="235"/>
    </row>
    <row r="302" spans="2:18" ht="12.75">
      <c r="B302" s="2"/>
      <c r="C302" s="75"/>
      <c r="D302" s="20"/>
      <c r="E302" s="21"/>
      <c r="F302" s="24"/>
      <c r="G302" s="23"/>
      <c r="H302" s="23"/>
      <c r="I302" s="23"/>
      <c r="J302" s="24"/>
      <c r="K302" s="24"/>
      <c r="L302" s="25"/>
      <c r="M302" s="26"/>
      <c r="N302" s="24"/>
      <c r="O302" s="27"/>
      <c r="P302" s="23"/>
      <c r="Q302" s="131"/>
      <c r="R302" s="17"/>
    </row>
    <row r="303" spans="2:18" ht="15">
      <c r="B303" s="65"/>
      <c r="C303" s="108"/>
      <c r="D303" s="20"/>
      <c r="E303" s="21"/>
      <c r="F303" s="24">
        <f>SUM(F293:F302)</f>
        <v>13218.75</v>
      </c>
      <c r="G303" s="23"/>
      <c r="H303" s="23"/>
      <c r="I303" s="23">
        <f>SUM(I293:I302)</f>
        <v>0</v>
      </c>
      <c r="J303" s="24">
        <f>SUM(J293:J302)</f>
        <v>1130.7235999999998</v>
      </c>
      <c r="K303" s="24">
        <f>SUM(K293:K302)</f>
        <v>14349.473600000001</v>
      </c>
      <c r="L303" s="25">
        <f>SUM(L293:L302)</f>
        <v>852.7712000000001</v>
      </c>
      <c r="M303" s="26"/>
      <c r="N303" s="24">
        <f>SUM(N293:N302)</f>
        <v>356.0448</v>
      </c>
      <c r="O303" s="27"/>
      <c r="P303" s="23">
        <f>SUM(P293:P302)</f>
        <v>349.82</v>
      </c>
      <c r="Q303" s="24"/>
      <c r="R303" s="17"/>
    </row>
    <row r="304" spans="2:18" ht="13.5" thickBot="1">
      <c r="B304" s="4"/>
      <c r="C304" s="6"/>
      <c r="D304" s="12"/>
      <c r="E304" s="13"/>
      <c r="F304" s="15"/>
      <c r="G304" s="14"/>
      <c r="H304" s="14"/>
      <c r="I304" s="14"/>
      <c r="J304" s="15"/>
      <c r="K304" s="15"/>
      <c r="L304" s="111"/>
      <c r="M304" s="16"/>
      <c r="N304" s="15"/>
      <c r="O304" s="36"/>
      <c r="P304" s="14"/>
      <c r="Q304" s="15"/>
      <c r="R304" s="17"/>
    </row>
    <row r="305" spans="4:18" ht="13.5" thickBot="1">
      <c r="D305" s="12"/>
      <c r="E305" s="13"/>
      <c r="F305" s="15"/>
      <c r="G305" s="14"/>
      <c r="H305" s="14"/>
      <c r="I305" s="14"/>
      <c r="J305" s="15"/>
      <c r="K305" s="15"/>
      <c r="L305" s="111"/>
      <c r="M305" s="16"/>
      <c r="N305" s="15"/>
      <c r="O305" s="36"/>
      <c r="P305" s="14" t="s">
        <v>2</v>
      </c>
      <c r="Q305" s="121">
        <f>SUM(Q293:Q304)</f>
        <v>13643.6088</v>
      </c>
      <c r="R305" s="17"/>
    </row>
    <row r="306" spans="4:18" ht="12.75">
      <c r="D306" s="12"/>
      <c r="E306" s="13"/>
      <c r="F306" s="15"/>
      <c r="G306" s="14"/>
      <c r="H306" s="14"/>
      <c r="I306" s="14"/>
      <c r="J306" s="15"/>
      <c r="K306" s="15"/>
      <c r="L306" s="111"/>
      <c r="M306" s="16"/>
      <c r="N306" s="15"/>
      <c r="O306" s="36"/>
      <c r="P306" s="14"/>
      <c r="Q306" s="15"/>
      <c r="R306" s="17"/>
    </row>
    <row r="307" spans="4:18" ht="12.75">
      <c r="D307" s="12"/>
      <c r="E307" s="13"/>
      <c r="F307" s="15"/>
      <c r="G307" s="14"/>
      <c r="H307" s="14"/>
      <c r="I307" s="14"/>
      <c r="J307" s="15"/>
      <c r="K307" s="15"/>
      <c r="L307" s="111"/>
      <c r="M307" s="16"/>
      <c r="N307" s="15"/>
      <c r="O307" s="36"/>
      <c r="P307" s="14"/>
      <c r="Q307" s="15"/>
      <c r="R307" s="17"/>
    </row>
    <row r="308" spans="4:18" ht="12.75">
      <c r="D308" s="12"/>
      <c r="E308" s="13"/>
      <c r="F308" s="15"/>
      <c r="G308" s="14"/>
      <c r="H308" s="14"/>
      <c r="I308" s="14"/>
      <c r="J308" s="15"/>
      <c r="K308" s="15"/>
      <c r="L308" s="111"/>
      <c r="M308" s="16"/>
      <c r="N308" s="15"/>
      <c r="O308" s="36"/>
      <c r="P308" s="14"/>
      <c r="Q308" s="15"/>
      <c r="R308" s="17"/>
    </row>
    <row r="309" spans="4:18" ht="12.75">
      <c r="D309" s="12"/>
      <c r="E309" s="13"/>
      <c r="F309" s="15"/>
      <c r="G309" s="14"/>
      <c r="H309" s="14"/>
      <c r="I309" s="14"/>
      <c r="J309" s="15"/>
      <c r="K309" s="15"/>
      <c r="L309" s="111"/>
      <c r="M309" s="16"/>
      <c r="N309" s="15"/>
      <c r="O309" s="36"/>
      <c r="P309" s="14"/>
      <c r="Q309" s="15"/>
      <c r="R309" s="17"/>
    </row>
    <row r="310" spans="4:18" ht="12.75">
      <c r="D310" s="12"/>
      <c r="E310" s="13"/>
      <c r="F310" s="15"/>
      <c r="G310" s="14"/>
      <c r="H310" s="14"/>
      <c r="I310" s="14"/>
      <c r="J310" s="15"/>
      <c r="K310" s="15"/>
      <c r="L310" s="111"/>
      <c r="M310" s="16"/>
      <c r="N310" s="15"/>
      <c r="O310" s="36"/>
      <c r="P310" s="14"/>
      <c r="Q310" s="15"/>
      <c r="R310" s="17"/>
    </row>
    <row r="311" spans="2:18" ht="12.75">
      <c r="B311" s="1"/>
      <c r="C311" s="7"/>
      <c r="D311" s="415" t="s">
        <v>165</v>
      </c>
      <c r="E311" s="415"/>
      <c r="F311" s="415"/>
      <c r="G311" s="415"/>
      <c r="H311" s="415"/>
      <c r="I311" s="415"/>
      <c r="J311" s="415"/>
      <c r="K311" s="415"/>
      <c r="L311" s="415"/>
      <c r="M311" s="415"/>
      <c r="N311" s="415"/>
      <c r="O311" s="415"/>
      <c r="P311" s="415"/>
      <c r="Q311" s="15"/>
      <c r="R311" s="17"/>
    </row>
    <row r="312" spans="2:18" ht="15.75">
      <c r="B312" s="1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  <c r="N312" s="415"/>
      <c r="O312" s="415"/>
      <c r="P312" s="415"/>
      <c r="Q312" s="43"/>
      <c r="R312" s="17"/>
    </row>
    <row r="313" spans="2:18" ht="20.25">
      <c r="B313" s="1"/>
      <c r="C313" s="9"/>
      <c r="D313" s="12"/>
      <c r="E313" s="13"/>
      <c r="F313" s="15"/>
      <c r="G313" s="14"/>
      <c r="H313" s="14"/>
      <c r="I313" s="14"/>
      <c r="J313" s="15"/>
      <c r="K313" s="15"/>
      <c r="L313" s="3"/>
      <c r="M313" s="16"/>
      <c r="N313" s="15"/>
      <c r="O313" s="17"/>
      <c r="P313" s="17"/>
      <c r="Q313" s="15"/>
      <c r="R313" s="17"/>
    </row>
    <row r="314" spans="2:17" ht="12.75" customHeight="1">
      <c r="B314" s="1"/>
      <c r="C314" s="7"/>
      <c r="D314" s="10"/>
      <c r="E314" s="395"/>
      <c r="F314" s="395"/>
      <c r="G314" s="395"/>
      <c r="H314" s="395"/>
      <c r="I314" s="395"/>
      <c r="J314" s="395"/>
      <c r="K314" s="395"/>
      <c r="L314" s="395"/>
      <c r="M314" s="395"/>
      <c r="N314" s="395"/>
      <c r="O314" s="395"/>
      <c r="P314" s="395"/>
      <c r="Q314" s="166"/>
    </row>
    <row r="315" spans="2:18" ht="12.75">
      <c r="B315" s="1"/>
      <c r="C315" s="10"/>
      <c r="D315" s="1"/>
      <c r="E315" s="416" t="s">
        <v>95</v>
      </c>
      <c r="F315" s="416"/>
      <c r="G315" s="416"/>
      <c r="H315" s="416"/>
      <c r="I315" s="416"/>
      <c r="J315" s="416"/>
      <c r="K315" s="416"/>
      <c r="L315" s="416"/>
      <c r="M315" s="416"/>
      <c r="N315" s="416"/>
      <c r="O315" s="416"/>
      <c r="P315" s="416"/>
      <c r="Q315" s="83"/>
      <c r="R315" s="81"/>
    </row>
    <row r="318" spans="2:18" ht="17.25">
      <c r="B318" s="1"/>
      <c r="C318" s="45"/>
      <c r="D318" s="45"/>
      <c r="E318" s="45"/>
      <c r="F318" s="46"/>
      <c r="G318" s="46"/>
      <c r="H318" s="46"/>
      <c r="I318" s="46"/>
      <c r="J318" s="47"/>
      <c r="K318" s="60"/>
      <c r="L318" s="61"/>
      <c r="M318" s="49"/>
      <c r="N318" s="67"/>
      <c r="O318" s="67"/>
      <c r="P318" s="67"/>
      <c r="Q318" s="67"/>
      <c r="R318" s="67"/>
    </row>
    <row r="319" spans="2:18" ht="15.75">
      <c r="B319" s="1"/>
      <c r="C319" s="45"/>
      <c r="D319" s="45"/>
      <c r="E319" s="45"/>
      <c r="F319" s="46"/>
      <c r="G319" s="46"/>
      <c r="H319" s="46"/>
      <c r="I319" s="46"/>
      <c r="J319" s="47"/>
      <c r="K319" s="48"/>
      <c r="L319" s="77"/>
      <c r="M319" s="49"/>
      <c r="N319" s="77"/>
      <c r="O319" s="77"/>
      <c r="P319" s="77"/>
      <c r="Q319" s="49"/>
      <c r="R319" s="49"/>
    </row>
    <row r="320" spans="2:18" ht="15.75">
      <c r="B320" s="1"/>
      <c r="C320" s="49"/>
      <c r="D320" s="50"/>
      <c r="E320" s="50"/>
      <c r="F320" s="49"/>
      <c r="G320" s="49"/>
      <c r="H320" s="49"/>
      <c r="I320" s="49"/>
      <c r="J320" s="49"/>
      <c r="K320" s="48"/>
      <c r="L320" s="51" t="s">
        <v>16</v>
      </c>
      <c r="M320" s="49"/>
      <c r="N320" s="52"/>
      <c r="O320" s="53"/>
      <c r="P320" s="49"/>
      <c r="Q320" s="49"/>
      <c r="R320" s="49"/>
    </row>
    <row r="321" spans="2:18" ht="12.75">
      <c r="B321" s="54"/>
      <c r="C321" s="1"/>
      <c r="D321" s="55"/>
      <c r="E321" s="55"/>
      <c r="F321" s="56"/>
      <c r="G321" s="56"/>
      <c r="H321" s="56"/>
      <c r="I321" s="56"/>
      <c r="J321" s="57"/>
      <c r="K321" s="1"/>
      <c r="L321" s="1"/>
      <c r="M321" s="1"/>
      <c r="N321" s="1"/>
      <c r="O321" s="1"/>
      <c r="P321" s="1"/>
      <c r="Q321" s="1"/>
      <c r="R321" s="1"/>
    </row>
    <row r="322" spans="2:18" ht="12.75">
      <c r="B322" s="54"/>
      <c r="C322" s="1"/>
      <c r="D322" s="55"/>
      <c r="E322" s="5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8"/>
      <c r="R322" s="59"/>
    </row>
    <row r="323" spans="2:18" ht="15.75">
      <c r="B323" s="433"/>
      <c r="C323" s="422" t="s">
        <v>7</v>
      </c>
      <c r="D323" s="452" t="s">
        <v>17</v>
      </c>
      <c r="E323" s="422" t="s">
        <v>0</v>
      </c>
      <c r="F323" s="425" t="s">
        <v>1</v>
      </c>
      <c r="G323" s="426"/>
      <c r="H323" s="426"/>
      <c r="I323" s="426"/>
      <c r="J323" s="426"/>
      <c r="K323" s="427"/>
      <c r="L323" s="292"/>
      <c r="M323" s="293"/>
      <c r="N323" s="425" t="s">
        <v>11</v>
      </c>
      <c r="O323" s="426"/>
      <c r="P323" s="426"/>
      <c r="Q323" s="428" t="s">
        <v>2</v>
      </c>
      <c r="R323" s="428" t="s">
        <v>248</v>
      </c>
    </row>
    <row r="324" spans="2:18" ht="15" customHeight="1">
      <c r="B324" s="434"/>
      <c r="C324" s="423"/>
      <c r="D324" s="453"/>
      <c r="E324" s="423"/>
      <c r="F324" s="251" t="s">
        <v>4</v>
      </c>
      <c r="G324" s="252" t="s">
        <v>12</v>
      </c>
      <c r="H324" s="253" t="s">
        <v>18</v>
      </c>
      <c r="I324" s="253" t="s">
        <v>19</v>
      </c>
      <c r="J324" s="254" t="s">
        <v>20</v>
      </c>
      <c r="K324" s="254" t="s">
        <v>5</v>
      </c>
      <c r="L324" s="255" t="s">
        <v>21</v>
      </c>
      <c r="M324" s="256"/>
      <c r="N324" s="260" t="s">
        <v>9</v>
      </c>
      <c r="O324" s="260" t="s">
        <v>245</v>
      </c>
      <c r="P324" s="260" t="s">
        <v>109</v>
      </c>
      <c r="Q324" s="429"/>
      <c r="R324" s="429"/>
    </row>
    <row r="325" spans="2:19" ht="60" customHeight="1">
      <c r="B325" s="19">
        <v>195</v>
      </c>
      <c r="C325" s="106" t="s">
        <v>197</v>
      </c>
      <c r="D325" s="20">
        <v>15</v>
      </c>
      <c r="E325" s="21">
        <v>30</v>
      </c>
      <c r="F325" s="22">
        <f>D325*E325</f>
        <v>450</v>
      </c>
      <c r="G325" s="23"/>
      <c r="H325" s="23"/>
      <c r="I325" s="23">
        <f>H325*0.25</f>
        <v>0</v>
      </c>
      <c r="J325" s="24">
        <f>IF((VLOOKUP(F325,'[2]TABLAS 15'!$B$22:$D$32,3)-L325)&lt;0,0,VLOOKUP(F325,'[2]TABLAS 15'!$B$22:$D$32,3)-L325)</f>
        <v>185.8252</v>
      </c>
      <c r="K325" s="24">
        <f>SUM(F325+H325+J325+I325+G325)</f>
        <v>635.8252</v>
      </c>
      <c r="L325" s="25">
        <f>((F325-VLOOKUP(F325,'[2]TABLAS 15'!$A$6:$D$13,1))*VLOOKUP(F325,'[2]TABLAS 15'!$A$6:$D$13,4)+VLOOKUP(F325,'[2]TABLAS 15'!$A$6:$D$13,3))</f>
        <v>17.6848</v>
      </c>
      <c r="M325" s="26"/>
      <c r="N325" s="24">
        <f>IF((VLOOKUP(F325,'[2]TABLAS 15'!$B$22:$D$32,3)-L325)&lt;0,-(VLOOKUP(F325,'[2]TABLAS 15'!$B$22:$D$32,3)-L325),0)</f>
        <v>0</v>
      </c>
      <c r="O325" s="27"/>
      <c r="P325" s="23">
        <v>15.9</v>
      </c>
      <c r="Q325" s="24">
        <f>K325-N325-O325-P325</f>
        <v>619.9252</v>
      </c>
      <c r="R325" s="473">
        <v>1</v>
      </c>
      <c r="S325" s="235"/>
    </row>
    <row r="326" spans="2:18" ht="15">
      <c r="B326" s="65"/>
      <c r="C326" s="108"/>
      <c r="D326" s="20"/>
      <c r="E326" s="21"/>
      <c r="F326" s="24">
        <f>SUM(F325)</f>
        <v>450</v>
      </c>
      <c r="G326" s="23"/>
      <c r="H326" s="23"/>
      <c r="I326" s="23">
        <f>SUM(I325)</f>
        <v>0</v>
      </c>
      <c r="J326" s="24">
        <f>SUM(J325)</f>
        <v>185.8252</v>
      </c>
      <c r="K326" s="24">
        <f>SUM(K325)</f>
        <v>635.8252</v>
      </c>
      <c r="L326" s="25">
        <f>SUM(L325)</f>
        <v>17.6848</v>
      </c>
      <c r="M326" s="26"/>
      <c r="N326" s="24">
        <f>SUM(N325)</f>
        <v>0</v>
      </c>
      <c r="O326" s="27"/>
      <c r="P326" s="23">
        <f>SUM(P325)</f>
        <v>15.9</v>
      </c>
      <c r="Q326" s="24"/>
      <c r="R326" s="17"/>
    </row>
    <row r="327" spans="2:18" ht="12.75">
      <c r="B327" s="4"/>
      <c r="C327" s="6"/>
      <c r="D327" s="12"/>
      <c r="E327" s="13"/>
      <c r="F327" s="15"/>
      <c r="G327" s="14"/>
      <c r="H327" s="14"/>
      <c r="I327" s="14"/>
      <c r="J327" s="15"/>
      <c r="K327" s="15"/>
      <c r="L327" s="111"/>
      <c r="M327" s="16"/>
      <c r="N327" s="15"/>
      <c r="O327" s="36"/>
      <c r="P327" s="14"/>
      <c r="Q327" s="15"/>
      <c r="R327" s="17"/>
    </row>
    <row r="328" spans="4:18" ht="13.5" thickBot="1">
      <c r="D328" s="12"/>
      <c r="E328" s="13"/>
      <c r="F328" s="15"/>
      <c r="G328" s="14"/>
      <c r="H328" s="14"/>
      <c r="I328" s="14"/>
      <c r="J328" s="15"/>
      <c r="K328" s="15"/>
      <c r="L328" s="111"/>
      <c r="M328" s="16"/>
      <c r="N328" s="15"/>
      <c r="O328" s="36"/>
      <c r="P328" s="14"/>
      <c r="Q328" s="15"/>
      <c r="R328" s="17"/>
    </row>
    <row r="329" spans="4:18" ht="13.5" thickBot="1">
      <c r="D329" s="12"/>
      <c r="E329" s="13"/>
      <c r="F329" s="15"/>
      <c r="G329" s="14"/>
      <c r="H329" s="14"/>
      <c r="I329" s="14"/>
      <c r="J329" s="15"/>
      <c r="K329" s="15"/>
      <c r="L329" s="111"/>
      <c r="M329" s="16"/>
      <c r="N329" s="15"/>
      <c r="O329" s="36"/>
      <c r="P329" s="14" t="s">
        <v>2</v>
      </c>
      <c r="Q329" s="121">
        <f>SUM(Q325:Q328)</f>
        <v>619.9252</v>
      </c>
      <c r="R329" s="17"/>
    </row>
    <row r="330" spans="4:18" ht="12.75">
      <c r="D330" s="12"/>
      <c r="E330" s="13"/>
      <c r="F330" s="15"/>
      <c r="G330" s="14"/>
      <c r="H330" s="14"/>
      <c r="I330" s="14"/>
      <c r="J330" s="15"/>
      <c r="K330" s="15"/>
      <c r="L330" s="111"/>
      <c r="M330" s="16"/>
      <c r="N330" s="15"/>
      <c r="O330" s="36"/>
      <c r="P330" s="14"/>
      <c r="Q330" s="15"/>
      <c r="R330" s="17"/>
    </row>
    <row r="331" spans="4:18" ht="12.75">
      <c r="D331" s="12"/>
      <c r="E331" s="13"/>
      <c r="F331" s="15"/>
      <c r="G331" s="14"/>
      <c r="H331" s="14"/>
      <c r="I331" s="14"/>
      <c r="J331" s="15"/>
      <c r="K331" s="15"/>
      <c r="L331" s="111"/>
      <c r="M331" s="16"/>
      <c r="N331" s="15"/>
      <c r="O331" s="36"/>
      <c r="P331" s="14"/>
      <c r="Q331" s="15"/>
      <c r="R331" s="17"/>
    </row>
    <row r="332" spans="4:18" ht="12.75">
      <c r="D332" s="12"/>
      <c r="E332" s="13"/>
      <c r="F332" s="15"/>
      <c r="G332" s="14"/>
      <c r="H332" s="14"/>
      <c r="I332" s="14"/>
      <c r="J332" s="15"/>
      <c r="K332" s="15"/>
      <c r="L332" s="111"/>
      <c r="M332" s="16"/>
      <c r="N332" s="15"/>
      <c r="O332" s="36"/>
      <c r="P332" s="14"/>
      <c r="Q332" s="15"/>
      <c r="R332" s="17"/>
    </row>
    <row r="333" spans="4:18" ht="12.75">
      <c r="D333" s="12"/>
      <c r="E333" s="13"/>
      <c r="F333" s="15"/>
      <c r="G333" s="14"/>
      <c r="H333" s="14"/>
      <c r="I333" s="14"/>
      <c r="J333" s="15"/>
      <c r="K333" s="15"/>
      <c r="L333" s="111"/>
      <c r="M333" s="16"/>
      <c r="N333" s="15"/>
      <c r="O333" s="36"/>
      <c r="P333" s="14"/>
      <c r="Q333" s="15"/>
      <c r="R333" s="17"/>
    </row>
    <row r="334" spans="4:18" ht="12.75">
      <c r="D334" s="12"/>
      <c r="E334" s="13"/>
      <c r="F334" s="15"/>
      <c r="G334" s="14"/>
      <c r="H334" s="14"/>
      <c r="I334" s="14"/>
      <c r="J334" s="15"/>
      <c r="K334" s="15"/>
      <c r="L334" s="111"/>
      <c r="M334" s="16"/>
      <c r="N334" s="15"/>
      <c r="O334" s="36"/>
      <c r="P334" s="14"/>
      <c r="Q334" s="15"/>
      <c r="R334" s="17"/>
    </row>
    <row r="335" spans="4:18" ht="12.75">
      <c r="D335" s="12"/>
      <c r="E335" s="13"/>
      <c r="F335" s="15"/>
      <c r="G335" s="14"/>
      <c r="H335" s="14"/>
      <c r="I335" s="14"/>
      <c r="J335" s="15"/>
      <c r="K335" s="15"/>
      <c r="L335" s="111"/>
      <c r="M335" s="16"/>
      <c r="N335" s="15"/>
      <c r="O335" s="36"/>
      <c r="P335" s="14"/>
      <c r="Q335" s="15"/>
      <c r="R335" s="17"/>
    </row>
    <row r="336" spans="4:18" ht="12.75">
      <c r="D336" s="12"/>
      <c r="E336" s="13"/>
      <c r="F336" s="15"/>
      <c r="G336" s="14"/>
      <c r="H336" s="14"/>
      <c r="I336" s="14"/>
      <c r="J336" s="15"/>
      <c r="K336" s="15"/>
      <c r="L336" s="111"/>
      <c r="M336" s="16"/>
      <c r="N336" s="15"/>
      <c r="O336" s="36"/>
      <c r="P336" s="14"/>
      <c r="Q336" s="15"/>
      <c r="R336" s="17"/>
    </row>
    <row r="337" spans="9:18" ht="12.75">
      <c r="I337" s="424"/>
      <c r="J337" s="424"/>
      <c r="K337" s="424"/>
      <c r="L337" s="424"/>
      <c r="M337" s="424"/>
      <c r="N337" s="424"/>
      <c r="O337" s="424"/>
      <c r="P337" s="14"/>
      <c r="Q337" s="15"/>
      <c r="R337" s="17"/>
    </row>
    <row r="338" spans="9:18" ht="12.75">
      <c r="I338" s="120"/>
      <c r="J338" s="120"/>
      <c r="K338" s="120"/>
      <c r="L338" s="120"/>
      <c r="M338" s="120"/>
      <c r="N338" s="120"/>
      <c r="O338" s="120"/>
      <c r="P338" s="14"/>
      <c r="Q338" s="15"/>
      <c r="R338" s="17"/>
    </row>
    <row r="339" spans="9:18" ht="12.75">
      <c r="I339" s="120"/>
      <c r="J339" s="120"/>
      <c r="K339" s="120"/>
      <c r="L339" s="120"/>
      <c r="M339" s="120"/>
      <c r="N339" s="120"/>
      <c r="O339" s="120"/>
      <c r="P339" s="14"/>
      <c r="Q339" s="15"/>
      <c r="R339" s="17"/>
    </row>
    <row r="340" spans="13:18" ht="12.75">
      <c r="M340" s="29"/>
      <c r="N340" s="29"/>
      <c r="O340" s="29"/>
      <c r="P340" s="14"/>
      <c r="Q340" s="15"/>
      <c r="R340" s="17"/>
    </row>
    <row r="341" spans="10:18" ht="12.75">
      <c r="J341" s="30"/>
      <c r="P341" s="14"/>
      <c r="Q341" s="15"/>
      <c r="R341" s="17"/>
    </row>
    <row r="342" spans="9:18" ht="12.75">
      <c r="I342" s="71"/>
      <c r="J342" s="430"/>
      <c r="K342" s="430"/>
      <c r="L342" s="430"/>
      <c r="M342" s="430"/>
      <c r="N342" s="430"/>
      <c r="O342" s="430"/>
      <c r="P342" s="14"/>
      <c r="Q342" s="15"/>
      <c r="R342" s="17"/>
    </row>
    <row r="343" spans="9:18" ht="15">
      <c r="I343" s="458"/>
      <c r="J343" s="458"/>
      <c r="K343" s="458"/>
      <c r="L343" s="458"/>
      <c r="M343" s="458"/>
      <c r="N343" s="458"/>
      <c r="O343" s="458"/>
      <c r="P343" s="458"/>
      <c r="Q343" s="15"/>
      <c r="R343" s="17"/>
    </row>
    <row r="344" spans="4:18" ht="12.75">
      <c r="D344" s="12"/>
      <c r="E344" s="13"/>
      <c r="F344" s="15"/>
      <c r="G344" s="14"/>
      <c r="H344" s="14"/>
      <c r="I344" s="14"/>
      <c r="J344" s="15"/>
      <c r="K344" s="15"/>
      <c r="L344" s="111"/>
      <c r="M344" s="16"/>
      <c r="N344" s="15"/>
      <c r="O344" s="36"/>
      <c r="P344" s="14"/>
      <c r="Q344" s="15"/>
      <c r="R344" s="17"/>
    </row>
    <row r="345" spans="4:18" ht="12.75">
      <c r="D345" s="12"/>
      <c r="E345" s="13"/>
      <c r="F345" s="15"/>
      <c r="G345" s="14"/>
      <c r="H345" s="14"/>
      <c r="I345" s="14"/>
      <c r="J345" s="15"/>
      <c r="K345" s="15"/>
      <c r="L345" s="111"/>
      <c r="M345" s="16"/>
      <c r="N345" s="15"/>
      <c r="O345" s="36"/>
      <c r="P345" s="14"/>
      <c r="Q345" s="15"/>
      <c r="R345" s="17"/>
    </row>
    <row r="346" spans="4:18" ht="12.75">
      <c r="D346" s="12"/>
      <c r="E346" s="13"/>
      <c r="F346" s="15"/>
      <c r="G346" s="14"/>
      <c r="H346" s="14"/>
      <c r="I346" s="14"/>
      <c r="J346" s="15"/>
      <c r="K346" s="15"/>
      <c r="L346" s="111"/>
      <c r="M346" s="16"/>
      <c r="N346" s="15"/>
      <c r="O346" s="36"/>
      <c r="P346" s="14"/>
      <c r="Q346" s="15"/>
      <c r="R346" s="17"/>
    </row>
    <row r="347" spans="4:18" ht="12.75">
      <c r="D347" s="12"/>
      <c r="E347" s="13"/>
      <c r="F347" s="15"/>
      <c r="G347" s="14"/>
      <c r="H347" s="14"/>
      <c r="I347" s="14"/>
      <c r="J347" s="15"/>
      <c r="K347" s="15"/>
      <c r="L347" s="111"/>
      <c r="M347" s="16"/>
      <c r="N347" s="15"/>
      <c r="O347" s="36"/>
      <c r="P347" s="14"/>
      <c r="Q347" s="15"/>
      <c r="R347" s="17"/>
    </row>
    <row r="348" spans="4:18" ht="12.75">
      <c r="D348" s="12"/>
      <c r="E348" s="13"/>
      <c r="F348" s="15"/>
      <c r="G348" s="14"/>
      <c r="H348" s="14"/>
      <c r="I348" s="14"/>
      <c r="J348" s="15"/>
      <c r="K348" s="15"/>
      <c r="L348" s="111"/>
      <c r="M348" s="16"/>
      <c r="N348" s="15"/>
      <c r="O348" s="36"/>
      <c r="P348" s="14"/>
      <c r="Q348" s="15"/>
      <c r="R348" s="17"/>
    </row>
    <row r="349" spans="4:18" ht="12.75">
      <c r="D349" s="12"/>
      <c r="E349" s="13"/>
      <c r="F349" s="15"/>
      <c r="G349" s="14"/>
      <c r="H349" s="14"/>
      <c r="I349" s="14"/>
      <c r="J349" s="15"/>
      <c r="K349" s="15"/>
      <c r="L349" s="111"/>
      <c r="M349" s="16"/>
      <c r="N349" s="15"/>
      <c r="O349" s="36"/>
      <c r="P349" s="14"/>
      <c r="Q349" s="15"/>
      <c r="R349" s="17"/>
    </row>
    <row r="350" spans="4:18" ht="12.75">
      <c r="D350" s="12"/>
      <c r="E350" s="13"/>
      <c r="F350" s="15"/>
      <c r="G350" s="14"/>
      <c r="H350" s="14"/>
      <c r="I350" s="14"/>
      <c r="J350" s="15"/>
      <c r="K350" s="15"/>
      <c r="L350" s="111"/>
      <c r="M350" s="16"/>
      <c r="N350" s="15"/>
      <c r="O350" s="36"/>
      <c r="P350" s="14"/>
      <c r="Q350" s="15"/>
      <c r="R350" s="17"/>
    </row>
    <row r="351" spans="4:18" ht="12.75">
      <c r="D351" s="12"/>
      <c r="E351" s="13"/>
      <c r="F351" s="15"/>
      <c r="G351" s="14"/>
      <c r="H351" s="14"/>
      <c r="I351" s="14"/>
      <c r="J351" s="15"/>
      <c r="K351" s="15"/>
      <c r="L351" s="111"/>
      <c r="M351" s="16"/>
      <c r="N351" s="15"/>
      <c r="O351" s="36"/>
      <c r="P351" s="14"/>
      <c r="Q351" s="15"/>
      <c r="R351" s="17"/>
    </row>
    <row r="352" spans="4:18" ht="12.75">
      <c r="D352" s="12"/>
      <c r="E352" s="13"/>
      <c r="F352" s="15"/>
      <c r="G352" s="14"/>
      <c r="H352" s="14"/>
      <c r="I352" s="14"/>
      <c r="J352" s="15"/>
      <c r="K352" s="15"/>
      <c r="L352" s="111"/>
      <c r="M352" s="16"/>
      <c r="N352" s="15"/>
      <c r="O352" s="36"/>
      <c r="P352" s="14"/>
      <c r="Q352" s="15"/>
      <c r="R352" s="17"/>
    </row>
    <row r="353" spans="4:18" ht="12.75">
      <c r="D353" s="12"/>
      <c r="E353" s="13"/>
      <c r="F353" s="15"/>
      <c r="G353" s="14"/>
      <c r="H353" s="14"/>
      <c r="I353" s="14"/>
      <c r="J353" s="15"/>
      <c r="K353" s="15"/>
      <c r="L353" s="111"/>
      <c r="M353" s="16"/>
      <c r="N353" s="15"/>
      <c r="O353" s="36"/>
      <c r="P353" s="14"/>
      <c r="Q353" s="15"/>
      <c r="R353" s="17"/>
    </row>
    <row r="354" spans="4:18" ht="12.75">
      <c r="D354" s="12"/>
      <c r="E354" s="13"/>
      <c r="F354" s="15"/>
      <c r="G354" s="14"/>
      <c r="H354" s="14"/>
      <c r="I354" s="14"/>
      <c r="J354" s="15"/>
      <c r="K354" s="15"/>
      <c r="L354" s="111"/>
      <c r="M354" s="16"/>
      <c r="N354" s="15"/>
      <c r="O354" s="36"/>
      <c r="P354" s="14"/>
      <c r="Q354" s="15"/>
      <c r="R354" s="17"/>
    </row>
    <row r="355" spans="4:18" ht="12.75">
      <c r="D355" s="12"/>
      <c r="E355" s="13"/>
      <c r="F355" s="15"/>
      <c r="G355" s="14"/>
      <c r="H355" s="14"/>
      <c r="I355" s="14"/>
      <c r="J355" s="15"/>
      <c r="K355" s="15"/>
      <c r="L355" s="111"/>
      <c r="M355" s="16"/>
      <c r="N355" s="15"/>
      <c r="O355" s="36"/>
      <c r="P355" s="14"/>
      <c r="Q355" s="15"/>
      <c r="R355" s="17"/>
    </row>
    <row r="356" spans="4:18" ht="12.75">
      <c r="D356" s="12"/>
      <c r="E356" s="13"/>
      <c r="F356" s="15"/>
      <c r="G356" s="14"/>
      <c r="H356" s="14"/>
      <c r="I356" s="14"/>
      <c r="J356" s="15"/>
      <c r="K356" s="15"/>
      <c r="L356" s="111"/>
      <c r="M356" s="16"/>
      <c r="N356" s="15"/>
      <c r="O356" s="36"/>
      <c r="P356" s="14"/>
      <c r="Q356" s="15"/>
      <c r="R356" s="17"/>
    </row>
    <row r="357" spans="4:18" ht="12.75">
      <c r="D357" s="12"/>
      <c r="E357" s="13"/>
      <c r="F357" s="15"/>
      <c r="G357" s="14"/>
      <c r="H357" s="14"/>
      <c r="I357" s="14"/>
      <c r="J357" s="15"/>
      <c r="K357" s="15"/>
      <c r="L357" s="111"/>
      <c r="M357" s="16"/>
      <c r="N357" s="15"/>
      <c r="O357" s="36"/>
      <c r="P357" s="14"/>
      <c r="Q357" s="15"/>
      <c r="R357" s="17"/>
    </row>
    <row r="358" spans="4:18" ht="12.75">
      <c r="D358" s="12"/>
      <c r="E358" s="13"/>
      <c r="F358" s="15"/>
      <c r="G358" s="14"/>
      <c r="H358" s="14"/>
      <c r="I358" s="14"/>
      <c r="J358" s="15"/>
      <c r="K358" s="15"/>
      <c r="L358" s="111"/>
      <c r="M358" s="16"/>
      <c r="N358" s="15"/>
      <c r="O358" s="36"/>
      <c r="P358" s="14"/>
      <c r="Q358" s="15"/>
      <c r="R358" s="17"/>
    </row>
    <row r="359" spans="4:18" ht="12.75">
      <c r="D359" s="12"/>
      <c r="E359" s="13"/>
      <c r="F359" s="15"/>
      <c r="G359" s="14"/>
      <c r="H359" s="14"/>
      <c r="I359" s="14"/>
      <c r="J359" s="15"/>
      <c r="K359" s="15"/>
      <c r="L359" s="111"/>
      <c r="M359" s="16"/>
      <c r="N359" s="15"/>
      <c r="O359" s="36"/>
      <c r="P359" s="14"/>
      <c r="Q359" s="15"/>
      <c r="R359" s="17"/>
    </row>
    <row r="360" spans="4:18" ht="12.75">
      <c r="D360" s="12"/>
      <c r="E360" s="13"/>
      <c r="F360" s="15"/>
      <c r="G360" s="14"/>
      <c r="H360" s="14"/>
      <c r="I360" s="14"/>
      <c r="J360" s="15"/>
      <c r="K360" s="15"/>
      <c r="L360" s="111"/>
      <c r="M360" s="16"/>
      <c r="N360" s="15"/>
      <c r="O360" s="36"/>
      <c r="P360" s="14"/>
      <c r="Q360" s="15"/>
      <c r="R360" s="17"/>
    </row>
    <row r="361" spans="4:18" ht="12.75">
      <c r="D361" s="12"/>
      <c r="E361" s="13"/>
      <c r="F361" s="15"/>
      <c r="G361" s="14"/>
      <c r="H361" s="14"/>
      <c r="I361" s="14"/>
      <c r="J361" s="15"/>
      <c r="K361" s="15"/>
      <c r="L361" s="111"/>
      <c r="M361" s="16"/>
      <c r="N361" s="15"/>
      <c r="O361" s="36"/>
      <c r="P361" s="14"/>
      <c r="Q361" s="15"/>
      <c r="R361" s="17"/>
    </row>
    <row r="362" spans="4:18" ht="12.75">
      <c r="D362" s="12"/>
      <c r="E362" s="13"/>
      <c r="F362" s="15"/>
      <c r="G362" s="14"/>
      <c r="H362" s="14"/>
      <c r="I362" s="14"/>
      <c r="J362" s="15"/>
      <c r="K362" s="15"/>
      <c r="L362" s="111"/>
      <c r="M362" s="16"/>
      <c r="N362" s="15"/>
      <c r="O362" s="36"/>
      <c r="P362" s="14"/>
      <c r="Q362" s="15"/>
      <c r="R362" s="17"/>
    </row>
    <row r="363" spans="4:18" ht="12.75">
      <c r="D363" s="12"/>
      <c r="E363" s="13"/>
      <c r="F363" s="15"/>
      <c r="G363" s="14"/>
      <c r="H363" s="14"/>
      <c r="I363" s="14"/>
      <c r="J363" s="15"/>
      <c r="K363" s="15"/>
      <c r="L363" s="111"/>
      <c r="M363" s="16"/>
      <c r="N363" s="15"/>
      <c r="O363" s="36"/>
      <c r="P363" s="14"/>
      <c r="Q363" s="15"/>
      <c r="R363" s="17"/>
    </row>
    <row r="364" spans="4:18" ht="12.75">
      <c r="D364" s="12"/>
      <c r="E364" s="13"/>
      <c r="F364" s="15"/>
      <c r="G364" s="14"/>
      <c r="H364" s="14"/>
      <c r="I364" s="14"/>
      <c r="J364" s="15"/>
      <c r="K364" s="15"/>
      <c r="L364" s="111"/>
      <c r="M364" s="16"/>
      <c r="N364" s="15"/>
      <c r="O364" s="36"/>
      <c r="P364" s="14"/>
      <c r="Q364" s="15"/>
      <c r="R364" s="17"/>
    </row>
    <row r="365" spans="4:18" ht="12.75">
      <c r="D365" s="12"/>
      <c r="E365" s="13"/>
      <c r="F365" s="15"/>
      <c r="G365" s="14"/>
      <c r="H365" s="14"/>
      <c r="I365" s="14"/>
      <c r="J365" s="15"/>
      <c r="K365" s="15"/>
      <c r="L365" s="111"/>
      <c r="M365" s="16"/>
      <c r="N365" s="15"/>
      <c r="O365" s="36"/>
      <c r="P365" s="14"/>
      <c r="Q365" s="15"/>
      <c r="R365" s="17"/>
    </row>
    <row r="366" spans="4:18" ht="12.75">
      <c r="D366" s="12"/>
      <c r="E366" s="13"/>
      <c r="F366" s="15"/>
      <c r="G366" s="14"/>
      <c r="H366" s="14"/>
      <c r="I366" s="14"/>
      <c r="J366" s="15"/>
      <c r="K366" s="15"/>
      <c r="L366" s="111"/>
      <c r="M366" s="16"/>
      <c r="N366" s="15"/>
      <c r="O366" s="36"/>
      <c r="P366" s="14"/>
      <c r="Q366" s="15"/>
      <c r="R366" s="17"/>
    </row>
    <row r="367" spans="4:18" ht="12.75">
      <c r="D367" s="12"/>
      <c r="E367" s="13"/>
      <c r="F367" s="15"/>
      <c r="G367" s="14"/>
      <c r="H367" s="14"/>
      <c r="I367" s="14"/>
      <c r="J367" s="15"/>
      <c r="K367" s="15"/>
      <c r="L367" s="111"/>
      <c r="M367" s="16"/>
      <c r="N367" s="15"/>
      <c r="O367" s="36"/>
      <c r="P367" s="14"/>
      <c r="Q367" s="15"/>
      <c r="R367" s="17"/>
    </row>
    <row r="368" spans="4:18" ht="12.75">
      <c r="D368" s="12"/>
      <c r="E368" s="13"/>
      <c r="F368" s="15"/>
      <c r="G368" s="14"/>
      <c r="H368" s="14"/>
      <c r="I368" s="14"/>
      <c r="J368" s="15"/>
      <c r="K368" s="15"/>
      <c r="L368" s="111"/>
      <c r="M368" s="16"/>
      <c r="N368" s="15"/>
      <c r="O368" s="36"/>
      <c r="P368" s="14"/>
      <c r="Q368" s="15"/>
      <c r="R368" s="17"/>
    </row>
    <row r="369" spans="4:18" ht="12.75">
      <c r="D369" s="12"/>
      <c r="E369" s="13"/>
      <c r="F369" s="15"/>
      <c r="G369" s="14"/>
      <c r="H369" s="14"/>
      <c r="I369" s="14"/>
      <c r="J369" s="15"/>
      <c r="K369" s="15"/>
      <c r="L369" s="111"/>
      <c r="M369" s="16"/>
      <c r="N369" s="15"/>
      <c r="O369" s="36"/>
      <c r="P369" s="14"/>
      <c r="Q369" s="15"/>
      <c r="R369" s="17"/>
    </row>
    <row r="370" spans="4:18" ht="12.75">
      <c r="D370" s="12"/>
      <c r="E370" s="13"/>
      <c r="F370" s="15"/>
      <c r="G370" s="14"/>
      <c r="H370" s="14"/>
      <c r="I370" s="14"/>
      <c r="J370" s="15"/>
      <c r="K370" s="15"/>
      <c r="L370" s="111"/>
      <c r="M370" s="16"/>
      <c r="N370" s="15"/>
      <c r="O370" s="36"/>
      <c r="P370" s="14"/>
      <c r="Q370" s="15"/>
      <c r="R370" s="17"/>
    </row>
    <row r="371" spans="4:18" ht="12.75">
      <c r="D371" s="12"/>
      <c r="E371" s="13"/>
      <c r="F371" s="15"/>
      <c r="G371" s="14"/>
      <c r="H371" s="14"/>
      <c r="I371" s="14"/>
      <c r="J371" s="15"/>
      <c r="K371" s="15"/>
      <c r="L371" s="111"/>
      <c r="M371" s="16"/>
      <c r="N371" s="15"/>
      <c r="O371" s="36"/>
      <c r="P371" s="14"/>
      <c r="Q371" s="15"/>
      <c r="R371" s="17"/>
    </row>
    <row r="372" spans="4:18" ht="12.75">
      <c r="D372" s="12"/>
      <c r="E372" s="13"/>
      <c r="F372" s="15"/>
      <c r="G372" s="14"/>
      <c r="H372" s="14"/>
      <c r="I372" s="14"/>
      <c r="J372" s="15"/>
      <c r="K372" s="15"/>
      <c r="L372" s="111"/>
      <c r="M372" s="16"/>
      <c r="N372" s="15"/>
      <c r="O372" s="36"/>
      <c r="P372" s="14"/>
      <c r="Q372" s="15"/>
      <c r="R372" s="17"/>
    </row>
    <row r="373" spans="4:18" ht="12.75">
      <c r="D373" s="12"/>
      <c r="E373" s="13"/>
      <c r="F373" s="15"/>
      <c r="G373" s="14"/>
      <c r="H373" s="14"/>
      <c r="I373" s="14"/>
      <c r="J373" s="15"/>
      <c r="K373" s="15"/>
      <c r="L373" s="111"/>
      <c r="M373" s="16"/>
      <c r="N373" s="15"/>
      <c r="O373" s="36"/>
      <c r="P373" s="14"/>
      <c r="Q373" s="15"/>
      <c r="R373" s="17"/>
    </row>
    <row r="374" spans="2:18" ht="12.75" customHeight="1">
      <c r="B374" s="1"/>
      <c r="C374" s="7"/>
      <c r="D374" s="415" t="s">
        <v>165</v>
      </c>
      <c r="E374" s="415"/>
      <c r="F374" s="415"/>
      <c r="G374" s="415"/>
      <c r="H374" s="415"/>
      <c r="I374" s="415"/>
      <c r="J374" s="415"/>
      <c r="K374" s="415"/>
      <c r="L374" s="415"/>
      <c r="M374" s="415"/>
      <c r="N374" s="415"/>
      <c r="O374" s="415"/>
      <c r="P374" s="415"/>
      <c r="Q374" s="15"/>
      <c r="R374" s="17"/>
    </row>
    <row r="375" spans="2:18" ht="15.75">
      <c r="B375" s="1"/>
      <c r="D375" s="415"/>
      <c r="E375" s="415"/>
      <c r="F375" s="415"/>
      <c r="G375" s="415"/>
      <c r="H375" s="415"/>
      <c r="I375" s="415"/>
      <c r="J375" s="415"/>
      <c r="K375" s="415"/>
      <c r="L375" s="415"/>
      <c r="M375" s="415"/>
      <c r="N375" s="415"/>
      <c r="O375" s="415"/>
      <c r="P375" s="415"/>
      <c r="Q375" s="43"/>
      <c r="R375" s="17"/>
    </row>
    <row r="376" spans="2:18" ht="20.25">
      <c r="B376" s="1"/>
      <c r="C376" s="9"/>
      <c r="D376" s="12"/>
      <c r="E376" s="13"/>
      <c r="F376" s="15"/>
      <c r="G376" s="14"/>
      <c r="H376" s="14"/>
      <c r="I376" s="14"/>
      <c r="J376" s="15"/>
      <c r="K376" s="15"/>
      <c r="L376" s="3"/>
      <c r="M376" s="16"/>
      <c r="N376" s="15"/>
      <c r="O376" s="17"/>
      <c r="P376" s="17"/>
      <c r="Q376" s="15"/>
      <c r="R376" s="17"/>
    </row>
    <row r="377" spans="2:17" ht="12.75" customHeight="1">
      <c r="B377" s="1"/>
      <c r="C377" s="7"/>
      <c r="D377" s="10"/>
      <c r="E377" s="395" t="s">
        <v>240</v>
      </c>
      <c r="F377" s="395"/>
      <c r="G377" s="395"/>
      <c r="H377" s="395"/>
      <c r="I377" s="395"/>
      <c r="J377" s="395"/>
      <c r="K377" s="395"/>
      <c r="L377" s="395"/>
      <c r="M377" s="395"/>
      <c r="N377" s="395"/>
      <c r="O377" s="395"/>
      <c r="P377" s="395"/>
      <c r="Q377" s="166"/>
    </row>
    <row r="378" spans="2:18" ht="25.5">
      <c r="B378" s="1"/>
      <c r="C378" s="10"/>
      <c r="D378" s="1"/>
      <c r="E378" s="416" t="s">
        <v>97</v>
      </c>
      <c r="F378" s="416"/>
      <c r="G378" s="416"/>
      <c r="H378" s="416"/>
      <c r="I378" s="416"/>
      <c r="J378" s="416"/>
      <c r="K378" s="416"/>
      <c r="L378" s="416"/>
      <c r="M378" s="416"/>
      <c r="N378" s="416"/>
      <c r="O378" s="416"/>
      <c r="P378" s="416"/>
      <c r="Q378" s="83" t="s">
        <v>47</v>
      </c>
      <c r="R378" s="81">
        <v>113.25</v>
      </c>
    </row>
    <row r="381" spans="2:18" ht="17.25">
      <c r="B381" s="1"/>
      <c r="C381" s="45"/>
      <c r="D381" s="45"/>
      <c r="E381" s="45"/>
      <c r="F381" s="46"/>
      <c r="G381" s="46"/>
      <c r="H381" s="46"/>
      <c r="I381" s="46"/>
      <c r="J381" s="47"/>
      <c r="K381" s="60"/>
      <c r="L381" s="61"/>
      <c r="M381" s="49"/>
      <c r="N381" s="67"/>
      <c r="O381" s="67"/>
      <c r="P381" s="67"/>
      <c r="Q381" s="67"/>
      <c r="R381" s="67"/>
    </row>
    <row r="382" spans="2:18" ht="15.75">
      <c r="B382" s="1"/>
      <c r="C382" s="45"/>
      <c r="D382" s="45"/>
      <c r="E382" s="45"/>
      <c r="F382" s="46"/>
      <c r="G382" s="46"/>
      <c r="H382" s="46"/>
      <c r="I382" s="46"/>
      <c r="J382" s="47"/>
      <c r="K382" s="48"/>
      <c r="L382" s="77"/>
      <c r="M382" s="49"/>
      <c r="N382" s="77"/>
      <c r="O382" s="77"/>
      <c r="P382" s="77"/>
      <c r="Q382" s="49"/>
      <c r="R382" s="49"/>
    </row>
    <row r="383" spans="2:18" ht="15.75">
      <c r="B383" s="1"/>
      <c r="C383" s="49"/>
      <c r="D383" s="50"/>
      <c r="E383" s="50"/>
      <c r="F383" s="49"/>
      <c r="G383" s="49"/>
      <c r="H383" s="49"/>
      <c r="I383" s="49"/>
      <c r="J383" s="49"/>
      <c r="K383" s="48"/>
      <c r="L383" s="51" t="s">
        <v>16</v>
      </c>
      <c r="M383" s="49"/>
      <c r="N383" s="52"/>
      <c r="O383" s="53"/>
      <c r="P383" s="49"/>
      <c r="Q383" s="49"/>
      <c r="R383" s="49"/>
    </row>
    <row r="384" spans="2:18" ht="12.75">
      <c r="B384" s="54"/>
      <c r="C384" s="1"/>
      <c r="D384" s="55"/>
      <c r="E384" s="55"/>
      <c r="F384" s="56"/>
      <c r="G384" s="56"/>
      <c r="H384" s="56"/>
      <c r="I384" s="56"/>
      <c r="J384" s="57"/>
      <c r="K384" s="1"/>
      <c r="L384" s="1"/>
      <c r="M384" s="1"/>
      <c r="N384" s="1"/>
      <c r="O384" s="1"/>
      <c r="P384" s="1"/>
      <c r="Q384" s="1"/>
      <c r="R384" s="1"/>
    </row>
    <row r="385" spans="2:18" ht="12.75">
      <c r="B385" s="54"/>
      <c r="C385" s="1"/>
      <c r="D385" s="55"/>
      <c r="E385" s="5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8"/>
      <c r="R385" s="59"/>
    </row>
    <row r="386" spans="2:18" ht="15.75">
      <c r="B386" s="433"/>
      <c r="C386" s="422" t="s">
        <v>7</v>
      </c>
      <c r="D386" s="452" t="s">
        <v>17</v>
      </c>
      <c r="E386" s="422" t="s">
        <v>0</v>
      </c>
      <c r="F386" s="425" t="s">
        <v>1</v>
      </c>
      <c r="G386" s="426"/>
      <c r="H386" s="426"/>
      <c r="I386" s="426"/>
      <c r="J386" s="426"/>
      <c r="K386" s="427"/>
      <c r="L386" s="292"/>
      <c r="M386" s="293"/>
      <c r="N386" s="425" t="s">
        <v>11</v>
      </c>
      <c r="O386" s="426"/>
      <c r="P386" s="426"/>
      <c r="Q386" s="428" t="s">
        <v>2</v>
      </c>
      <c r="R386" s="428" t="s">
        <v>248</v>
      </c>
    </row>
    <row r="387" spans="2:18" ht="15" customHeight="1">
      <c r="B387" s="434"/>
      <c r="C387" s="423"/>
      <c r="D387" s="453"/>
      <c r="E387" s="423"/>
      <c r="F387" s="251" t="s">
        <v>4</v>
      </c>
      <c r="G387" s="252" t="s">
        <v>12</v>
      </c>
      <c r="H387" s="253" t="s">
        <v>18</v>
      </c>
      <c r="I387" s="253" t="s">
        <v>19</v>
      </c>
      <c r="J387" s="254" t="s">
        <v>20</v>
      </c>
      <c r="K387" s="254" t="s">
        <v>5</v>
      </c>
      <c r="L387" s="255" t="s">
        <v>21</v>
      </c>
      <c r="M387" s="256"/>
      <c r="N387" s="260" t="s">
        <v>9</v>
      </c>
      <c r="O387" s="260" t="s">
        <v>245</v>
      </c>
      <c r="P387" s="260" t="s">
        <v>109</v>
      </c>
      <c r="Q387" s="429"/>
      <c r="R387" s="429"/>
    </row>
    <row r="388" spans="2:19" ht="60" customHeight="1">
      <c r="B388" s="19">
        <v>196</v>
      </c>
      <c r="C388" s="237" t="s">
        <v>160</v>
      </c>
      <c r="D388" s="20">
        <v>15</v>
      </c>
      <c r="E388" s="21">
        <v>334</v>
      </c>
      <c r="F388" s="22">
        <f>D388*E388</f>
        <v>5010</v>
      </c>
      <c r="G388" s="23"/>
      <c r="H388" s="23"/>
      <c r="I388" s="23">
        <f>H388*0.25</f>
        <v>0</v>
      </c>
      <c r="J388" s="24">
        <f>IF((VLOOKUP(F388,'[2]TABLAS 15'!$B$22:$D$32,3)-L388)&lt;0,0,VLOOKUP(F388,'[2]TABLAS 15'!$B$22:$D$32,3)-L388)</f>
        <v>0</v>
      </c>
      <c r="K388" s="24">
        <f>SUM(F388+H388+J388+I388+G388)</f>
        <v>5010</v>
      </c>
      <c r="L388" s="25">
        <f>((F388-VLOOKUP(F388,'[2]TABLAS 15'!$A$6:$D$13,1))*VLOOKUP(F388,'[2]TABLAS 15'!$A$6:$D$13,4)+VLOOKUP(F388,'[2]TABLAS 15'!$A$6:$D$13,3))</f>
        <v>520.3758079999999</v>
      </c>
      <c r="M388" s="26"/>
      <c r="N388" s="24">
        <f>IF((VLOOKUP(F388,'[2]TABLAS 15'!$B$22:$D$32,3)-L388)&lt;0,-(VLOOKUP(F388,'[2]TABLAS 15'!$B$22:$D$32,3)-L388),0)</f>
        <v>520.3758079999999</v>
      </c>
      <c r="O388" s="27"/>
      <c r="P388" s="23">
        <v>112.24</v>
      </c>
      <c r="Q388" s="24">
        <f>K388-N388-O388-P388</f>
        <v>4377.384192</v>
      </c>
      <c r="R388" s="473">
        <v>1</v>
      </c>
      <c r="S388" s="235"/>
    </row>
    <row r="389" spans="2:19" ht="60" customHeight="1">
      <c r="B389" s="19">
        <v>197</v>
      </c>
      <c r="C389" s="106" t="s">
        <v>161</v>
      </c>
      <c r="D389" s="20">
        <v>15</v>
      </c>
      <c r="E389" s="21">
        <v>257.2</v>
      </c>
      <c r="F389" s="22">
        <f>D389*E389</f>
        <v>3858</v>
      </c>
      <c r="G389" s="23"/>
      <c r="H389" s="23"/>
      <c r="I389" s="23">
        <f>H389*0.25</f>
        <v>0</v>
      </c>
      <c r="J389" s="24">
        <f>IF((VLOOKUP(F389,'[2]TABLAS 15'!$B$22:$D$32,3)-L389)&lt;0,0,VLOOKUP(F389,'[2]TABLAS 15'!$B$22:$D$32,3)-L389)</f>
        <v>0</v>
      </c>
      <c r="K389" s="24">
        <f>SUM(F389+H389+J389+I389+G389)</f>
        <v>3858</v>
      </c>
      <c r="L389" s="25">
        <f>((F389-VLOOKUP(F389,'[2]TABLAS 15'!$A$6:$D$13,1))*VLOOKUP(F389,'[2]TABLAS 15'!$A$6:$D$13,4)+VLOOKUP(F389,'[2]TABLAS 15'!$A$6:$D$13,3))</f>
        <v>322.44480000000004</v>
      </c>
      <c r="M389" s="26"/>
      <c r="N389" s="24">
        <f>IF((VLOOKUP(F389,'[2]TABLAS 15'!$B$22:$D$32,3)-L389)&lt;0,-(VLOOKUP(F389,'[2]TABLAS 15'!$B$22:$D$32,3)-L389),0)</f>
        <v>322.44480000000004</v>
      </c>
      <c r="O389" s="27"/>
      <c r="P389" s="23">
        <v>88.39</v>
      </c>
      <c r="Q389" s="24">
        <f>K389-N389-O389-P389</f>
        <v>3447.1652</v>
      </c>
      <c r="R389" s="473">
        <v>1</v>
      </c>
      <c r="S389" s="235"/>
    </row>
    <row r="390" spans="2:18" ht="12.75">
      <c r="B390" s="2"/>
      <c r="C390" s="75"/>
      <c r="D390" s="20"/>
      <c r="E390" s="21"/>
      <c r="F390" s="24"/>
      <c r="G390" s="23"/>
      <c r="H390" s="23"/>
      <c r="I390" s="23"/>
      <c r="J390" s="24"/>
      <c r="K390" s="24"/>
      <c r="L390" s="25"/>
      <c r="M390" s="26"/>
      <c r="N390" s="24"/>
      <c r="O390" s="27"/>
      <c r="P390" s="23"/>
      <c r="Q390" s="24"/>
      <c r="R390" s="17"/>
    </row>
    <row r="391" spans="2:18" ht="15">
      <c r="B391" s="65"/>
      <c r="C391" s="108"/>
      <c r="D391" s="20"/>
      <c r="E391" s="21"/>
      <c r="F391" s="24">
        <f>SUM(F388:F390)</f>
        <v>8868</v>
      </c>
      <c r="G391" s="23"/>
      <c r="H391" s="23"/>
      <c r="I391" s="23">
        <f>SUM(I388:I390)</f>
        <v>0</v>
      </c>
      <c r="J391" s="24">
        <f>SUM(J388:J390)</f>
        <v>0</v>
      </c>
      <c r="K391" s="24">
        <f>SUM(K388:K390)</f>
        <v>8868</v>
      </c>
      <c r="L391" s="25">
        <f>SUM(L388:L390)</f>
        <v>842.820608</v>
      </c>
      <c r="M391" s="26"/>
      <c r="N391" s="24">
        <f>SUM(N388:N390)</f>
        <v>842.820608</v>
      </c>
      <c r="O391" s="27"/>
      <c r="P391" s="23">
        <f>SUM(P388:P390)</f>
        <v>200.63</v>
      </c>
      <c r="Q391" s="24"/>
      <c r="R391" s="17"/>
    </row>
    <row r="392" spans="2:18" ht="12.75">
      <c r="B392" s="4"/>
      <c r="C392" s="6"/>
      <c r="D392" s="12"/>
      <c r="E392" s="13"/>
      <c r="F392" s="15"/>
      <c r="G392" s="14"/>
      <c r="H392" s="14"/>
      <c r="I392" s="14"/>
      <c r="J392" s="15"/>
      <c r="K392" s="15"/>
      <c r="L392" s="111"/>
      <c r="M392" s="16"/>
      <c r="N392" s="15"/>
      <c r="O392" s="36"/>
      <c r="P392" s="14"/>
      <c r="Q392" s="15"/>
      <c r="R392" s="17"/>
    </row>
    <row r="393" spans="4:18" ht="13.5" thickBot="1">
      <c r="D393" s="12"/>
      <c r="E393" s="13"/>
      <c r="F393" s="15"/>
      <c r="G393" s="14"/>
      <c r="H393" s="14"/>
      <c r="I393" s="14"/>
      <c r="J393" s="15"/>
      <c r="K393" s="15"/>
      <c r="L393" s="111"/>
      <c r="M393" s="16"/>
      <c r="N393" s="15"/>
      <c r="O393" s="36"/>
      <c r="P393" s="14"/>
      <c r="Q393" s="15"/>
      <c r="R393" s="17"/>
    </row>
    <row r="394" spans="4:18" ht="13.5" thickBot="1">
      <c r="D394" s="12"/>
      <c r="E394" s="13"/>
      <c r="F394" s="15"/>
      <c r="G394" s="14"/>
      <c r="H394" s="14"/>
      <c r="I394" s="14"/>
      <c r="J394" s="15"/>
      <c r="K394" s="15"/>
      <c r="L394" s="111"/>
      <c r="M394" s="16"/>
      <c r="N394" s="15"/>
      <c r="O394" s="36"/>
      <c r="P394" s="14" t="s">
        <v>2</v>
      </c>
      <c r="Q394" s="121">
        <f>SUM(Q388:Q393)</f>
        <v>7824.549392000001</v>
      </c>
      <c r="R394" s="17"/>
    </row>
    <row r="395" spans="4:18" ht="12.75">
      <c r="D395" s="12"/>
      <c r="E395" s="13"/>
      <c r="F395" s="15"/>
      <c r="G395" s="14"/>
      <c r="H395" s="14"/>
      <c r="I395" s="14"/>
      <c r="J395" s="15"/>
      <c r="K395" s="15"/>
      <c r="L395" s="111"/>
      <c r="M395" s="16"/>
      <c r="N395" s="15"/>
      <c r="O395" s="36"/>
      <c r="P395" s="14"/>
      <c r="Q395" s="15"/>
      <c r="R395" s="17"/>
    </row>
    <row r="396" spans="4:18" ht="12.75">
      <c r="D396" s="12"/>
      <c r="E396" s="13"/>
      <c r="F396" s="15"/>
      <c r="G396" s="14"/>
      <c r="H396" s="14"/>
      <c r="I396" s="14"/>
      <c r="J396" s="15"/>
      <c r="K396" s="15"/>
      <c r="L396" s="111"/>
      <c r="M396" s="16"/>
      <c r="N396" s="15"/>
      <c r="O396" s="36"/>
      <c r="P396" s="14"/>
      <c r="Q396" s="15"/>
      <c r="R396" s="17"/>
    </row>
    <row r="397" spans="4:18" ht="12.75">
      <c r="D397" s="12"/>
      <c r="E397" s="13"/>
      <c r="F397" s="15"/>
      <c r="G397" s="14"/>
      <c r="H397" s="14"/>
      <c r="I397" s="14"/>
      <c r="J397" s="15"/>
      <c r="K397" s="15"/>
      <c r="L397" s="111"/>
      <c r="M397" s="16"/>
      <c r="N397" s="15"/>
      <c r="O397" s="36"/>
      <c r="P397" s="14"/>
      <c r="Q397" s="15"/>
      <c r="R397" s="17"/>
    </row>
    <row r="398" spans="4:18" ht="12.75">
      <c r="D398" s="12"/>
      <c r="E398" s="13"/>
      <c r="F398" s="15"/>
      <c r="G398" s="14"/>
      <c r="H398" s="14"/>
      <c r="I398" s="14"/>
      <c r="J398" s="15"/>
      <c r="K398" s="15"/>
      <c r="L398" s="111"/>
      <c r="M398" s="16"/>
      <c r="N398" s="15"/>
      <c r="O398" s="36"/>
      <c r="P398" s="14"/>
      <c r="Q398" s="15"/>
      <c r="R398" s="17"/>
    </row>
    <row r="399" spans="4:18" ht="12.75">
      <c r="D399" s="12"/>
      <c r="E399" s="13"/>
      <c r="F399" s="15"/>
      <c r="G399" s="14"/>
      <c r="H399" s="14"/>
      <c r="I399" s="14"/>
      <c r="J399" s="15"/>
      <c r="K399" s="15"/>
      <c r="L399" s="111"/>
      <c r="M399" s="16"/>
      <c r="N399" s="15"/>
      <c r="O399" s="36"/>
      <c r="P399" s="14"/>
      <c r="Q399" s="15"/>
      <c r="R399" s="17"/>
    </row>
    <row r="400" spans="4:18" ht="12.75">
      <c r="D400" s="12"/>
      <c r="E400" s="13"/>
      <c r="F400" s="15"/>
      <c r="G400" s="14"/>
      <c r="H400" s="14"/>
      <c r="I400" s="14"/>
      <c r="J400" s="15"/>
      <c r="K400" s="15"/>
      <c r="L400" s="111"/>
      <c r="M400" s="16"/>
      <c r="N400" s="15"/>
      <c r="O400" s="36"/>
      <c r="P400" s="14"/>
      <c r="Q400" s="15"/>
      <c r="R400" s="17"/>
    </row>
    <row r="401" spans="4:18" ht="12.75">
      <c r="D401" s="12"/>
      <c r="E401" s="13"/>
      <c r="F401" s="15"/>
      <c r="G401" s="14"/>
      <c r="H401" s="14"/>
      <c r="I401" s="14"/>
      <c r="J401" s="15"/>
      <c r="K401" s="15"/>
      <c r="L401" s="111"/>
      <c r="M401" s="16"/>
      <c r="N401" s="15"/>
      <c r="O401" s="36"/>
      <c r="P401" s="14"/>
      <c r="Q401" s="15"/>
      <c r="R401" s="17"/>
    </row>
    <row r="402" spans="9:18" ht="12.75">
      <c r="I402" s="424"/>
      <c r="J402" s="424"/>
      <c r="K402" s="424"/>
      <c r="L402" s="424"/>
      <c r="M402" s="424"/>
      <c r="N402" s="424"/>
      <c r="O402" s="424"/>
      <c r="P402" s="14"/>
      <c r="Q402" s="15"/>
      <c r="R402" s="17"/>
    </row>
    <row r="403" spans="9:18" ht="12.75">
      <c r="I403" s="120"/>
      <c r="J403" s="120"/>
      <c r="K403" s="120"/>
      <c r="L403" s="120"/>
      <c r="M403" s="120"/>
      <c r="N403" s="120"/>
      <c r="O403" s="120"/>
      <c r="P403" s="14"/>
      <c r="Q403" s="15"/>
      <c r="R403" s="17"/>
    </row>
    <row r="404" spans="9:18" ht="12.75">
      <c r="I404" s="120"/>
      <c r="J404" s="120"/>
      <c r="K404" s="120"/>
      <c r="L404" s="120"/>
      <c r="M404" s="120"/>
      <c r="N404" s="120"/>
      <c r="O404" s="120"/>
      <c r="P404" s="14"/>
      <c r="Q404" s="15"/>
      <c r="R404" s="17"/>
    </row>
    <row r="405" spans="13:18" ht="12.75">
      <c r="M405" s="29"/>
      <c r="N405" s="29"/>
      <c r="O405" s="29"/>
      <c r="P405" s="14"/>
      <c r="Q405" s="15"/>
      <c r="R405" s="17"/>
    </row>
    <row r="406" spans="10:18" ht="12.75">
      <c r="J406" s="30"/>
      <c r="P406" s="14"/>
      <c r="Q406" s="15"/>
      <c r="R406" s="17"/>
    </row>
    <row r="407" spans="9:18" ht="12.75">
      <c r="I407" s="71"/>
      <c r="J407" s="430"/>
      <c r="K407" s="430"/>
      <c r="L407" s="430"/>
      <c r="M407" s="430"/>
      <c r="N407" s="430"/>
      <c r="O407" s="430"/>
      <c r="P407" s="14"/>
      <c r="Q407" s="15"/>
      <c r="R407" s="17"/>
    </row>
    <row r="408" spans="9:18" ht="15">
      <c r="I408" s="458"/>
      <c r="J408" s="458"/>
      <c r="K408" s="458"/>
      <c r="L408" s="458"/>
      <c r="M408" s="458"/>
      <c r="N408" s="458"/>
      <c r="O408" s="458"/>
      <c r="P408" s="458"/>
      <c r="Q408" s="15"/>
      <c r="R408" s="17"/>
    </row>
    <row r="409" spans="4:18" ht="12.75">
      <c r="D409" s="12"/>
      <c r="E409" s="13"/>
      <c r="F409" s="15"/>
      <c r="G409" s="14"/>
      <c r="H409" s="14"/>
      <c r="I409" s="14"/>
      <c r="J409" s="15"/>
      <c r="K409" s="15"/>
      <c r="L409" s="111"/>
      <c r="M409" s="16"/>
      <c r="N409" s="15"/>
      <c r="O409" s="36"/>
      <c r="P409" s="14"/>
      <c r="Q409" s="15"/>
      <c r="R409" s="17"/>
    </row>
    <row r="410" spans="4:18" ht="12.75">
      <c r="D410" s="12"/>
      <c r="E410" s="13"/>
      <c r="F410" s="15"/>
      <c r="G410" s="14"/>
      <c r="H410" s="14"/>
      <c r="I410" s="14"/>
      <c r="J410" s="15"/>
      <c r="K410" s="15"/>
      <c r="L410" s="111"/>
      <c r="M410" s="16"/>
      <c r="N410" s="15"/>
      <c r="O410" s="36"/>
      <c r="P410" s="14"/>
      <c r="Q410" s="15"/>
      <c r="R410" s="17"/>
    </row>
    <row r="411" spans="4:18" ht="12.75">
      <c r="D411" s="12"/>
      <c r="E411" s="13"/>
      <c r="F411" s="15"/>
      <c r="G411" s="14"/>
      <c r="H411" s="14"/>
      <c r="I411" s="14"/>
      <c r="J411" s="15"/>
      <c r="K411" s="15"/>
      <c r="L411" s="111"/>
      <c r="M411" s="16"/>
      <c r="N411" s="15"/>
      <c r="O411" s="36"/>
      <c r="P411" s="14"/>
      <c r="Q411" s="15"/>
      <c r="R411" s="17"/>
    </row>
    <row r="412" spans="4:18" ht="12.75">
      <c r="D412" s="12"/>
      <c r="E412" s="13"/>
      <c r="F412" s="15"/>
      <c r="G412" s="14"/>
      <c r="H412" s="14"/>
      <c r="I412" s="14"/>
      <c r="J412" s="15"/>
      <c r="K412" s="15"/>
      <c r="L412" s="111"/>
      <c r="M412" s="16"/>
      <c r="N412" s="15"/>
      <c r="O412" s="36"/>
      <c r="P412" s="14"/>
      <c r="Q412" s="15"/>
      <c r="R412" s="17"/>
    </row>
    <row r="413" spans="4:18" ht="12.75">
      <c r="D413" s="12"/>
      <c r="E413" s="13"/>
      <c r="F413" s="15"/>
      <c r="G413" s="14"/>
      <c r="H413" s="14"/>
      <c r="I413" s="14"/>
      <c r="J413" s="15"/>
      <c r="K413" s="15"/>
      <c r="L413" s="111"/>
      <c r="M413" s="16"/>
      <c r="N413" s="15"/>
      <c r="O413" s="36"/>
      <c r="P413" s="14"/>
      <c r="Q413" s="15"/>
      <c r="R413" s="17"/>
    </row>
    <row r="414" spans="4:18" ht="12.75">
      <c r="D414" s="12"/>
      <c r="E414" s="13"/>
      <c r="F414" s="15"/>
      <c r="G414" s="14"/>
      <c r="H414" s="14"/>
      <c r="I414" s="14"/>
      <c r="J414" s="15"/>
      <c r="K414" s="15"/>
      <c r="L414" s="111"/>
      <c r="M414" s="16"/>
      <c r="N414" s="15"/>
      <c r="O414" s="36"/>
      <c r="P414" s="14"/>
      <c r="Q414" s="15"/>
      <c r="R414" s="17"/>
    </row>
    <row r="415" spans="4:18" ht="12.75">
      <c r="D415" s="12"/>
      <c r="E415" s="13"/>
      <c r="F415" s="15"/>
      <c r="G415" s="14"/>
      <c r="H415" s="14"/>
      <c r="I415" s="14"/>
      <c r="J415" s="15"/>
      <c r="K415" s="15"/>
      <c r="L415" s="111"/>
      <c r="M415" s="16"/>
      <c r="N415" s="15"/>
      <c r="O415" s="36"/>
      <c r="P415" s="14"/>
      <c r="Q415" s="15"/>
      <c r="R415" s="17"/>
    </row>
    <row r="416" spans="4:18" ht="12.75">
      <c r="D416" s="12"/>
      <c r="E416" s="13"/>
      <c r="F416" s="15"/>
      <c r="G416" s="14"/>
      <c r="H416" s="14"/>
      <c r="I416" s="14"/>
      <c r="J416" s="15"/>
      <c r="K416" s="15"/>
      <c r="L416" s="111"/>
      <c r="M416" s="16"/>
      <c r="N416" s="15"/>
      <c r="O416" s="36"/>
      <c r="P416" s="14"/>
      <c r="Q416" s="15"/>
      <c r="R416" s="17"/>
    </row>
    <row r="417" spans="4:18" ht="12.75">
      <c r="D417" s="12"/>
      <c r="E417" s="13"/>
      <c r="F417" s="15"/>
      <c r="G417" s="14"/>
      <c r="H417" s="14"/>
      <c r="I417" s="14"/>
      <c r="J417" s="15"/>
      <c r="K417" s="15"/>
      <c r="L417" s="111"/>
      <c r="M417" s="16"/>
      <c r="N417" s="15"/>
      <c r="O417" s="36"/>
      <c r="P417" s="14"/>
      <c r="Q417" s="15"/>
      <c r="R417" s="17"/>
    </row>
    <row r="418" spans="4:18" ht="12.75">
      <c r="D418" s="12"/>
      <c r="E418" s="13"/>
      <c r="F418" s="15"/>
      <c r="G418" s="14"/>
      <c r="H418" s="14"/>
      <c r="I418" s="14"/>
      <c r="J418" s="15"/>
      <c r="K418" s="15"/>
      <c r="L418" s="111"/>
      <c r="M418" s="16"/>
      <c r="N418" s="15"/>
      <c r="O418" s="36"/>
      <c r="P418" s="14"/>
      <c r="Q418" s="15"/>
      <c r="R418" s="17"/>
    </row>
    <row r="419" spans="4:18" ht="12.75">
      <c r="D419" s="12"/>
      <c r="E419" s="13"/>
      <c r="F419" s="15"/>
      <c r="G419" s="14"/>
      <c r="H419" s="14"/>
      <c r="I419" s="14"/>
      <c r="J419" s="15"/>
      <c r="K419" s="15"/>
      <c r="L419" s="111"/>
      <c r="M419" s="16"/>
      <c r="N419" s="15"/>
      <c r="O419" s="36"/>
      <c r="P419" s="14"/>
      <c r="Q419" s="15"/>
      <c r="R419" s="17"/>
    </row>
    <row r="420" spans="4:18" ht="12.75">
      <c r="D420" s="12"/>
      <c r="E420" s="13"/>
      <c r="F420" s="15"/>
      <c r="G420" s="14"/>
      <c r="H420" s="14"/>
      <c r="I420" s="14"/>
      <c r="J420" s="15"/>
      <c r="K420" s="15"/>
      <c r="L420" s="111"/>
      <c r="M420" s="16"/>
      <c r="N420" s="15"/>
      <c r="O420" s="36"/>
      <c r="P420" s="14"/>
      <c r="Q420" s="15"/>
      <c r="R420" s="17"/>
    </row>
    <row r="421" spans="4:18" ht="12.75">
      <c r="D421" s="12"/>
      <c r="E421" s="13"/>
      <c r="F421" s="15"/>
      <c r="G421" s="14"/>
      <c r="H421" s="14"/>
      <c r="I421" s="14"/>
      <c r="J421" s="15"/>
      <c r="K421" s="15"/>
      <c r="L421" s="111"/>
      <c r="M421" s="16"/>
      <c r="N421" s="15"/>
      <c r="O421" s="36"/>
      <c r="P421" s="14"/>
      <c r="Q421" s="15"/>
      <c r="R421" s="17"/>
    </row>
    <row r="422" spans="4:18" ht="12.75">
      <c r="D422" s="12"/>
      <c r="E422" s="13"/>
      <c r="F422" s="15"/>
      <c r="G422" s="14"/>
      <c r="H422" s="14"/>
      <c r="I422" s="14"/>
      <c r="J422" s="15"/>
      <c r="K422" s="15"/>
      <c r="L422" s="111"/>
      <c r="M422" s="16"/>
      <c r="N422" s="15"/>
      <c r="O422" s="36"/>
      <c r="P422" s="14"/>
      <c r="Q422" s="15"/>
      <c r="R422" s="17"/>
    </row>
    <row r="423" spans="4:18" ht="12.75">
      <c r="D423" s="12"/>
      <c r="E423" s="13"/>
      <c r="F423" s="15"/>
      <c r="G423" s="14"/>
      <c r="H423" s="14"/>
      <c r="I423" s="14"/>
      <c r="J423" s="15"/>
      <c r="K423" s="15"/>
      <c r="L423" s="111"/>
      <c r="M423" s="16"/>
      <c r="N423" s="15"/>
      <c r="O423" s="36"/>
      <c r="P423" s="14"/>
      <c r="Q423" s="15"/>
      <c r="R423" s="17"/>
    </row>
    <row r="424" spans="4:18" ht="12.75">
      <c r="D424" s="12"/>
      <c r="E424" s="13"/>
      <c r="F424" s="15"/>
      <c r="G424" s="14"/>
      <c r="H424" s="14"/>
      <c r="I424" s="14"/>
      <c r="J424" s="15"/>
      <c r="K424" s="15"/>
      <c r="L424" s="111"/>
      <c r="M424" s="16"/>
      <c r="N424" s="15"/>
      <c r="O424" s="36"/>
      <c r="P424" s="14"/>
      <c r="Q424" s="15"/>
      <c r="R424" s="17"/>
    </row>
    <row r="425" spans="4:18" ht="12.75">
      <c r="D425" s="12"/>
      <c r="E425" s="13"/>
      <c r="F425" s="15"/>
      <c r="G425" s="14"/>
      <c r="H425" s="14"/>
      <c r="I425" s="14"/>
      <c r="J425" s="15"/>
      <c r="K425" s="15"/>
      <c r="L425" s="111"/>
      <c r="M425" s="16"/>
      <c r="N425" s="15"/>
      <c r="O425" s="36"/>
      <c r="P425" s="14"/>
      <c r="Q425" s="15"/>
      <c r="R425" s="17"/>
    </row>
    <row r="426" spans="4:18" ht="12.75">
      <c r="D426" s="12"/>
      <c r="E426" s="13"/>
      <c r="F426" s="15"/>
      <c r="G426" s="14"/>
      <c r="H426" s="14"/>
      <c r="I426" s="14"/>
      <c r="J426" s="15"/>
      <c r="K426" s="15"/>
      <c r="L426" s="111"/>
      <c r="M426" s="16"/>
      <c r="N426" s="15"/>
      <c r="O426" s="36"/>
      <c r="P426" s="14"/>
      <c r="Q426" s="15"/>
      <c r="R426" s="17"/>
    </row>
    <row r="427" spans="4:18" ht="12.75">
      <c r="D427" s="12"/>
      <c r="E427" s="13"/>
      <c r="F427" s="15"/>
      <c r="G427" s="14"/>
      <c r="H427" s="14"/>
      <c r="I427" s="14"/>
      <c r="J427" s="15"/>
      <c r="K427" s="15"/>
      <c r="L427" s="111"/>
      <c r="M427" s="16"/>
      <c r="N427" s="15"/>
      <c r="O427" s="36"/>
      <c r="P427" s="14"/>
      <c r="Q427" s="15"/>
      <c r="R427" s="17"/>
    </row>
    <row r="428" spans="4:18" ht="12.75">
      <c r="D428" s="12"/>
      <c r="E428" s="13"/>
      <c r="F428" s="15"/>
      <c r="G428" s="14"/>
      <c r="H428" s="14"/>
      <c r="I428" s="14"/>
      <c r="J428" s="15"/>
      <c r="K428" s="15"/>
      <c r="L428" s="111"/>
      <c r="M428" s="16"/>
      <c r="N428" s="15"/>
      <c r="O428" s="36"/>
      <c r="P428" s="14"/>
      <c r="Q428" s="15"/>
      <c r="R428" s="17"/>
    </row>
    <row r="430" spans="2:17" ht="12.75">
      <c r="B430" s="1"/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2:17" ht="20.25">
      <c r="B431" s="1"/>
      <c r="C431" s="9"/>
      <c r="D431" s="415" t="s">
        <v>165</v>
      </c>
      <c r="E431" s="415"/>
      <c r="F431" s="415"/>
      <c r="G431" s="415"/>
      <c r="H431" s="415"/>
      <c r="I431" s="415"/>
      <c r="J431" s="415"/>
      <c r="K431" s="415"/>
      <c r="L431" s="415"/>
      <c r="M431" s="415"/>
      <c r="N431" s="415"/>
      <c r="O431" s="415"/>
      <c r="P431" s="415"/>
      <c r="Q431" s="415"/>
    </row>
    <row r="432" spans="2:17" ht="20.25">
      <c r="B432" s="1"/>
      <c r="C432" s="9"/>
      <c r="D432" s="415"/>
      <c r="E432" s="415"/>
      <c r="F432" s="415"/>
      <c r="G432" s="415"/>
      <c r="H432" s="415"/>
      <c r="I432" s="415"/>
      <c r="J432" s="415"/>
      <c r="K432" s="415"/>
      <c r="L432" s="415"/>
      <c r="M432" s="415"/>
      <c r="N432" s="415"/>
      <c r="O432" s="415"/>
      <c r="P432" s="415"/>
      <c r="Q432" s="415"/>
    </row>
    <row r="433" spans="2:17" ht="12.75" customHeight="1">
      <c r="B433" s="1"/>
      <c r="C433" s="7"/>
      <c r="D433" s="10"/>
      <c r="E433" s="395"/>
      <c r="F433" s="395"/>
      <c r="G433" s="395"/>
      <c r="H433" s="395"/>
      <c r="I433" s="395"/>
      <c r="J433" s="395"/>
      <c r="K433" s="395"/>
      <c r="L433" s="395"/>
      <c r="M433" s="395"/>
      <c r="N433" s="395"/>
      <c r="O433" s="395"/>
      <c r="P433" s="166"/>
      <c r="Q433" s="166"/>
    </row>
    <row r="434" spans="2:18" ht="26.25" customHeight="1">
      <c r="B434" s="1"/>
      <c r="C434" s="10"/>
      <c r="D434" s="1"/>
      <c r="E434" s="416" t="s">
        <v>98</v>
      </c>
      <c r="F434" s="416"/>
      <c r="G434" s="416"/>
      <c r="H434" s="416"/>
      <c r="I434" s="416"/>
      <c r="J434" s="416"/>
      <c r="K434" s="416"/>
      <c r="L434" s="416"/>
      <c r="M434" s="416"/>
      <c r="N434" s="416"/>
      <c r="O434" s="416"/>
      <c r="P434" s="416"/>
      <c r="Q434" s="83"/>
      <c r="R434" s="81"/>
    </row>
    <row r="437" spans="2:18" ht="17.25">
      <c r="B437" s="1"/>
      <c r="C437" s="45"/>
      <c r="D437" s="45"/>
      <c r="E437" s="45"/>
      <c r="F437" s="46"/>
      <c r="G437" s="46"/>
      <c r="H437" s="46"/>
      <c r="I437" s="46"/>
      <c r="J437" s="47"/>
      <c r="K437" s="60"/>
      <c r="L437" s="61"/>
      <c r="M437" s="49"/>
      <c r="N437" s="67"/>
      <c r="O437" s="67"/>
      <c r="P437" s="67"/>
      <c r="Q437" s="67"/>
      <c r="R437" s="67"/>
    </row>
    <row r="438" spans="2:18" ht="15.75">
      <c r="B438" s="1"/>
      <c r="C438" s="45"/>
      <c r="D438" s="45"/>
      <c r="E438" s="45"/>
      <c r="F438" s="46"/>
      <c r="G438" s="46"/>
      <c r="H438" s="46"/>
      <c r="I438" s="46"/>
      <c r="J438" s="47"/>
      <c r="K438" s="48"/>
      <c r="L438" s="77"/>
      <c r="M438" s="49"/>
      <c r="N438" s="77"/>
      <c r="O438" s="77"/>
      <c r="P438" s="77"/>
      <c r="Q438" s="49"/>
      <c r="R438" s="49"/>
    </row>
    <row r="439" spans="2:18" ht="15.75">
      <c r="B439" s="1"/>
      <c r="C439" s="49"/>
      <c r="D439" s="50"/>
      <c r="E439" s="50"/>
      <c r="F439" s="49"/>
      <c r="G439" s="49"/>
      <c r="H439" s="49"/>
      <c r="I439" s="49"/>
      <c r="J439" s="49"/>
      <c r="K439" s="48"/>
      <c r="L439" s="51" t="s">
        <v>16</v>
      </c>
      <c r="M439" s="49"/>
      <c r="N439" s="52"/>
      <c r="O439" s="53"/>
      <c r="P439" s="49"/>
      <c r="Q439" s="49"/>
      <c r="R439" s="49"/>
    </row>
    <row r="440" spans="2:18" ht="12.75">
      <c r="B440" s="54"/>
      <c r="C440" s="1"/>
      <c r="D440" s="55"/>
      <c r="E440" s="55"/>
      <c r="F440" s="56"/>
      <c r="G440" s="56"/>
      <c r="H440" s="56"/>
      <c r="I440" s="56"/>
      <c r="J440" s="57"/>
      <c r="K440" s="1"/>
      <c r="L440" s="1"/>
      <c r="M440" s="1"/>
      <c r="N440" s="1"/>
      <c r="O440" s="1"/>
      <c r="P440" s="1"/>
      <c r="Q440" s="1"/>
      <c r="R440" s="1"/>
    </row>
    <row r="441" spans="2:18" ht="12.75">
      <c r="B441" s="54"/>
      <c r="C441" s="1"/>
      <c r="D441" s="55"/>
      <c r="E441" s="5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8"/>
      <c r="R441" s="59"/>
    </row>
    <row r="442" spans="2:18" ht="15.75">
      <c r="B442" s="433"/>
      <c r="C442" s="422" t="s">
        <v>7</v>
      </c>
      <c r="D442" s="452" t="s">
        <v>17</v>
      </c>
      <c r="E442" s="422" t="s">
        <v>0</v>
      </c>
      <c r="F442" s="425" t="s">
        <v>1</v>
      </c>
      <c r="G442" s="426"/>
      <c r="H442" s="426"/>
      <c r="I442" s="426"/>
      <c r="J442" s="426"/>
      <c r="K442" s="427"/>
      <c r="L442" s="292"/>
      <c r="M442" s="293"/>
      <c r="N442" s="425" t="s">
        <v>11</v>
      </c>
      <c r="O442" s="426"/>
      <c r="P442" s="426"/>
      <c r="Q442" s="428" t="s">
        <v>2</v>
      </c>
      <c r="R442" s="428" t="s">
        <v>248</v>
      </c>
    </row>
    <row r="443" spans="2:18" ht="15" customHeight="1">
      <c r="B443" s="434"/>
      <c r="C443" s="423"/>
      <c r="D443" s="453"/>
      <c r="E443" s="423"/>
      <c r="F443" s="251" t="s">
        <v>4</v>
      </c>
      <c r="G443" s="252" t="s">
        <v>12</v>
      </c>
      <c r="H443" s="253" t="s">
        <v>18</v>
      </c>
      <c r="I443" s="253" t="s">
        <v>19</v>
      </c>
      <c r="J443" s="254" t="s">
        <v>20</v>
      </c>
      <c r="K443" s="254" t="s">
        <v>5</v>
      </c>
      <c r="L443" s="255" t="s">
        <v>21</v>
      </c>
      <c r="M443" s="256"/>
      <c r="N443" s="260" t="s">
        <v>9</v>
      </c>
      <c r="O443" s="260" t="s">
        <v>245</v>
      </c>
      <c r="P443" s="260" t="s">
        <v>109</v>
      </c>
      <c r="Q443" s="429"/>
      <c r="R443" s="429"/>
    </row>
    <row r="444" spans="2:19" ht="60" customHeight="1">
      <c r="B444" s="19">
        <v>198</v>
      </c>
      <c r="C444" s="106" t="s">
        <v>114</v>
      </c>
      <c r="D444" s="20">
        <v>15</v>
      </c>
      <c r="E444" s="21">
        <v>181.8</v>
      </c>
      <c r="F444" s="22">
        <f>D444*E444</f>
        <v>2727</v>
      </c>
      <c r="G444" s="23"/>
      <c r="H444" s="23"/>
      <c r="I444" s="23">
        <f>H444*0.25</f>
        <v>0</v>
      </c>
      <c r="J444" s="24">
        <f>IF((VLOOKUP(F444,'[2]TABLAS 15'!$B$22:$D$32,3)-L444)&lt;0,0,VLOOKUP(F444,'[2]TABLAS 15'!$B$22:$D$32,3)-L444)</f>
        <v>0</v>
      </c>
      <c r="K444" s="24">
        <f>SUM(F444+H444+J444+I444+G444)</f>
        <v>2727</v>
      </c>
      <c r="L444" s="25">
        <f>((F444-VLOOKUP(F444,'[2]TABLAS 15'!$A$6:$D$13,1))*VLOOKUP(F444,'[2]TABLAS 15'!$A$6:$D$13,4)+VLOOKUP(F444,'[2]TABLAS 15'!$A$6:$D$13,3))</f>
        <v>191.26966400000003</v>
      </c>
      <c r="M444" s="26"/>
      <c r="N444" s="24">
        <f>IF((VLOOKUP(F444,'[2]TABLAS 15'!$B$22:$D$32,3)-L444)&lt;0,-(VLOOKUP(F444,'[2]TABLAS 15'!$B$22:$D$32,3)-L444),0)</f>
        <v>43.94966400000004</v>
      </c>
      <c r="O444" s="27"/>
      <c r="P444" s="23">
        <v>67.08</v>
      </c>
      <c r="Q444" s="24">
        <f>K444-N444-O444-P444</f>
        <v>2615.970336</v>
      </c>
      <c r="R444" s="473">
        <v>1</v>
      </c>
      <c r="S444" s="235"/>
    </row>
    <row r="445" spans="2:19" ht="60" customHeight="1">
      <c r="B445" s="19">
        <v>199</v>
      </c>
      <c r="C445" s="106" t="s">
        <v>141</v>
      </c>
      <c r="D445" s="20">
        <v>15</v>
      </c>
      <c r="E445" s="21">
        <v>377</v>
      </c>
      <c r="F445" s="24">
        <f>D445*E445</f>
        <v>5655</v>
      </c>
      <c r="G445" s="23"/>
      <c r="H445" s="23"/>
      <c r="I445" s="23">
        <f>H445*0.25</f>
        <v>0</v>
      </c>
      <c r="J445" s="24">
        <f>IF((VLOOKUP(F445,'[2]TABLAS 15'!$B$22:$D$32,3)-L445)&lt;0,0,VLOOKUP(F445,'[2]TABLAS 15'!$B$22:$D$32,3)-L445)</f>
        <v>0</v>
      </c>
      <c r="K445" s="24">
        <f>SUM(F445+H445+J445+I445+G445)</f>
        <v>5655</v>
      </c>
      <c r="L445" s="25">
        <f>((F445-VLOOKUP(F445,'[2]TABLAS 15'!$A$6:$D$13,1))*VLOOKUP(F445,'[2]TABLAS 15'!$A$6:$D$13,4)+VLOOKUP(F445,'[2]TABLAS 15'!$A$6:$D$13,3))</f>
        <v>646.168514</v>
      </c>
      <c r="M445" s="26"/>
      <c r="N445" s="24">
        <f>IF((VLOOKUP(F445,'[2]TABLAS 15'!$B$22:$D$32,3)-L445)&lt;0,-(VLOOKUP(F445,'[2]TABLAS 15'!$B$22:$D$32,3)-L445),0)</f>
        <v>646.168514</v>
      </c>
      <c r="O445" s="27"/>
      <c r="P445" s="23">
        <v>125.22</v>
      </c>
      <c r="Q445" s="24">
        <f>K445-N445-O445-P445</f>
        <v>4883.611486</v>
      </c>
      <c r="R445" s="473">
        <v>1</v>
      </c>
      <c r="S445" s="235"/>
    </row>
    <row r="446" spans="2:19" ht="60" customHeight="1">
      <c r="B446" s="19">
        <v>200</v>
      </c>
      <c r="C446" s="106" t="s">
        <v>119</v>
      </c>
      <c r="D446" s="20">
        <v>15</v>
      </c>
      <c r="E446" s="21">
        <v>230</v>
      </c>
      <c r="F446" s="24">
        <f>D446*E446</f>
        <v>3450</v>
      </c>
      <c r="G446" s="23"/>
      <c r="H446" s="23"/>
      <c r="I446" s="23">
        <f>H446*0.25</f>
        <v>0</v>
      </c>
      <c r="J446" s="24">
        <f>IF((VLOOKUP(F446,'[2]TABLAS 15'!$B$22:$D$32,3)-L446)&lt;0,0,VLOOKUP(F446,'[2]TABLAS 15'!$B$22:$D$32,3)-L446)</f>
        <v>0</v>
      </c>
      <c r="K446" s="24">
        <f>SUM(F446+H446+J446+I446+G446)</f>
        <v>3450</v>
      </c>
      <c r="L446" s="25">
        <f>((F446-VLOOKUP(F446,'[2]TABLAS 15'!$A$6:$D$13,1))*VLOOKUP(F446,'[2]TABLAS 15'!$A$6:$D$13,4)+VLOOKUP(F446,'[2]TABLAS 15'!$A$6:$D$13,3))</f>
        <v>269.932064</v>
      </c>
      <c r="M446" s="26"/>
      <c r="N446" s="24">
        <f>IF((VLOOKUP(F446,'[2]TABLAS 15'!$B$22:$D$32,3)-L446)&lt;0,-(VLOOKUP(F446,'[2]TABLAS 15'!$B$22:$D$32,3)-L446),0)</f>
        <v>143.16206400000004</v>
      </c>
      <c r="O446" s="27"/>
      <c r="P446" s="142">
        <v>82.67</v>
      </c>
      <c r="Q446" s="24">
        <f>K446-N446-O446-P446</f>
        <v>3224.167936</v>
      </c>
      <c r="R446" s="473">
        <v>1</v>
      </c>
      <c r="S446" s="235"/>
    </row>
    <row r="447" spans="2:19" ht="60" customHeight="1">
      <c r="B447" s="19">
        <v>201</v>
      </c>
      <c r="C447" s="250" t="s">
        <v>157</v>
      </c>
      <c r="D447" s="139">
        <v>15</v>
      </c>
      <c r="E447" s="168">
        <v>227</v>
      </c>
      <c r="F447" s="24">
        <f>D447*E447</f>
        <v>3405</v>
      </c>
      <c r="G447" s="23"/>
      <c r="H447" s="23"/>
      <c r="I447" s="23">
        <f>H447*0.25</f>
        <v>0</v>
      </c>
      <c r="J447" s="24">
        <f>IF((VLOOKUP(F447,'[2]TABLAS 15'!$B$22:$D$32,3)-L447)&lt;0,0,VLOOKUP(F447,'[2]TABLAS 15'!$B$22:$D$32,3)-L447)</f>
        <v>0</v>
      </c>
      <c r="K447" s="24">
        <f>SUM(F447+H447+J447+I447+G447)</f>
        <v>3405</v>
      </c>
      <c r="L447" s="25">
        <f>((F447-VLOOKUP(F447,'[2]TABLAS 15'!$A$6:$D$13,1))*VLOOKUP(F447,'[2]TABLAS 15'!$A$6:$D$13,4)+VLOOKUP(F447,'[2]TABLAS 15'!$A$6:$D$13,3))</f>
        <v>265.036064</v>
      </c>
      <c r="M447" s="26"/>
      <c r="N447" s="24">
        <f>IF((VLOOKUP(F447,'[2]TABLAS 15'!$B$22:$D$32,3)-L447)&lt;0,-(VLOOKUP(F447,'[2]TABLAS 15'!$B$22:$D$32,3)-L447),0)</f>
        <v>138.26606400000003</v>
      </c>
      <c r="O447" s="148"/>
      <c r="P447" s="27">
        <v>81.67</v>
      </c>
      <c r="Q447" s="24">
        <f>K447-N447-O447-P447</f>
        <v>3185.063936</v>
      </c>
      <c r="R447" s="473">
        <v>1</v>
      </c>
      <c r="S447" s="235"/>
    </row>
    <row r="448" spans="2:18" ht="12.75">
      <c r="B448" s="2"/>
      <c r="C448" s="75"/>
      <c r="D448" s="20"/>
      <c r="E448" s="21"/>
      <c r="F448" s="24"/>
      <c r="G448" s="23"/>
      <c r="H448" s="23"/>
      <c r="I448" s="23"/>
      <c r="J448" s="24"/>
      <c r="K448" s="24"/>
      <c r="L448" s="25"/>
      <c r="M448" s="26"/>
      <c r="N448" s="24"/>
      <c r="O448" s="148"/>
      <c r="P448" s="27"/>
      <c r="Q448" s="24"/>
      <c r="R448" s="17"/>
    </row>
    <row r="449" spans="2:18" ht="15">
      <c r="B449" s="65"/>
      <c r="C449" s="108"/>
      <c r="D449" s="20"/>
      <c r="E449" s="21"/>
      <c r="F449" s="370">
        <f>SUM(F444:F448)</f>
        <v>15237</v>
      </c>
      <c r="G449" s="23"/>
      <c r="H449" s="23"/>
      <c r="I449" s="23">
        <f>SUM(I444:I448)</f>
        <v>0</v>
      </c>
      <c r="J449" s="24">
        <f>SUM(J444:J448)</f>
        <v>0</v>
      </c>
      <c r="K449" s="370">
        <f>SUM(K444:K448)</f>
        <v>15237</v>
      </c>
      <c r="L449" s="25">
        <f>SUM(L444:L448)</f>
        <v>1372.4063059999999</v>
      </c>
      <c r="M449" s="26"/>
      <c r="N449" s="24">
        <f>SUM(N444:N448)</f>
        <v>971.5463060000001</v>
      </c>
      <c r="O449" s="148"/>
      <c r="P449" s="135">
        <f>SUM(P444:P448)</f>
        <v>356.64000000000004</v>
      </c>
      <c r="Q449" s="15"/>
      <c r="R449" s="17"/>
    </row>
    <row r="450" spans="2:18" ht="12.75">
      <c r="B450" s="4"/>
      <c r="C450" s="6"/>
      <c r="D450" s="12"/>
      <c r="E450" s="13"/>
      <c r="F450" s="15"/>
      <c r="G450" s="14"/>
      <c r="H450" s="14"/>
      <c r="I450" s="14"/>
      <c r="J450" s="15"/>
      <c r="K450" s="15"/>
      <c r="L450" s="111"/>
      <c r="M450" s="16"/>
      <c r="N450" s="15"/>
      <c r="O450" s="36"/>
      <c r="P450" s="14"/>
      <c r="Q450" s="15"/>
      <c r="R450" s="17"/>
    </row>
    <row r="451" spans="4:18" ht="12.75">
      <c r="D451" s="12"/>
      <c r="E451" s="13"/>
      <c r="F451" s="15"/>
      <c r="G451" s="14"/>
      <c r="H451" s="14"/>
      <c r="I451" s="14"/>
      <c r="J451" s="15"/>
      <c r="K451" s="15"/>
      <c r="L451" s="111"/>
      <c r="M451" s="16"/>
      <c r="N451" s="15"/>
      <c r="O451" s="36"/>
      <c r="P451" s="14"/>
      <c r="Q451" s="15"/>
      <c r="R451" s="17"/>
    </row>
    <row r="452" spans="4:18" ht="12.75">
      <c r="D452" s="12"/>
      <c r="E452" s="13"/>
      <c r="F452" s="15"/>
      <c r="G452" s="14"/>
      <c r="H452" s="14"/>
      <c r="I452" s="14"/>
      <c r="J452" s="15"/>
      <c r="K452" s="15"/>
      <c r="L452" s="111"/>
      <c r="M452" s="16"/>
      <c r="N452" s="15"/>
      <c r="O452" s="36"/>
      <c r="P452" s="14" t="s">
        <v>2</v>
      </c>
      <c r="Q452" s="370">
        <f>SUM(Q444:Q451)</f>
        <v>13908.813694</v>
      </c>
      <c r="R452" s="17"/>
    </row>
    <row r="453" spans="4:18" ht="12.75">
      <c r="D453" s="12"/>
      <c r="E453" s="13"/>
      <c r="F453" s="15"/>
      <c r="G453" s="14"/>
      <c r="H453" s="14"/>
      <c r="I453" s="14"/>
      <c r="J453" s="15"/>
      <c r="K453" s="15"/>
      <c r="L453" s="111"/>
      <c r="M453" s="16"/>
      <c r="N453" s="15"/>
      <c r="O453" s="36"/>
      <c r="P453" s="14"/>
      <c r="Q453" s="15"/>
      <c r="R453" s="17"/>
    </row>
    <row r="454" spans="4:18" ht="12.75">
      <c r="D454" s="12"/>
      <c r="E454" s="13"/>
      <c r="F454" s="15"/>
      <c r="G454" s="14"/>
      <c r="H454" s="14"/>
      <c r="I454" s="14"/>
      <c r="J454" s="15"/>
      <c r="K454" s="15"/>
      <c r="L454" s="111"/>
      <c r="M454" s="16"/>
      <c r="N454" s="15"/>
      <c r="O454" s="36"/>
      <c r="P454" s="14"/>
      <c r="Q454" s="15"/>
      <c r="R454" s="17"/>
    </row>
    <row r="455" spans="4:18" ht="12.75">
      <c r="D455" s="12"/>
      <c r="E455" s="13"/>
      <c r="F455" s="15"/>
      <c r="G455" s="14"/>
      <c r="H455" s="14"/>
      <c r="I455" s="14"/>
      <c r="J455" s="15"/>
      <c r="K455" s="15"/>
      <c r="L455" s="111"/>
      <c r="M455" s="16"/>
      <c r="N455" s="15"/>
      <c r="O455" s="36"/>
      <c r="P455" s="14"/>
      <c r="Q455" s="15"/>
      <c r="R455" s="17"/>
    </row>
    <row r="456" spans="4:18" ht="12.75">
      <c r="D456" s="12"/>
      <c r="E456" s="13"/>
      <c r="F456" s="15"/>
      <c r="G456" s="14"/>
      <c r="H456" s="14"/>
      <c r="I456" s="14"/>
      <c r="J456" s="15"/>
      <c r="K456" s="15"/>
      <c r="L456" s="111"/>
      <c r="M456" s="16"/>
      <c r="N456" s="15"/>
      <c r="O456" s="36"/>
      <c r="P456" s="14"/>
      <c r="Q456" s="15"/>
      <c r="R456" s="17"/>
    </row>
    <row r="457" spans="4:18" ht="12.75">
      <c r="D457" s="12"/>
      <c r="E457" s="13"/>
      <c r="F457" s="15"/>
      <c r="G457" s="14"/>
      <c r="H457" s="14"/>
      <c r="I457" s="14"/>
      <c r="J457" s="15"/>
      <c r="K457" s="15"/>
      <c r="L457" s="111"/>
      <c r="M457" s="16"/>
      <c r="N457" s="15"/>
      <c r="O457" s="36"/>
      <c r="P457" s="14"/>
      <c r="Q457" s="15"/>
      <c r="R457" s="17"/>
    </row>
    <row r="458" spans="9:18" ht="12.75">
      <c r="I458" s="424"/>
      <c r="J458" s="424"/>
      <c r="K458" s="424"/>
      <c r="L458" s="424"/>
      <c r="M458" s="424"/>
      <c r="N458" s="424"/>
      <c r="O458" s="424"/>
      <c r="P458" s="14"/>
      <c r="Q458" s="15"/>
      <c r="R458" s="17"/>
    </row>
    <row r="459" spans="9:18" ht="12.75">
      <c r="I459" s="120"/>
      <c r="J459" s="120"/>
      <c r="K459" s="120"/>
      <c r="L459" s="120"/>
      <c r="M459" s="120"/>
      <c r="N459" s="120"/>
      <c r="O459" s="120"/>
      <c r="P459" s="14"/>
      <c r="Q459" s="15"/>
      <c r="R459" s="17"/>
    </row>
    <row r="460" spans="9:18" ht="12.75">
      <c r="I460" s="120"/>
      <c r="J460" s="120"/>
      <c r="K460" s="120"/>
      <c r="L460" s="120"/>
      <c r="M460" s="120"/>
      <c r="N460" s="120"/>
      <c r="O460" s="120"/>
      <c r="P460" s="14"/>
      <c r="Q460" s="15"/>
      <c r="R460" s="17"/>
    </row>
    <row r="461" spans="13:18" ht="12.75">
      <c r="M461" s="29"/>
      <c r="N461" s="29"/>
      <c r="O461" s="29"/>
      <c r="P461" s="14"/>
      <c r="Q461" s="15"/>
      <c r="R461" s="17"/>
    </row>
    <row r="462" spans="10:18" ht="12.75">
      <c r="J462" s="30"/>
      <c r="P462" s="14"/>
      <c r="Q462" s="15"/>
      <c r="R462" s="17"/>
    </row>
    <row r="463" spans="9:18" ht="12.75">
      <c r="I463" s="71"/>
      <c r="J463" s="430"/>
      <c r="K463" s="430"/>
      <c r="L463" s="430"/>
      <c r="M463" s="430"/>
      <c r="N463" s="430"/>
      <c r="O463" s="430"/>
      <c r="P463" s="14"/>
      <c r="Q463" s="15"/>
      <c r="R463" s="17"/>
    </row>
    <row r="464" spans="9:18" ht="15">
      <c r="I464" s="458"/>
      <c r="J464" s="458"/>
      <c r="K464" s="458"/>
      <c r="L464" s="458"/>
      <c r="M464" s="458"/>
      <c r="N464" s="458"/>
      <c r="O464" s="458"/>
      <c r="P464" s="458"/>
      <c r="Q464" s="15"/>
      <c r="R464" s="17"/>
    </row>
    <row r="465" spans="4:18" ht="12.75">
      <c r="D465" s="12"/>
      <c r="E465" s="13"/>
      <c r="F465" s="15"/>
      <c r="G465" s="14"/>
      <c r="H465" s="14"/>
      <c r="I465" s="14"/>
      <c r="J465" s="15"/>
      <c r="K465" s="15"/>
      <c r="L465" s="111"/>
      <c r="M465" s="16"/>
      <c r="N465" s="15"/>
      <c r="O465" s="36"/>
      <c r="P465" s="14"/>
      <c r="Q465" s="15"/>
      <c r="R465" s="17"/>
    </row>
    <row r="509" spans="4:18" ht="12.75">
      <c r="D509" s="12"/>
      <c r="E509" s="13"/>
      <c r="F509" s="15"/>
      <c r="G509" s="14"/>
      <c r="H509" s="14"/>
      <c r="I509" s="14"/>
      <c r="J509" s="15"/>
      <c r="K509" s="15"/>
      <c r="L509" s="111"/>
      <c r="M509" s="16"/>
      <c r="N509" s="15"/>
      <c r="O509" s="36"/>
      <c r="P509" s="14"/>
      <c r="Q509" s="15"/>
      <c r="R509" s="17"/>
    </row>
    <row r="510" spans="4:18" ht="12.75">
      <c r="D510" s="12"/>
      <c r="E510" s="13"/>
      <c r="F510" s="15"/>
      <c r="G510" s="14"/>
      <c r="H510" s="14"/>
      <c r="I510" s="14"/>
      <c r="J510" s="15"/>
      <c r="K510" s="15"/>
      <c r="L510" s="111"/>
      <c r="M510" s="16"/>
      <c r="N510" s="15"/>
      <c r="O510" s="36"/>
      <c r="P510" s="14"/>
      <c r="Q510" s="15"/>
      <c r="R510" s="17"/>
    </row>
    <row r="511" spans="4:18" ht="12.75">
      <c r="D511" s="12"/>
      <c r="E511" s="13"/>
      <c r="F511" s="15"/>
      <c r="G511" s="14"/>
      <c r="H511" s="14"/>
      <c r="I511" s="14"/>
      <c r="J511" s="15"/>
      <c r="K511" s="15"/>
      <c r="L511" s="111"/>
      <c r="M511" s="16"/>
      <c r="N511" s="15"/>
      <c r="O511" s="36"/>
      <c r="P511" s="14"/>
      <c r="Q511" s="15"/>
      <c r="R511" s="17"/>
    </row>
    <row r="512" spans="4:18" ht="12.75">
      <c r="D512" s="12"/>
      <c r="E512" s="13"/>
      <c r="F512" s="15"/>
      <c r="G512" s="14"/>
      <c r="H512" s="14"/>
      <c r="I512" s="14"/>
      <c r="J512" s="15"/>
      <c r="K512" s="15"/>
      <c r="L512" s="111"/>
      <c r="M512" s="16"/>
      <c r="N512" s="15"/>
      <c r="O512" s="36"/>
      <c r="P512" s="14"/>
      <c r="Q512" s="15"/>
      <c r="R512" s="17"/>
    </row>
    <row r="513" spans="4:18" ht="12.75">
      <c r="D513" s="12"/>
      <c r="E513" s="13"/>
      <c r="F513" s="15"/>
      <c r="G513" s="14"/>
      <c r="H513" s="14"/>
      <c r="I513" s="14"/>
      <c r="J513" s="15"/>
      <c r="K513" s="15"/>
      <c r="L513" s="3"/>
      <c r="M513" s="16"/>
      <c r="N513" s="15"/>
      <c r="O513" s="17"/>
      <c r="P513" s="17"/>
      <c r="Q513" s="15"/>
      <c r="R513" s="17"/>
    </row>
  </sheetData>
  <sheetProtection/>
  <mergeCells count="130">
    <mergeCell ref="R23:R24"/>
    <mergeCell ref="E323:E324"/>
    <mergeCell ref="F323:K323"/>
    <mergeCell ref="B291:B292"/>
    <mergeCell ref="E164:P164"/>
    <mergeCell ref="E208:Q208"/>
    <mergeCell ref="E209:P209"/>
    <mergeCell ref="F167:K167"/>
    <mergeCell ref="B323:B324"/>
    <mergeCell ref="C323:C324"/>
    <mergeCell ref="D323:D324"/>
    <mergeCell ref="E314:P314"/>
    <mergeCell ref="E315:P315"/>
    <mergeCell ref="B167:B168"/>
    <mergeCell ref="B256:B257"/>
    <mergeCell ref="J463:O463"/>
    <mergeCell ref="F217:K217"/>
    <mergeCell ref="J407:O407"/>
    <mergeCell ref="F256:K256"/>
    <mergeCell ref="F386:K386"/>
    <mergeCell ref="E253:O253"/>
    <mergeCell ref="J275:O275"/>
    <mergeCell ref="I181:O181"/>
    <mergeCell ref="I458:O458"/>
    <mergeCell ref="N291:P291"/>
    <mergeCell ref="D286:P286"/>
    <mergeCell ref="I276:P276"/>
    <mergeCell ref="E252:P252"/>
    <mergeCell ref="F291:K291"/>
    <mergeCell ref="D282:O283"/>
    <mergeCell ref="J342:O342"/>
    <mergeCell ref="I343:P343"/>
    <mergeCell ref="N323:P323"/>
    <mergeCell ref="D13:Q14"/>
    <mergeCell ref="F23:K23"/>
    <mergeCell ref="E123:P123"/>
    <mergeCell ref="I148:P148"/>
    <mergeCell ref="E163:Q163"/>
    <mergeCell ref="N167:P167"/>
    <mergeCell ref="E122:P122"/>
    <mergeCell ref="J99:O99"/>
    <mergeCell ref="I100:P100"/>
    <mergeCell ref="N23:P23"/>
    <mergeCell ref="I464:P464"/>
    <mergeCell ref="D120:Q121"/>
    <mergeCell ref="F129:K129"/>
    <mergeCell ref="Q442:Q443"/>
    <mergeCell ref="N217:P217"/>
    <mergeCell ref="I232:O232"/>
    <mergeCell ref="I238:P238"/>
    <mergeCell ref="J187:O187"/>
    <mergeCell ref="J237:O237"/>
    <mergeCell ref="E256:E257"/>
    <mergeCell ref="C23:C24"/>
    <mergeCell ref="D23:D24"/>
    <mergeCell ref="E23:E24"/>
    <mergeCell ref="Q23:Q24"/>
    <mergeCell ref="I94:O94"/>
    <mergeCell ref="C167:C168"/>
    <mergeCell ref="N256:P256"/>
    <mergeCell ref="E250:P250"/>
    <mergeCell ref="F442:K442"/>
    <mergeCell ref="N442:P442"/>
    <mergeCell ref="I408:P408"/>
    <mergeCell ref="D431:Q432"/>
    <mergeCell ref="E434:P434"/>
    <mergeCell ref="N129:P129"/>
    <mergeCell ref="D167:D168"/>
    <mergeCell ref="E167:E168"/>
    <mergeCell ref="Q217:Q218"/>
    <mergeCell ref="D311:P312"/>
    <mergeCell ref="E15:Q15"/>
    <mergeCell ref="N80:P80"/>
    <mergeCell ref="E75:Q75"/>
    <mergeCell ref="E76:P76"/>
    <mergeCell ref="R80:R81"/>
    <mergeCell ref="E16:P16"/>
    <mergeCell ref="J43:O43"/>
    <mergeCell ref="D73:Q74"/>
    <mergeCell ref="F80:K80"/>
    <mergeCell ref="I44:P44"/>
    <mergeCell ref="B80:B81"/>
    <mergeCell ref="Q80:Q81"/>
    <mergeCell ref="Q129:Q130"/>
    <mergeCell ref="I38:O38"/>
    <mergeCell ref="D161:Q162"/>
    <mergeCell ref="B129:B130"/>
    <mergeCell ref="C129:C130"/>
    <mergeCell ref="D129:D130"/>
    <mergeCell ref="E129:E130"/>
    <mergeCell ref="R129:R130"/>
    <mergeCell ref="I141:O141"/>
    <mergeCell ref="J147:O147"/>
    <mergeCell ref="Q291:Q292"/>
    <mergeCell ref="C217:C218"/>
    <mergeCell ref="D217:D218"/>
    <mergeCell ref="E217:E218"/>
    <mergeCell ref="D206:Q207"/>
    <mergeCell ref="R217:R218"/>
    <mergeCell ref="I188:P188"/>
    <mergeCell ref="R442:R443"/>
    <mergeCell ref="R386:R387"/>
    <mergeCell ref="R256:R257"/>
    <mergeCell ref="Q256:Q257"/>
    <mergeCell ref="B386:B387"/>
    <mergeCell ref="E386:E387"/>
    <mergeCell ref="Q386:Q387"/>
    <mergeCell ref="C256:C257"/>
    <mergeCell ref="D256:D257"/>
    <mergeCell ref="N386:P386"/>
    <mergeCell ref="B442:B443"/>
    <mergeCell ref="C442:C443"/>
    <mergeCell ref="D442:D443"/>
    <mergeCell ref="E442:E443"/>
    <mergeCell ref="C291:C292"/>
    <mergeCell ref="D386:D387"/>
    <mergeCell ref="C386:C387"/>
    <mergeCell ref="D291:D292"/>
    <mergeCell ref="E291:E292"/>
    <mergeCell ref="E433:O433"/>
    <mergeCell ref="I402:O402"/>
    <mergeCell ref="R291:R292"/>
    <mergeCell ref="E378:P378"/>
    <mergeCell ref="E377:P377"/>
    <mergeCell ref="D374:P375"/>
    <mergeCell ref="I271:O271"/>
    <mergeCell ref="E288:N288"/>
    <mergeCell ref="Q323:Q324"/>
    <mergeCell ref="R323:R324"/>
    <mergeCell ref="I337:O337"/>
  </mergeCells>
  <printOptions/>
  <pageMargins left="0.3937007874015748" right="0.3937007874015748" top="0.7874015748031497" bottom="0.7874015748031497" header="0" footer="0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T43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8.28125" style="0" customWidth="1"/>
    <col min="2" max="2" width="5.7109375" style="0" customWidth="1"/>
    <col min="3" max="3" width="19.57421875" style="0" customWidth="1"/>
    <col min="4" max="4" width="6.7109375" style="0" customWidth="1"/>
    <col min="5" max="5" width="10.28125" style="0" customWidth="1"/>
    <col min="8" max="9" width="0" style="0" hidden="1" customWidth="1"/>
    <col min="12" max="13" width="0" style="0" hidden="1" customWidth="1"/>
    <col min="18" max="18" width="37.28125" style="0" customWidth="1"/>
  </cols>
  <sheetData>
    <row r="1" spans="1:18" ht="12.75">
      <c r="A1" s="187"/>
      <c r="D1" s="12"/>
      <c r="E1" s="13"/>
      <c r="F1" s="15"/>
      <c r="G1" s="14"/>
      <c r="H1" s="14"/>
      <c r="I1" s="14"/>
      <c r="J1" s="15"/>
      <c r="K1" s="15"/>
      <c r="L1" s="111"/>
      <c r="M1" s="16"/>
      <c r="N1" s="15"/>
      <c r="O1" s="36"/>
      <c r="P1" s="14"/>
      <c r="Q1" s="15"/>
      <c r="R1" s="17"/>
    </row>
    <row r="2" spans="4:18" ht="12.75">
      <c r="D2" s="12"/>
      <c r="E2" s="13"/>
      <c r="F2" s="15"/>
      <c r="G2" s="14"/>
      <c r="H2" s="14"/>
      <c r="I2" s="14"/>
      <c r="J2" s="15"/>
      <c r="K2" s="15"/>
      <c r="L2" s="111"/>
      <c r="M2" s="16"/>
      <c r="N2" s="15"/>
      <c r="O2" s="36"/>
      <c r="P2" s="14"/>
      <c r="Q2" s="15"/>
      <c r="R2" s="17"/>
    </row>
    <row r="3" spans="4:20" ht="12.75">
      <c r="D3" s="12"/>
      <c r="E3" s="13"/>
      <c r="F3" s="15"/>
      <c r="G3" s="14"/>
      <c r="H3" s="14"/>
      <c r="I3" s="14"/>
      <c r="J3" s="15"/>
      <c r="K3" s="15"/>
      <c r="L3" s="111"/>
      <c r="M3" s="16"/>
      <c r="N3" s="15"/>
      <c r="O3" s="36"/>
      <c r="P3" s="14"/>
      <c r="Q3" s="15"/>
      <c r="R3" s="17"/>
      <c r="T3" s="29"/>
    </row>
    <row r="4" spans="4:18" ht="12.75">
      <c r="D4" s="12"/>
      <c r="E4" s="13"/>
      <c r="F4" s="15"/>
      <c r="G4" s="14"/>
      <c r="H4" s="14"/>
      <c r="I4" s="14"/>
      <c r="J4" s="15"/>
      <c r="K4" s="15"/>
      <c r="L4" s="111"/>
      <c r="M4" s="16"/>
      <c r="N4" s="15"/>
      <c r="O4" s="36"/>
      <c r="P4" s="14"/>
      <c r="Q4" s="15"/>
      <c r="R4" s="17"/>
    </row>
    <row r="5" spans="4:18" ht="12.75">
      <c r="D5" s="12"/>
      <c r="E5" s="13"/>
      <c r="F5" s="15"/>
      <c r="G5" s="14"/>
      <c r="H5" s="14"/>
      <c r="I5" s="14"/>
      <c r="J5" s="15"/>
      <c r="K5" s="15"/>
      <c r="L5" s="111"/>
      <c r="M5" s="16"/>
      <c r="N5" s="15"/>
      <c r="O5" s="36"/>
      <c r="P5" s="14"/>
      <c r="Q5" s="15"/>
      <c r="R5" s="17"/>
    </row>
    <row r="6" spans="4:18" ht="12.75">
      <c r="D6" s="12"/>
      <c r="E6" s="13"/>
      <c r="F6" s="15"/>
      <c r="G6" s="14"/>
      <c r="H6" s="14"/>
      <c r="I6" s="14"/>
      <c r="J6" s="15"/>
      <c r="K6" s="15"/>
      <c r="L6" s="3"/>
      <c r="M6" s="16"/>
      <c r="N6" s="15"/>
      <c r="O6" s="17"/>
      <c r="P6" s="17"/>
      <c r="Q6" s="15"/>
      <c r="R6" s="17"/>
    </row>
    <row r="7" spans="2:18" ht="12.75">
      <c r="B7" s="1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7" ht="20.25">
      <c r="B8" s="1"/>
      <c r="C8" s="9"/>
      <c r="D8" s="415" t="s">
        <v>165</v>
      </c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2:17" ht="20.25">
      <c r="B9" s="1"/>
      <c r="C9" s="9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2:18" ht="12.75" customHeight="1">
      <c r="B10" s="1"/>
      <c r="C10" s="7"/>
      <c r="D10" s="10"/>
      <c r="E10" s="395" t="s">
        <v>241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166"/>
    </row>
    <row r="11" spans="2:18" ht="26.25" customHeight="1">
      <c r="B11" s="1"/>
      <c r="C11" s="10"/>
      <c r="D11" s="1"/>
      <c r="E11" s="416" t="s">
        <v>99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1"/>
      <c r="Q11" s="83" t="s">
        <v>47</v>
      </c>
      <c r="R11" s="81">
        <v>113.27</v>
      </c>
    </row>
    <row r="13" spans="2:18" ht="17.25">
      <c r="B13" s="1"/>
      <c r="C13" s="45"/>
      <c r="D13" s="45"/>
      <c r="E13" s="45"/>
      <c r="F13" s="46"/>
      <c r="G13" s="46"/>
      <c r="H13" s="46"/>
      <c r="I13" s="46"/>
      <c r="J13" s="47"/>
      <c r="K13" s="60"/>
      <c r="L13" s="61"/>
      <c r="M13" s="49"/>
      <c r="N13" s="67"/>
      <c r="O13" s="67"/>
      <c r="P13" s="67"/>
      <c r="Q13" s="67"/>
      <c r="R13" s="67"/>
    </row>
    <row r="14" spans="2:18" ht="15.75">
      <c r="B14" s="1"/>
      <c r="C14" s="45"/>
      <c r="D14" s="45"/>
      <c r="E14" s="45"/>
      <c r="F14" s="46"/>
      <c r="G14" s="46"/>
      <c r="H14" s="46"/>
      <c r="I14" s="46"/>
      <c r="J14" s="47"/>
      <c r="K14" s="48"/>
      <c r="L14" s="77"/>
      <c r="M14" s="49"/>
      <c r="N14" s="77"/>
      <c r="O14" s="77"/>
      <c r="P14" s="77"/>
      <c r="Q14" s="49"/>
      <c r="R14" s="49"/>
    </row>
    <row r="15" spans="2:18" ht="15.75">
      <c r="B15" s="1"/>
      <c r="C15" s="49"/>
      <c r="D15" s="50"/>
      <c r="E15" s="50"/>
      <c r="F15" s="49"/>
      <c r="G15" s="49"/>
      <c r="H15" s="49"/>
      <c r="I15" s="49"/>
      <c r="J15" s="49"/>
      <c r="K15" s="48"/>
      <c r="L15" s="51" t="s">
        <v>16</v>
      </c>
      <c r="M15" s="49"/>
      <c r="N15" s="52"/>
      <c r="O15" s="53"/>
      <c r="P15" s="49"/>
      <c r="Q15" s="49"/>
      <c r="R15" s="49"/>
    </row>
    <row r="16" spans="2:18" ht="12.75">
      <c r="B16" s="54"/>
      <c r="C16" s="1"/>
      <c r="D16" s="55"/>
      <c r="E16" s="55"/>
      <c r="F16" s="56"/>
      <c r="G16" s="56"/>
      <c r="H16" s="56"/>
      <c r="I16" s="56"/>
      <c r="J16" s="57"/>
      <c r="K16" s="1"/>
      <c r="L16" s="1"/>
      <c r="M16" s="1"/>
      <c r="N16" s="1"/>
      <c r="O16" s="1"/>
      <c r="P16" s="1"/>
      <c r="Q16" s="1"/>
      <c r="R16" s="1"/>
    </row>
    <row r="17" spans="2:18" ht="12.75">
      <c r="B17" s="54"/>
      <c r="C17" s="1"/>
      <c r="D17" s="55"/>
      <c r="E17" s="5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8"/>
      <c r="R17" s="59"/>
    </row>
    <row r="18" spans="2:18" ht="15.75">
      <c r="B18" s="433"/>
      <c r="C18" s="422" t="s">
        <v>7</v>
      </c>
      <c r="D18" s="422" t="s">
        <v>17</v>
      </c>
      <c r="E18" s="422" t="s">
        <v>0</v>
      </c>
      <c r="F18" s="425" t="s">
        <v>1</v>
      </c>
      <c r="G18" s="426"/>
      <c r="H18" s="426"/>
      <c r="I18" s="426"/>
      <c r="J18" s="426"/>
      <c r="K18" s="427"/>
      <c r="L18" s="292"/>
      <c r="M18" s="293"/>
      <c r="N18" s="425" t="s">
        <v>11</v>
      </c>
      <c r="O18" s="426"/>
      <c r="P18" s="426"/>
      <c r="Q18" s="428" t="s">
        <v>2</v>
      </c>
      <c r="R18" s="428" t="s">
        <v>248</v>
      </c>
    </row>
    <row r="19" spans="2:18" ht="15" customHeight="1">
      <c r="B19" s="434"/>
      <c r="C19" s="423"/>
      <c r="D19" s="423"/>
      <c r="E19" s="423"/>
      <c r="F19" s="251" t="s">
        <v>4</v>
      </c>
      <c r="G19" s="252" t="s">
        <v>12</v>
      </c>
      <c r="H19" s="253" t="s">
        <v>18</v>
      </c>
      <c r="I19" s="253" t="s">
        <v>19</v>
      </c>
      <c r="J19" s="254" t="s">
        <v>20</v>
      </c>
      <c r="K19" s="254" t="s">
        <v>5</v>
      </c>
      <c r="L19" s="255" t="s">
        <v>21</v>
      </c>
      <c r="M19" s="256"/>
      <c r="N19" s="260" t="s">
        <v>9</v>
      </c>
      <c r="O19" s="260" t="s">
        <v>245</v>
      </c>
      <c r="P19" s="260" t="s">
        <v>109</v>
      </c>
      <c r="Q19" s="429"/>
      <c r="R19" s="429"/>
    </row>
    <row r="20" spans="2:18" ht="49.5" customHeight="1">
      <c r="B20" s="19">
        <v>202</v>
      </c>
      <c r="C20" s="182" t="s">
        <v>247</v>
      </c>
      <c r="D20" s="20">
        <v>15</v>
      </c>
      <c r="E20" s="21">
        <v>501</v>
      </c>
      <c r="F20" s="24">
        <f>D20*E20</f>
        <v>7515</v>
      </c>
      <c r="G20" s="23"/>
      <c r="H20" s="23"/>
      <c r="I20" s="23">
        <f>H20*0.25</f>
        <v>0</v>
      </c>
      <c r="J20" s="24">
        <f>IF((VLOOKUP(F20,'[2]TABLAS 15'!$B$22:$D$32,3)-L20)&lt;0,0,VLOOKUP(F20,'[2]TABLAS 15'!$B$22:$D$32,3)-L20)</f>
        <v>0</v>
      </c>
      <c r="K20" s="24">
        <f>SUM(F20+H20+J20+I20+G20)</f>
        <v>7515</v>
      </c>
      <c r="L20" s="25">
        <f>((F20-VLOOKUP(F20,'[2]TABLAS 15'!$A$6:$D$13,1))*VLOOKUP(F20,'[2]TABLAS 15'!$A$6:$D$13,4)+VLOOKUP(F20,'[2]TABLAS 15'!$A$6:$D$13,3))</f>
        <v>1017.052514</v>
      </c>
      <c r="M20" s="26"/>
      <c r="N20" s="24">
        <f>IF((VLOOKUP(F20,'[2]TABLAS 15'!$B$22:$D$32,3)-L20)&lt;0,-(VLOOKUP(F20,'[2]TABLAS 15'!$B$22:$D$32,3)-L20),0)</f>
        <v>1017.052514</v>
      </c>
      <c r="O20" s="27">
        <v>500</v>
      </c>
      <c r="P20" s="23">
        <v>118.62</v>
      </c>
      <c r="Q20" s="24">
        <f>K20-O20-P20-N20</f>
        <v>5879.327486</v>
      </c>
      <c r="R20" s="475">
        <v>1</v>
      </c>
    </row>
    <row r="21" spans="2:18" ht="49.5" customHeight="1">
      <c r="B21" s="19">
        <v>203</v>
      </c>
      <c r="C21" s="122" t="s">
        <v>100</v>
      </c>
      <c r="D21" s="20">
        <v>15</v>
      </c>
      <c r="E21" s="21">
        <v>206.2</v>
      </c>
      <c r="F21" s="24">
        <f>D21*E21</f>
        <v>3093</v>
      </c>
      <c r="G21" s="23"/>
      <c r="H21" s="23"/>
      <c r="I21" s="23">
        <f>H21*0.25</f>
        <v>0</v>
      </c>
      <c r="J21" s="24">
        <f>IF((VLOOKUP(F21,'[2]TABLAS 15'!$B$22:$D$32,3)-L21)&lt;0,0,VLOOKUP(F21,'[2]TABLAS 15'!$B$22:$D$32,3)-L21)</f>
        <v>0</v>
      </c>
      <c r="K21" s="24">
        <f>SUM(F21+H21+J21+I21+G21)</f>
        <v>3093</v>
      </c>
      <c r="L21" s="25">
        <f>((F21-VLOOKUP(F21,'[2]TABLAS 15'!$A$6:$D$13,1))*VLOOKUP(F21,'[2]TABLAS 15'!$A$6:$D$13,4)+VLOOKUP(F21,'[2]TABLAS 15'!$A$6:$D$13,3))</f>
        <v>231.09046400000003</v>
      </c>
      <c r="M21" s="26"/>
      <c r="N21" s="24">
        <f>IF((VLOOKUP(F21,'[2]TABLAS 15'!$B$22:$D$32,3)-L21)&lt;0,-(VLOOKUP(F21,'[2]TABLAS 15'!$B$22:$D$32,3)-L21),0)</f>
        <v>83.77046400000003</v>
      </c>
      <c r="O21" s="27"/>
      <c r="P21" s="23">
        <v>75.23</v>
      </c>
      <c r="Q21" s="24">
        <f>K21-O21-P21-N21</f>
        <v>2933.999536</v>
      </c>
      <c r="R21" s="475">
        <v>1</v>
      </c>
    </row>
    <row r="22" spans="2:18" ht="49.5" customHeight="1">
      <c r="B22" s="19">
        <v>204</v>
      </c>
      <c r="C22" s="392" t="s">
        <v>110</v>
      </c>
      <c r="D22" s="20">
        <v>15</v>
      </c>
      <c r="E22" s="21">
        <v>164.5</v>
      </c>
      <c r="F22" s="24">
        <f>D22*E22</f>
        <v>2467.5</v>
      </c>
      <c r="G22" s="23"/>
      <c r="H22" s="23"/>
      <c r="I22" s="23">
        <f>H22*0.25</f>
        <v>0</v>
      </c>
      <c r="J22" s="24">
        <f>IF((VLOOKUP(F22,'[2]TABLAS 15'!$B$22:$D$32,3)-L22)&lt;0,0,VLOOKUP(F22,'[2]TABLAS 15'!$B$22:$D$32,3)-L22)</f>
        <v>0</v>
      </c>
      <c r="K22" s="24">
        <f>SUM(F22+H22+J22+I22+G22)</f>
        <v>2467.5</v>
      </c>
      <c r="L22" s="25">
        <f>((F22-VLOOKUP(F22,'[2]TABLAS 15'!$A$6:$D$13,1))*VLOOKUP(F22,'[2]TABLAS 15'!$A$6:$D$13,4)+VLOOKUP(F22,'[2]TABLAS 15'!$A$6:$D$13,3))</f>
        <v>163.036064</v>
      </c>
      <c r="M22" s="26"/>
      <c r="N22" s="24">
        <f>IF((VLOOKUP(F22,'[2]TABLAS 15'!$B$22:$D$32,3)-L22)&lt;0,-(VLOOKUP(F22,'[2]TABLAS 15'!$B$22:$D$32,3)-L22),0)</f>
        <v>0.5960640000000126</v>
      </c>
      <c r="O22" s="27">
        <v>200</v>
      </c>
      <c r="P22" s="23">
        <v>61.67</v>
      </c>
      <c r="Q22" s="24">
        <f>K22-O22-P22-N22</f>
        <v>2205.233936</v>
      </c>
      <c r="R22" s="475">
        <v>1</v>
      </c>
    </row>
    <row r="23" spans="2:18" ht="49.5" customHeight="1">
      <c r="B23" s="19">
        <v>205</v>
      </c>
      <c r="C23" s="393" t="s">
        <v>193</v>
      </c>
      <c r="D23" s="20">
        <v>15</v>
      </c>
      <c r="E23" s="21">
        <v>209</v>
      </c>
      <c r="F23" s="24">
        <f>D23*E23</f>
        <v>3135</v>
      </c>
      <c r="G23" s="23"/>
      <c r="H23" s="23"/>
      <c r="I23" s="23">
        <f>H23*0.25</f>
        <v>0</v>
      </c>
      <c r="J23" s="24">
        <f>IF((VLOOKUP(F23,'[2]TABLAS 15'!$B$22:$D$32,3)-L23)&lt;0,0,VLOOKUP(F23,'[2]TABLAS 15'!$B$22:$D$32,3)-L23)</f>
        <v>0</v>
      </c>
      <c r="K23" s="24">
        <f>SUM(F23+H23+J23+I23+G23)</f>
        <v>3135</v>
      </c>
      <c r="L23" s="25">
        <f>((F23-VLOOKUP(F23,'[2]TABLAS 15'!$A$6:$D$13,1))*VLOOKUP(F23,'[2]TABLAS 15'!$A$6:$D$13,4)+VLOOKUP(F23,'[2]TABLAS 15'!$A$6:$D$13,3))</f>
        <v>235.66006400000003</v>
      </c>
      <c r="M23" s="26"/>
      <c r="N23" s="24">
        <f>IF((VLOOKUP(F23,'[2]TABLAS 15'!$B$22:$D$32,3)-L23)&lt;0,-(VLOOKUP(F23,'[2]TABLAS 15'!$B$22:$D$32,3)-L23),0)</f>
        <v>108.89006400000004</v>
      </c>
      <c r="O23" s="27">
        <v>966.67</v>
      </c>
      <c r="P23" s="23">
        <v>75.65</v>
      </c>
      <c r="Q23" s="24">
        <f>K23-O23-P23-N23</f>
        <v>1983.789936</v>
      </c>
      <c r="R23" s="475">
        <v>1</v>
      </c>
    </row>
    <row r="24" spans="2:18" ht="12.75">
      <c r="B24" s="65"/>
      <c r="C24" s="205"/>
      <c r="D24" s="20"/>
      <c r="E24" s="21"/>
      <c r="F24" s="24">
        <f>SUM(F20:F23)</f>
        <v>16210.5</v>
      </c>
      <c r="G24" s="23"/>
      <c r="H24" s="23"/>
      <c r="I24" s="23">
        <f>SUM(I20:I23)</f>
        <v>0</v>
      </c>
      <c r="J24" s="24">
        <f>SUM(J20:J23)</f>
        <v>0</v>
      </c>
      <c r="K24" s="24">
        <f>SUM(K20:K23)</f>
        <v>16210.5</v>
      </c>
      <c r="L24" s="25">
        <f>SUM(L20:L23)</f>
        <v>1646.8391060000004</v>
      </c>
      <c r="M24" s="26"/>
      <c r="N24" s="24">
        <f>SUM(N20:N23)</f>
        <v>1210.309106</v>
      </c>
      <c r="O24" s="27">
        <f>SUM(O20:O23)</f>
        <v>1666.67</v>
      </c>
      <c r="P24" s="23">
        <f>SUM(P20:P23)</f>
        <v>331.1700000000001</v>
      </c>
      <c r="Q24" s="24"/>
      <c r="R24" s="17"/>
    </row>
    <row r="25" spans="2:18" ht="12.75">
      <c r="B25" s="4"/>
      <c r="C25" s="6"/>
      <c r="D25" s="12"/>
      <c r="E25" s="13"/>
      <c r="F25" s="15"/>
      <c r="G25" s="14"/>
      <c r="H25" s="14"/>
      <c r="I25" s="14"/>
      <c r="J25" s="15"/>
      <c r="K25" s="15"/>
      <c r="L25" s="111"/>
      <c r="M25" s="16"/>
      <c r="N25" s="15"/>
      <c r="O25" s="36"/>
      <c r="P25" s="14"/>
      <c r="Q25" s="15"/>
      <c r="R25" s="17"/>
    </row>
    <row r="26" spans="4:18" ht="12.75">
      <c r="D26" s="12"/>
      <c r="E26" s="13"/>
      <c r="F26" s="15"/>
      <c r="G26" s="14"/>
      <c r="H26" s="14"/>
      <c r="I26" s="14"/>
      <c r="J26" s="15"/>
      <c r="K26" s="15"/>
      <c r="L26" s="111"/>
      <c r="M26" s="16"/>
      <c r="N26" s="15"/>
      <c r="O26" s="36"/>
      <c r="P26" s="14"/>
      <c r="Q26" s="15"/>
      <c r="R26" s="17"/>
    </row>
    <row r="27" spans="4:18" ht="12.75">
      <c r="D27" s="12"/>
      <c r="E27" s="13"/>
      <c r="F27" s="15"/>
      <c r="G27" s="14"/>
      <c r="H27" s="14"/>
      <c r="I27" s="14"/>
      <c r="J27" s="15"/>
      <c r="K27" s="15"/>
      <c r="L27" s="111"/>
      <c r="M27" s="16"/>
      <c r="N27" s="15"/>
      <c r="O27" s="36"/>
      <c r="P27" s="14" t="s">
        <v>2</v>
      </c>
      <c r="Q27" s="24">
        <f>SUM(Q20:Q26)</f>
        <v>13002.350894</v>
      </c>
      <c r="R27" s="17"/>
    </row>
    <row r="28" spans="4:18" ht="12.75">
      <c r="D28" s="12"/>
      <c r="E28" s="13"/>
      <c r="F28" s="15"/>
      <c r="G28" s="14"/>
      <c r="H28" s="14"/>
      <c r="I28" s="14"/>
      <c r="J28" s="15"/>
      <c r="K28" s="15"/>
      <c r="L28" s="111"/>
      <c r="M28" s="16"/>
      <c r="N28" s="15"/>
      <c r="O28" s="36"/>
      <c r="P28" s="14"/>
      <c r="Q28" s="15"/>
      <c r="R28" s="17"/>
    </row>
    <row r="29" spans="4:18" ht="12.75">
      <c r="D29" s="12"/>
      <c r="E29" s="13"/>
      <c r="F29" s="15"/>
      <c r="G29" s="14"/>
      <c r="H29" s="14"/>
      <c r="I29" s="14"/>
      <c r="J29" s="15"/>
      <c r="K29" s="15"/>
      <c r="L29" s="111"/>
      <c r="M29" s="16"/>
      <c r="N29" s="15"/>
      <c r="O29" s="36"/>
      <c r="P29" s="14"/>
      <c r="Q29" s="15"/>
      <c r="R29" s="17"/>
    </row>
    <row r="30" spans="4:18" ht="12.75">
      <c r="D30" s="12"/>
      <c r="E30" s="13"/>
      <c r="F30" s="15"/>
      <c r="G30" s="14"/>
      <c r="H30" s="14"/>
      <c r="I30" s="14"/>
      <c r="J30" s="15"/>
      <c r="K30" s="15"/>
      <c r="L30" s="111"/>
      <c r="M30" s="16"/>
      <c r="N30" s="15"/>
      <c r="O30" s="36"/>
      <c r="P30" s="14"/>
      <c r="Q30" s="15"/>
      <c r="R30" s="17"/>
    </row>
    <row r="31" spans="4:18" ht="12.75">
      <c r="D31" s="12"/>
      <c r="E31" s="13"/>
      <c r="F31" s="15"/>
      <c r="G31" s="14"/>
      <c r="H31" s="14"/>
      <c r="I31" s="14"/>
      <c r="J31" s="15"/>
      <c r="K31" s="15"/>
      <c r="L31" s="111"/>
      <c r="M31" s="16"/>
      <c r="N31" s="15"/>
      <c r="O31" s="36"/>
      <c r="P31" s="14"/>
      <c r="Q31" s="15"/>
      <c r="R31" s="17"/>
    </row>
    <row r="32" spans="4:18" ht="12.75">
      <c r="D32" s="12"/>
      <c r="E32" s="13"/>
      <c r="F32" s="15"/>
      <c r="G32" s="14"/>
      <c r="H32" s="14"/>
      <c r="I32" s="14"/>
      <c r="J32" s="15"/>
      <c r="K32" s="15"/>
      <c r="L32" s="111"/>
      <c r="M32" s="16"/>
      <c r="N32" s="15"/>
      <c r="O32" s="36"/>
      <c r="P32" s="14"/>
      <c r="Q32" s="15"/>
      <c r="R32" s="17"/>
    </row>
    <row r="33" spans="9:18" ht="12.75">
      <c r="I33" s="424"/>
      <c r="J33" s="424"/>
      <c r="K33" s="424"/>
      <c r="L33" s="424"/>
      <c r="M33" s="424"/>
      <c r="N33" s="424"/>
      <c r="O33" s="424"/>
      <c r="P33" s="14"/>
      <c r="Q33" s="15"/>
      <c r="R33" s="17"/>
    </row>
    <row r="34" spans="9:18" ht="12.75">
      <c r="I34" s="120"/>
      <c r="J34" s="120"/>
      <c r="K34" s="120"/>
      <c r="L34" s="120"/>
      <c r="M34" s="120"/>
      <c r="N34" s="120"/>
      <c r="O34" s="120"/>
      <c r="P34" s="14"/>
      <c r="Q34" s="15"/>
      <c r="R34" s="17"/>
    </row>
    <row r="35" spans="9:18" ht="12.75">
      <c r="I35" s="120"/>
      <c r="J35" s="120"/>
      <c r="K35" s="120"/>
      <c r="L35" s="120"/>
      <c r="M35" s="120"/>
      <c r="N35" s="120"/>
      <c r="O35" s="120"/>
      <c r="P35" s="14"/>
      <c r="Q35" s="15"/>
      <c r="R35" s="17"/>
    </row>
    <row r="36" spans="13:18" ht="12.75">
      <c r="M36" s="29"/>
      <c r="N36" s="29"/>
      <c r="O36" s="29"/>
      <c r="P36" s="14"/>
      <c r="Q36" s="15"/>
      <c r="R36" s="17"/>
    </row>
    <row r="37" spans="10:18" ht="12.75">
      <c r="J37" s="30"/>
      <c r="P37" s="14"/>
      <c r="Q37" s="15"/>
      <c r="R37" s="17"/>
    </row>
    <row r="38" spans="9:18" ht="12.75">
      <c r="I38" s="71"/>
      <c r="J38" s="430"/>
      <c r="K38" s="430"/>
      <c r="L38" s="430"/>
      <c r="M38" s="430"/>
      <c r="N38" s="430"/>
      <c r="O38" s="430"/>
      <c r="P38" s="14"/>
      <c r="Q38" s="15"/>
      <c r="R38" s="17"/>
    </row>
    <row r="39" spans="9:18" ht="15">
      <c r="I39" s="458"/>
      <c r="J39" s="458"/>
      <c r="K39" s="458"/>
      <c r="L39" s="458"/>
      <c r="M39" s="458"/>
      <c r="N39" s="458"/>
      <c r="O39" s="458"/>
      <c r="P39" s="458"/>
      <c r="Q39" s="15"/>
      <c r="R39" s="17"/>
    </row>
    <row r="40" spans="4:18" ht="12.75">
      <c r="D40" s="12"/>
      <c r="E40" s="13"/>
      <c r="F40" s="15"/>
      <c r="G40" s="14"/>
      <c r="H40" s="14"/>
      <c r="I40" s="14"/>
      <c r="J40" s="15"/>
      <c r="K40" s="15"/>
      <c r="L40" s="111"/>
      <c r="M40" s="16"/>
      <c r="N40" s="15"/>
      <c r="O40" s="36"/>
      <c r="P40" s="14"/>
      <c r="Q40" s="15"/>
      <c r="R40" s="17"/>
    </row>
    <row r="41" spans="4:18" ht="12.75">
      <c r="D41" s="12"/>
      <c r="E41" s="13"/>
      <c r="F41" s="15"/>
      <c r="G41" s="14"/>
      <c r="H41" s="14"/>
      <c r="I41" s="14"/>
      <c r="J41" s="15"/>
      <c r="K41" s="15"/>
      <c r="L41" s="111"/>
      <c r="M41" s="16"/>
      <c r="N41" s="15"/>
      <c r="O41" s="36"/>
      <c r="P41" s="14"/>
      <c r="Q41" s="15"/>
      <c r="R41" s="17"/>
    </row>
    <row r="42" spans="4:18" ht="12.75">
      <c r="D42" s="12"/>
      <c r="E42" s="13"/>
      <c r="F42" s="15"/>
      <c r="G42" s="14"/>
      <c r="H42" s="14"/>
      <c r="I42" s="14"/>
      <c r="J42" s="15"/>
      <c r="K42" s="15"/>
      <c r="L42" s="111"/>
      <c r="M42" s="16"/>
      <c r="N42" s="15"/>
      <c r="O42" s="36"/>
      <c r="P42" s="14"/>
      <c r="Q42" s="15"/>
      <c r="R42" s="17"/>
    </row>
    <row r="43" spans="4:18" ht="12.75">
      <c r="D43" s="12"/>
      <c r="E43" s="13"/>
      <c r="F43" s="15"/>
      <c r="G43" s="14"/>
      <c r="H43" s="14"/>
      <c r="I43" s="14"/>
      <c r="J43" s="15"/>
      <c r="K43" s="15"/>
      <c r="L43" s="111"/>
      <c r="M43" s="16"/>
      <c r="N43" s="15"/>
      <c r="O43" s="36"/>
      <c r="P43" s="14"/>
      <c r="Q43" s="15"/>
      <c r="R43" s="17"/>
    </row>
  </sheetData>
  <sheetProtection/>
  <mergeCells count="14">
    <mergeCell ref="D8:Q9"/>
    <mergeCell ref="J38:O38"/>
    <mergeCell ref="E11:O11"/>
    <mergeCell ref="I33:O33"/>
    <mergeCell ref="F18:K18"/>
    <mergeCell ref="N18:P18"/>
    <mergeCell ref="Q18:Q19"/>
    <mergeCell ref="E10:Q10"/>
    <mergeCell ref="R18:R19"/>
    <mergeCell ref="B18:B19"/>
    <mergeCell ref="C18:C19"/>
    <mergeCell ref="D18:D19"/>
    <mergeCell ref="E18:E19"/>
    <mergeCell ref="I39:P39"/>
  </mergeCells>
  <printOptions/>
  <pageMargins left="0.3937007874015748" right="0.3937007874015748" top="0.7874015748031497" bottom="0.787401574803149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Zapotlán del 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Municipal</dc:creator>
  <cp:keywords/>
  <dc:description/>
  <cp:lastModifiedBy>UTI</cp:lastModifiedBy>
  <cp:lastPrinted>2016-02-16T14:42:49Z</cp:lastPrinted>
  <dcterms:created xsi:type="dcterms:W3CDTF">2008-03-11T18:58:54Z</dcterms:created>
  <dcterms:modified xsi:type="dcterms:W3CDTF">2016-02-18T16:26:34Z</dcterms:modified>
  <cp:category/>
  <cp:version/>
  <cp:contentType/>
  <cp:contentStatus/>
</cp:coreProperties>
</file>