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35" tabRatio="938" activeTab="0"/>
  </bookViews>
  <sheets>
    <sheet name="PLANTILLA  " sheetId="1" r:id="rId1"/>
  </sheets>
  <definedNames>
    <definedName name="_xlfn.AGGREGATE" hidden="1">#NAME?</definedName>
    <definedName name="_xlnm.Print_Area" localSheetId="0">'PLANTILLA  '!#REF!</definedName>
  </definedNames>
  <calcPr fullCalcOnLoad="1"/>
</workbook>
</file>

<file path=xl/comments1.xml><?xml version="1.0" encoding="utf-8"?>
<comments xmlns="http://schemas.openxmlformats.org/spreadsheetml/2006/main">
  <authors>
    <author>OFICILIA MAYOR</author>
  </authors>
  <commentList>
    <comment ref="B32" authorId="0">
      <text>
        <r>
          <rPr>
            <b/>
            <sz val="9"/>
            <rFont val="Tahoma"/>
            <family val="2"/>
          </rPr>
          <t>OFICILIA MAYOR:</t>
        </r>
        <r>
          <rPr>
            <sz val="9"/>
            <rFont val="Tahoma"/>
            <family val="2"/>
          </rPr>
          <t xml:space="preserve">
EVARISTO </t>
        </r>
      </text>
    </comment>
    <comment ref="B69" authorId="0">
      <text>
        <r>
          <rPr>
            <b/>
            <sz val="9"/>
            <rFont val="Tahoma"/>
            <family val="2"/>
          </rPr>
          <t>OFICILIA MAYOR:</t>
        </r>
        <r>
          <rPr>
            <sz val="9"/>
            <rFont val="Tahoma"/>
            <family val="2"/>
          </rPr>
          <t xml:space="preserve">
EFRAIN LOPEZ</t>
        </r>
      </text>
    </comment>
    <comment ref="B96" authorId="0">
      <text>
        <r>
          <rPr>
            <b/>
            <sz val="9"/>
            <rFont val="Tahoma"/>
            <family val="2"/>
          </rPr>
          <t>OFICILIA MAYOR:</t>
        </r>
        <r>
          <rPr>
            <sz val="9"/>
            <rFont val="Tahoma"/>
            <family val="2"/>
          </rPr>
          <t xml:space="preserve">
ALE</t>
        </r>
      </text>
    </comment>
  </commentList>
</comments>
</file>

<file path=xl/sharedStrings.xml><?xml version="1.0" encoding="utf-8"?>
<sst xmlns="http://schemas.openxmlformats.org/spreadsheetml/2006/main" count="477" uniqueCount="129">
  <si>
    <t>ANUAL</t>
  </si>
  <si>
    <t xml:space="preserve">PRESIDENTE MUNICIPAL </t>
  </si>
  <si>
    <t xml:space="preserve">PLANTILLA DE PERSONAL DE CARÁCTER PERMANENTE </t>
  </si>
  <si>
    <t>NUMERO DEPLAZA</t>
  </si>
  <si>
    <t xml:space="preserve">NOMBRE DE LA PLAZA </t>
  </si>
  <si>
    <t xml:space="preserve">PROGRAMA PRESUPUESTARIO </t>
  </si>
  <si>
    <t>ADSCRIPCION DE LA PLAZA</t>
  </si>
  <si>
    <t>NO. DE PLAZAS</t>
  </si>
  <si>
    <t xml:space="preserve">MESES </t>
  </si>
  <si>
    <t>111-113 DIETAS Y SUELDO BASE</t>
  </si>
  <si>
    <t xml:space="preserve">131                    PRIMAS POR AÑOS DE SERVIDORES EFECTIVOS PRESTADOS </t>
  </si>
  <si>
    <t>132                          PRIMA VACACIONAL</t>
  </si>
  <si>
    <t>132           GRATIFICACION DE FIN DE AÑO (AGUINALDO) PARTIDA 1322</t>
  </si>
  <si>
    <t xml:space="preserve">133                 HORAS EXTRAORDINARIAS </t>
  </si>
  <si>
    <t>134                COMPENSACIONES (ESTIMULO AL SERVIDOR PUBLICO) PARTIDA 1715</t>
  </si>
  <si>
    <t xml:space="preserve">1611                           IMPACTO AL SALARIO EN EL TRANSCURSO DEL AÑO </t>
  </si>
  <si>
    <t xml:space="preserve">COSTO ANUAL DE LA PLAZA SIN IMPACTO AL SALARIO </t>
  </si>
  <si>
    <t xml:space="preserve">COSTO ANUAL DE LA PLAZA CON IMPACTO AL SALARIO </t>
  </si>
  <si>
    <t xml:space="preserve">Distribución en POAS </t>
  </si>
  <si>
    <t>F.F</t>
  </si>
  <si>
    <t>MENSUAL</t>
  </si>
  <si>
    <t xml:space="preserve">QUINCENAL </t>
  </si>
  <si>
    <t xml:space="preserve">GOBERNACION </t>
  </si>
  <si>
    <t>programación 1</t>
  </si>
  <si>
    <t>AUXILIAR ADMINISTRATIVO</t>
  </si>
  <si>
    <t>SINDICO</t>
  </si>
  <si>
    <t xml:space="preserve">SECRETARIA </t>
  </si>
  <si>
    <t>SECRETARIO GENERAL</t>
  </si>
  <si>
    <t>REGIDOR 1</t>
  </si>
  <si>
    <t>REGIDOR 2</t>
  </si>
  <si>
    <t>REGIDOR 3</t>
  </si>
  <si>
    <t>REGIDOR 4</t>
  </si>
  <si>
    <t>REGIDOR 5</t>
  </si>
  <si>
    <t>REGIDOR 6</t>
  </si>
  <si>
    <t>REGIDOR 7</t>
  </si>
  <si>
    <t>REGIDOR 8</t>
  </si>
  <si>
    <t>REGIDOR 9</t>
  </si>
  <si>
    <t>OFICIAL MAYOR ADMINISTRATIVO</t>
  </si>
  <si>
    <t>SECRETARIA</t>
  </si>
  <si>
    <t xml:space="preserve">DIRECTOR DE EDUCACION, CULTURA Y DEPORTES </t>
  </si>
  <si>
    <t xml:space="preserve">VELADOR </t>
  </si>
  <si>
    <t>DIRECTOR DEL JUZGADO MUNICIPAL</t>
  </si>
  <si>
    <t xml:space="preserve">DIRECTOR DE REGISTRO CIVIL </t>
  </si>
  <si>
    <t xml:space="preserve">DIRECTOR DE DESARROLLO SOCIAL </t>
  </si>
  <si>
    <t>DIRECTOR DEL JURIDICO</t>
  </si>
  <si>
    <t>DIRECTOR DE COMUNICACIÓN SOCIAL Y PARTICIPACION CIUDADANA</t>
  </si>
  <si>
    <t xml:space="preserve">DIRECTOR DE LA UNIDAD DE TRANSPARENCIA </t>
  </si>
  <si>
    <t xml:space="preserve">COORDINADOR  </t>
  </si>
  <si>
    <t>AUXILIAR DE INFORMATICA</t>
  </si>
  <si>
    <t>ENCARGADO DE HACIENDA MUNICIPAL</t>
  </si>
  <si>
    <t xml:space="preserve">HACIENDA MUNICIPAL </t>
  </si>
  <si>
    <t>programación  2</t>
  </si>
  <si>
    <t>AUXILIAR DE EGRESOS 1</t>
  </si>
  <si>
    <t>AUXILIAR DE EGRESOS 2</t>
  </si>
  <si>
    <t>AUXILIAR DE INGRESOS 1</t>
  </si>
  <si>
    <t>AUXILIAR DE INGRESOS 2</t>
  </si>
  <si>
    <t xml:space="preserve">DIRECTOR DE CATASTRO </t>
  </si>
  <si>
    <t>CONTRALOR</t>
  </si>
  <si>
    <t xml:space="preserve">DIRECTOR DE PADRON Y LICENCIAS </t>
  </si>
  <si>
    <t xml:space="preserve">INSPECTOR DE PADRON Y LICENCIAS </t>
  </si>
  <si>
    <t>DIRECTOR DE OBRAS PUBLICAS</t>
  </si>
  <si>
    <t xml:space="preserve">OBRAS PUBLICAS </t>
  </si>
  <si>
    <t>programación 3</t>
  </si>
  <si>
    <t>EMPEDRADOR</t>
  </si>
  <si>
    <t xml:space="preserve">ALBAÑIL </t>
  </si>
  <si>
    <t>DIRECTOR DE AGUA POTABLE</t>
  </si>
  <si>
    <t xml:space="preserve">SERVICIOS PUBLICOS </t>
  </si>
  <si>
    <t xml:space="preserve">AUXILIAR DE AGUA POTABLE A </t>
  </si>
  <si>
    <t>AUXILIAR DE AGUA POTABLE B</t>
  </si>
  <si>
    <t>AUXILIAR DE AGUA POTABLE C</t>
  </si>
  <si>
    <t>AUXILIAR DE AGUA POTABLE D</t>
  </si>
  <si>
    <t>AUXILIAR DE AGUA POPTABLE D</t>
  </si>
  <si>
    <t>OPERADOR DE PIPA</t>
  </si>
  <si>
    <t>AUXILIAR DE PLANTA DE TRATAMIENTO</t>
  </si>
  <si>
    <t>DIRECTOR DE DESARROLLO RURAL</t>
  </si>
  <si>
    <t>COORDINADOR</t>
  </si>
  <si>
    <t>PROYECTOS AGROPECUARIOS</t>
  </si>
  <si>
    <t xml:space="preserve">DIRECTOR DEL INSTITUTO DE LA MUJER Y DE LA JUVENTUD </t>
  </si>
  <si>
    <t xml:space="preserve">DIRECTOR DE ECOLOGIA, PROMOCION ECONOMICA Y TURISMO </t>
  </si>
  <si>
    <t>INSPECTOR DE ECOLOGIA</t>
  </si>
  <si>
    <t xml:space="preserve">ECOLOGIA </t>
  </si>
  <si>
    <t>ECO GUARDIAS</t>
  </si>
  <si>
    <t>PROMOTOR TURISTICO</t>
  </si>
  <si>
    <t>MEDICO</t>
  </si>
  <si>
    <t xml:space="preserve">SERVICIOS MEDICOS </t>
  </si>
  <si>
    <t>programación 4</t>
  </si>
  <si>
    <t>COORDINADOR DE PARAMEDICO</t>
  </si>
  <si>
    <t>PARAMEDICO</t>
  </si>
  <si>
    <t>PARAMEDICO MOTORIZADO</t>
  </si>
  <si>
    <t xml:space="preserve">ENFERMERA </t>
  </si>
  <si>
    <t xml:space="preserve">DIRECTOR DE SERVICIOS GENERALES </t>
  </si>
  <si>
    <t>CHOFER A</t>
  </si>
  <si>
    <t xml:space="preserve">CHOFER A </t>
  </si>
  <si>
    <t>CHOFER B</t>
  </si>
  <si>
    <t>CHOFER C</t>
  </si>
  <si>
    <t>MECANICO</t>
  </si>
  <si>
    <t>INSPECTOR DE ASEO PUBLICO</t>
  </si>
  <si>
    <t>AUXILIAR DE ASEO PUBLICO A</t>
  </si>
  <si>
    <t>AUXILIAR DE ASEO PUBLICO C</t>
  </si>
  <si>
    <t>AUXILIAR DE ASEO PUBLICO B</t>
  </si>
  <si>
    <t>AUXILIAR DE ALUMBRADO PUBLICO</t>
  </si>
  <si>
    <t>SUPERVISOR DE PARQUES Y JARDINES</t>
  </si>
  <si>
    <t>AUXILIAR DE PARQUES Y JARDINES A</t>
  </si>
  <si>
    <t>AUXILIAR DE PARQUES Y JARDINES B</t>
  </si>
  <si>
    <t>AUXILIAR DE PARQUES Y JARDINES C</t>
  </si>
  <si>
    <t>AUXILIAR DE PARQUES Y JARDINES D</t>
  </si>
  <si>
    <t>MANTENIMIENTO DE PANTEONES</t>
  </si>
  <si>
    <t xml:space="preserve">MANTENIMIENTO DE UNIDAD DEPORTIVA </t>
  </si>
  <si>
    <t>INTENDENTE A</t>
  </si>
  <si>
    <t>INTENDENTE B</t>
  </si>
  <si>
    <t>INTENDENTE C</t>
  </si>
  <si>
    <t>INTENDENTE D</t>
  </si>
  <si>
    <t xml:space="preserve">INSPECTOR DE GANADERIA </t>
  </si>
  <si>
    <t>ARCHIVISTA</t>
  </si>
  <si>
    <t>SECRETARIA GENERAL</t>
  </si>
  <si>
    <t>COMISARIO</t>
  </si>
  <si>
    <t xml:space="preserve">SEGURIDAD PUBLICA </t>
  </si>
  <si>
    <t>COMANDANTE EN TURNO</t>
  </si>
  <si>
    <t xml:space="preserve">POLICIA DE LINEA </t>
  </si>
  <si>
    <t>POLICIA DE LINEA</t>
  </si>
  <si>
    <t xml:space="preserve">DIRECTOR DE PROTECCION CIVIL </t>
  </si>
  <si>
    <t>PROTECCION CIVIL</t>
  </si>
  <si>
    <t xml:space="preserve">COORDINADOR DE BOMBEROS </t>
  </si>
  <si>
    <t>OFICIAL</t>
  </si>
  <si>
    <t>programación 5</t>
  </si>
  <si>
    <t xml:space="preserve">VIALIDAD Y TRTANSITO </t>
  </si>
  <si>
    <t>AGENTE DE VIALIDAD</t>
  </si>
  <si>
    <t xml:space="preserve">NOTA: SE HACE EL COMENTARIO, DEBIDO A LA INFLACION ANUAL DEL 4%, SE PROPONE HACER EL AUMENTO DE LO ANTERIOR AL IMPORTE DEL SULDO DEL PERSONAL DEL H. AYUNTAMIENTO DE JUANACATLAN, JALISCO. </t>
  </si>
  <si>
    <t>EVENTUALES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</si>
</sst>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000"/>
    <numFmt numFmtId="166" formatCode="0000"/>
    <numFmt numFmtId="167" formatCode="00"/>
    <numFmt numFmtId="168" formatCode="_-[$€]* #,##0.00_-;\-[$€]* #,##0.00_-;_-[$€]* &quot;-&quot;??_-;_-@_-"/>
    <numFmt numFmtId="169" formatCode="_-&quot;$&quot;* #,##0_-;\-&quot;$&quot;* #,##0_-;_-&quot;$&quot;* &quot;-&quot;??_-;_-@_-"/>
    <numFmt numFmtId="170" formatCode="0_ ;\-0\ "/>
    <numFmt numFmtId="171" formatCode="#,##0_ ;\-#,##0\ "/>
    <numFmt numFmtId="172" formatCode="0."/>
    <numFmt numFmtId="173" formatCode="_-* #,##0_-;\-* #,##0_-;_-* &quot;-&quot;??_-;_-@_-"/>
    <numFmt numFmtId="174" formatCode="_(* #,##0_);_(* \(#,##0\);_(* &quot;-&quot;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"/>
    <numFmt numFmtId="180" formatCode="_-* #,##0.0_-;\-* #,##0.0_-;_-* &quot;-&quot;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5" fillId="31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" fillId="31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5" fillId="2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1" applyNumberFormat="0" applyAlignment="0" applyProtection="0"/>
    <xf numFmtId="168" fontId="2" fillId="0" borderId="0" applyFont="0" applyFill="0" applyBorder="0" applyAlignment="0" applyProtection="0"/>
    <xf numFmtId="0" fontId="33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6" fillId="38" borderId="10" xfId="61" applyBorder="1" applyAlignment="1">
      <alignment horizontal="center" vertical="center" wrapText="1"/>
    </xf>
    <xf numFmtId="0" fontId="26" fillId="38" borderId="11" xfId="61" applyBorder="1" applyAlignment="1">
      <alignment horizontal="center" vertical="center" wrapText="1"/>
    </xf>
    <xf numFmtId="44" fontId="26" fillId="38" borderId="12" xfId="61" applyNumberFormat="1" applyBorder="1" applyAlignment="1">
      <alignment horizontal="center" vertical="center" wrapText="1"/>
    </xf>
    <xf numFmtId="0" fontId="42" fillId="44" borderId="13" xfId="0" applyFont="1" applyFill="1" applyBorder="1" applyAlignment="1">
      <alignment horizontal="center" vertical="center"/>
    </xf>
    <xf numFmtId="44" fontId="42" fillId="44" borderId="13" xfId="0" applyNumberFormat="1" applyFont="1" applyFill="1" applyBorder="1" applyAlignment="1">
      <alignment vertical="center"/>
    </xf>
    <xf numFmtId="0" fontId="42" fillId="44" borderId="0" xfId="0" applyFont="1" applyFill="1" applyAlignment="1">
      <alignment horizontal="center" vertical="center"/>
    </xf>
    <xf numFmtId="0" fontId="42" fillId="44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44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44" fontId="42" fillId="44" borderId="0" xfId="0" applyNumberFormat="1" applyFont="1" applyFill="1" applyAlignment="1">
      <alignment horizontal="center" vertical="center"/>
    </xf>
    <xf numFmtId="0" fontId="43" fillId="45" borderId="13" xfId="0" applyFont="1" applyFill="1" applyBorder="1" applyAlignment="1">
      <alignment vertical="center" wrapText="1"/>
    </xf>
    <xf numFmtId="0" fontId="43" fillId="45" borderId="13" xfId="0" applyFont="1" applyFill="1" applyBorder="1" applyAlignment="1">
      <alignment vertical="center"/>
    </xf>
    <xf numFmtId="0" fontId="43" fillId="45" borderId="13" xfId="0" applyFont="1" applyFill="1" applyBorder="1" applyAlignment="1">
      <alignment horizontal="center" vertical="center"/>
    </xf>
    <xf numFmtId="0" fontId="42" fillId="45" borderId="13" xfId="0" applyFont="1" applyFill="1" applyBorder="1" applyAlignment="1">
      <alignment horizontal="center" vertical="center" wrapText="1"/>
    </xf>
    <xf numFmtId="0" fontId="43" fillId="45" borderId="13" xfId="0" applyFont="1" applyFill="1" applyBorder="1" applyAlignment="1">
      <alignment horizontal="center" vertical="center" wrapText="1"/>
    </xf>
    <xf numFmtId="44" fontId="43" fillId="45" borderId="13" xfId="0" applyNumberFormat="1" applyFont="1" applyFill="1" applyBorder="1" applyAlignment="1">
      <alignment horizontal="center" vertical="center"/>
    </xf>
    <xf numFmtId="44" fontId="43" fillId="45" borderId="13" xfId="0" applyNumberFormat="1" applyFont="1" applyFill="1" applyBorder="1" applyAlignment="1">
      <alignment horizontal="center" vertical="center" wrapText="1"/>
    </xf>
    <xf numFmtId="44" fontId="2" fillId="45" borderId="13" xfId="76" applyNumberFormat="1" applyFont="1" applyFill="1" applyBorder="1" applyAlignment="1">
      <alignment horizontal="center" vertical="center" wrapText="1"/>
      <protection/>
    </xf>
    <xf numFmtId="0" fontId="42" fillId="45" borderId="0" xfId="0" applyFont="1" applyFill="1" applyAlignment="1">
      <alignment horizontal="center" vertical="center"/>
    </xf>
    <xf numFmtId="0" fontId="43" fillId="45" borderId="0" xfId="0" applyFont="1" applyFill="1" applyAlignment="1">
      <alignment vertical="center"/>
    </xf>
    <xf numFmtId="0" fontId="43" fillId="45" borderId="14" xfId="0" applyFont="1" applyFill="1" applyBorder="1" applyAlignment="1">
      <alignment horizontal="center" vertical="center"/>
    </xf>
    <xf numFmtId="0" fontId="42" fillId="45" borderId="13" xfId="0" applyFont="1" applyFill="1" applyBorder="1" applyAlignment="1">
      <alignment vertical="center" wrapText="1"/>
    </xf>
    <xf numFmtId="0" fontId="42" fillId="45" borderId="13" xfId="0" applyFont="1" applyFill="1" applyBorder="1" applyAlignment="1">
      <alignment vertical="center"/>
    </xf>
    <xf numFmtId="0" fontId="42" fillId="45" borderId="13" xfId="0" applyFont="1" applyFill="1" applyBorder="1" applyAlignment="1">
      <alignment horizontal="center" vertical="center"/>
    </xf>
    <xf numFmtId="44" fontId="42" fillId="45" borderId="13" xfId="0" applyNumberFormat="1" applyFont="1" applyFill="1" applyBorder="1" applyAlignment="1">
      <alignment horizontal="center" vertical="center" wrapText="1"/>
    </xf>
    <xf numFmtId="44" fontId="42" fillId="45" borderId="13" xfId="0" applyNumberFormat="1" applyFont="1" applyFill="1" applyBorder="1" applyAlignment="1">
      <alignment horizontal="center" vertical="center"/>
    </xf>
    <xf numFmtId="44" fontId="8" fillId="45" borderId="13" xfId="76" applyNumberFormat="1" applyFont="1" applyFill="1" applyBorder="1" applyAlignment="1">
      <alignment horizontal="center" vertical="center" wrapText="1"/>
      <protection/>
    </xf>
    <xf numFmtId="0" fontId="42" fillId="45" borderId="0" xfId="0" applyFont="1" applyFill="1" applyAlignment="1">
      <alignment vertical="center"/>
    </xf>
    <xf numFmtId="0" fontId="43" fillId="45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41" fillId="0" borderId="15" xfId="0" applyNumberFormat="1" applyFont="1" applyBorder="1" applyAlignment="1">
      <alignment horizontal="center" vertical="center"/>
    </xf>
    <xf numFmtId="44" fontId="29" fillId="38" borderId="15" xfId="61" applyNumberFormat="1" applyFon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43" fontId="0" fillId="0" borderId="0" xfId="68" applyFont="1" applyFill="1" applyAlignment="1">
      <alignment/>
    </xf>
    <xf numFmtId="0" fontId="0" fillId="0" borderId="0" xfId="0" applyFill="1" applyAlignment="1">
      <alignment horizontal="center" vertical="center"/>
    </xf>
    <xf numFmtId="169" fontId="44" fillId="44" borderId="0" xfId="0" applyNumberFormat="1" applyFont="1" applyFill="1" applyAlignment="1">
      <alignment horizontal="center" vertical="center"/>
    </xf>
    <xf numFmtId="43" fontId="0" fillId="0" borderId="0" xfId="68" applyFont="1" applyAlignment="1">
      <alignment/>
    </xf>
    <xf numFmtId="0" fontId="42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44" fontId="42" fillId="0" borderId="13" xfId="0" applyNumberFormat="1" applyFont="1" applyFill="1" applyBorder="1" applyAlignment="1">
      <alignment horizontal="center" vertical="center" wrapText="1"/>
    </xf>
    <xf numFmtId="44" fontId="42" fillId="0" borderId="13" xfId="0" applyNumberFormat="1" applyFont="1" applyFill="1" applyBorder="1" applyAlignment="1">
      <alignment horizontal="center" vertical="center"/>
    </xf>
    <xf numFmtId="44" fontId="8" fillId="0" borderId="13" xfId="76" applyNumberFormat="1" applyFont="1" applyFill="1" applyBorder="1" applyAlignment="1">
      <alignment horizontal="center" vertical="center" wrapText="1"/>
      <protection/>
    </xf>
    <xf numFmtId="44" fontId="42" fillId="0" borderId="13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44" fontId="43" fillId="0" borderId="13" xfId="0" applyNumberFormat="1" applyFont="1" applyFill="1" applyBorder="1" applyAlignment="1">
      <alignment horizontal="center" vertical="center"/>
    </xf>
    <xf numFmtId="44" fontId="43" fillId="0" borderId="13" xfId="0" applyNumberFormat="1" applyFont="1" applyFill="1" applyBorder="1" applyAlignment="1">
      <alignment horizontal="center" vertical="center" wrapText="1"/>
    </xf>
    <xf numFmtId="44" fontId="2" fillId="0" borderId="13" xfId="76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/>
    </xf>
    <xf numFmtId="44" fontId="42" fillId="45" borderId="13" xfId="0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43" fillId="0" borderId="16" xfId="0" applyNumberFormat="1" applyFont="1" applyFill="1" applyBorder="1" applyAlignment="1">
      <alignment horizontal="center" vertical="center"/>
    </xf>
    <xf numFmtId="44" fontId="43" fillId="0" borderId="17" xfId="0" applyNumberFormat="1" applyFont="1" applyFill="1" applyBorder="1" applyAlignment="1">
      <alignment horizontal="center" vertical="center"/>
    </xf>
    <xf numFmtId="44" fontId="2" fillId="0" borderId="17" xfId="76" applyNumberFormat="1" applyFont="1" applyFill="1" applyBorder="1" applyAlignment="1">
      <alignment horizontal="center" vertical="center" wrapText="1"/>
      <protection/>
    </xf>
    <xf numFmtId="0" fontId="43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45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44" fontId="26" fillId="38" borderId="12" xfId="61" applyNumberFormat="1" applyBorder="1" applyAlignment="1">
      <alignment horizontal="center" vertical="center" wrapText="1"/>
    </xf>
    <xf numFmtId="44" fontId="26" fillId="38" borderId="18" xfId="61" applyNumberFormat="1" applyBorder="1" applyAlignment="1">
      <alignment horizontal="center" vertical="center" wrapText="1"/>
    </xf>
    <xf numFmtId="0" fontId="41" fillId="13" borderId="19" xfId="26" applyFont="1" applyBorder="1" applyAlignment="1">
      <alignment horizontal="center" vertical="center"/>
    </xf>
    <xf numFmtId="0" fontId="41" fillId="13" borderId="0" xfId="26" applyFont="1" applyBorder="1" applyAlignment="1">
      <alignment horizontal="center" vertical="center"/>
    </xf>
    <xf numFmtId="0" fontId="41" fillId="13" borderId="20" xfId="26" applyFont="1" applyBorder="1" applyAlignment="1">
      <alignment horizontal="center" vertical="center"/>
    </xf>
    <xf numFmtId="0" fontId="41" fillId="13" borderId="21" xfId="26" applyFont="1" applyBorder="1" applyAlignment="1">
      <alignment horizontal="center" vertical="center"/>
    </xf>
    <xf numFmtId="0" fontId="26" fillId="38" borderId="12" xfId="61" applyBorder="1" applyAlignment="1">
      <alignment horizontal="center" vertical="center" wrapText="1"/>
    </xf>
    <xf numFmtId="0" fontId="26" fillId="38" borderId="22" xfId="61" applyBorder="1" applyAlignment="1">
      <alignment horizontal="center" vertical="center" wrapText="1"/>
    </xf>
    <xf numFmtId="0" fontId="41" fillId="38" borderId="23" xfId="0" applyFont="1" applyFill="1" applyBorder="1" applyAlignment="1" applyProtection="1">
      <alignment horizontal="center" vertical="center" wrapText="1"/>
      <protection/>
    </xf>
    <xf numFmtId="0" fontId="41" fillId="38" borderId="24" xfId="0" applyFont="1" applyFill="1" applyBorder="1" applyAlignment="1" applyProtection="1">
      <alignment horizontal="center" vertical="center" wrapText="1"/>
      <protection/>
    </xf>
    <xf numFmtId="0" fontId="26" fillId="38" borderId="18" xfId="61" applyBorder="1" applyAlignment="1">
      <alignment horizontal="center" vertical="center" wrapText="1"/>
    </xf>
    <xf numFmtId="0" fontId="26" fillId="38" borderId="25" xfId="61" applyBorder="1" applyAlignment="1">
      <alignment horizontal="center" vertical="center" wrapText="1"/>
    </xf>
    <xf numFmtId="0" fontId="26" fillId="38" borderId="10" xfId="61" applyBorder="1" applyAlignment="1">
      <alignment horizontal="center" vertical="center" wrapText="1"/>
    </xf>
    <xf numFmtId="0" fontId="26" fillId="38" borderId="26" xfId="61" applyBorder="1" applyAlignment="1">
      <alignment horizontal="center" vertical="center" wrapText="1"/>
    </xf>
    <xf numFmtId="0" fontId="26" fillId="38" borderId="27" xfId="61" applyBorder="1" applyAlignment="1">
      <alignment horizontal="center" vertical="center" wrapText="1"/>
    </xf>
    <xf numFmtId="44" fontId="26" fillId="38" borderId="28" xfId="61" applyNumberFormat="1" applyBorder="1" applyAlignment="1">
      <alignment horizontal="center"/>
    </xf>
    <xf numFmtId="44" fontId="26" fillId="38" borderId="29" xfId="61" applyNumberFormat="1" applyBorder="1" applyAlignment="1">
      <alignment horizontal="center"/>
    </xf>
    <xf numFmtId="44" fontId="26" fillId="38" borderId="30" xfId="61" applyNumberFormat="1" applyBorder="1" applyAlignment="1">
      <alignment horizontal="center"/>
    </xf>
    <xf numFmtId="44" fontId="26" fillId="38" borderId="12" xfId="61" applyNumberFormat="1" applyFont="1" applyBorder="1" applyAlignment="1">
      <alignment horizontal="center" vertical="center" wrapText="1"/>
    </xf>
    <xf numFmtId="44" fontId="26" fillId="38" borderId="18" xfId="61" applyNumberFormat="1" applyFont="1" applyBorder="1" applyAlignment="1">
      <alignment horizontal="center" vertical="center" wrapText="1"/>
    </xf>
    <xf numFmtId="0" fontId="43" fillId="45" borderId="13" xfId="0" applyFont="1" applyFill="1" applyBorder="1" applyAlignment="1">
      <alignment horizontal="center" vertical="center"/>
    </xf>
    <xf numFmtId="0" fontId="43" fillId="45" borderId="31" xfId="0" applyFont="1" applyFill="1" applyBorder="1" applyAlignment="1">
      <alignment horizontal="center" vertical="center"/>
    </xf>
    <xf numFmtId="0" fontId="43" fillId="45" borderId="14" xfId="0" applyFont="1" applyFill="1" applyBorder="1" applyAlignment="1">
      <alignment horizontal="center" vertical="center"/>
    </xf>
    <xf numFmtId="0" fontId="42" fillId="45" borderId="13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26" fillId="29" borderId="0" xfId="45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 1" xfId="38"/>
    <cellStyle name="Énfasis 2" xfId="39"/>
    <cellStyle name="Énfasis 3" xfId="40"/>
    <cellStyle name="Énfasis1" xfId="41"/>
    <cellStyle name="Énfasis1 - 20%" xfId="42"/>
    <cellStyle name="Énfasis1 - 40%" xfId="43"/>
    <cellStyle name="Énfasis1 - 60%" xfId="44"/>
    <cellStyle name="Énfasis2" xfId="45"/>
    <cellStyle name="Énfasis2 - 20%" xfId="46"/>
    <cellStyle name="Énfasis2 - 40%" xfId="47"/>
    <cellStyle name="Énfasis2 - 60%" xfId="48"/>
    <cellStyle name="Énfasis3" xfId="49"/>
    <cellStyle name="Énfasis3 - 20%" xfId="50"/>
    <cellStyle name="Énfasis3 - 40%" xfId="51"/>
    <cellStyle name="Énfasis3 - 60%" xfId="52"/>
    <cellStyle name="Énfasis4" xfId="53"/>
    <cellStyle name="Énfasis4 - 20%" xfId="54"/>
    <cellStyle name="Énfasis4 - 40%" xfId="55"/>
    <cellStyle name="Énfasis4 - 60%" xfId="56"/>
    <cellStyle name="Énfasis5" xfId="57"/>
    <cellStyle name="Énfasis5 - 20%" xfId="58"/>
    <cellStyle name="Énfasis5 - 40%" xfId="59"/>
    <cellStyle name="Énfasis5 - 60%" xfId="60"/>
    <cellStyle name="Énfasis6" xfId="61"/>
    <cellStyle name="Énfasis6 - 20%" xfId="62"/>
    <cellStyle name="Énfasis6 - 40%" xfId="63"/>
    <cellStyle name="Énfasis6 - 60%" xfId="64"/>
    <cellStyle name="Entrada" xfId="65"/>
    <cellStyle name="Euro" xfId="66"/>
    <cellStyle name="Incorrecto" xfId="67"/>
    <cellStyle name="Comma" xfId="68"/>
    <cellStyle name="Comma [0]" xfId="69"/>
    <cellStyle name="Currency" xfId="70"/>
    <cellStyle name="Currency [0]" xfId="71"/>
    <cellStyle name="Neutral" xfId="72"/>
    <cellStyle name="Normal 2" xfId="73"/>
    <cellStyle name="Normal 3" xfId="74"/>
    <cellStyle name="Normal 4" xfId="75"/>
    <cellStyle name="Normal_PLANTILLA AL 04 DE OCTUBRE 07 (2)" xfId="76"/>
    <cellStyle name="Notas" xfId="77"/>
    <cellStyle name="Percent" xfId="78"/>
    <cellStyle name="Porcentual 2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ítulo de hoja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5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5"/>
  <sheetViews>
    <sheetView showGridLines="0" tabSelected="1" zoomScale="80" zoomScaleNormal="80" zoomScalePageLayoutView="0" workbookViewId="0" topLeftCell="B112">
      <selection activeCell="S160" sqref="S160"/>
    </sheetView>
  </sheetViews>
  <sheetFormatPr defaultColWidth="11.421875" defaultRowHeight="15"/>
  <cols>
    <col min="1" max="1" width="0" style="2" hidden="1" customWidth="1"/>
    <col min="2" max="2" width="30.7109375" style="40" customWidth="1"/>
    <col min="3" max="3" width="23.57421875" style="0" hidden="1" customWidth="1"/>
    <col min="4" max="4" width="12.421875" style="0" customWidth="1"/>
    <col min="5" max="6" width="9.00390625" style="0" customWidth="1"/>
    <col min="7" max="8" width="15.421875" style="0" customWidth="1"/>
    <col min="9" max="9" width="15.00390625" style="41" bestFit="1" customWidth="1"/>
    <col min="10" max="10" width="13.7109375" style="41" hidden="1" customWidth="1"/>
    <col min="11" max="11" width="15.8515625" style="41" customWidth="1"/>
    <col min="12" max="12" width="18.8515625" style="41" customWidth="1"/>
    <col min="13" max="13" width="17.57421875" style="41" customWidth="1"/>
    <col min="14" max="14" width="18.140625" style="42" customWidth="1"/>
    <col min="15" max="15" width="18.57421875" style="41" customWidth="1"/>
    <col min="16" max="16" width="18.28125" style="41" customWidth="1"/>
    <col min="17" max="17" width="16.8515625" style="41" customWidth="1"/>
    <col min="18" max="18" width="19.7109375" style="41" customWidth="1"/>
    <col min="19" max="19" width="22.57421875" style="0" customWidth="1"/>
    <col min="20" max="20" width="25.00390625" style="3" hidden="1" customWidth="1"/>
    <col min="21" max="21" width="0" style="0" hidden="1" customWidth="1"/>
    <col min="22" max="16384" width="11.421875" style="1" customWidth="1"/>
  </cols>
  <sheetData>
    <row r="1" spans="2:19" ht="15">
      <c r="B1" s="78" t="s">
        <v>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ht="15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2:19" ht="15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2:19" ht="15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2:19" ht="15"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2:19" ht="15.75" thickBot="1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20" ht="18.75" customHeight="1" thickBot="1">
      <c r="A7" s="82" t="s">
        <v>3</v>
      </c>
      <c r="B7" s="84" t="s">
        <v>4</v>
      </c>
      <c r="C7" s="82" t="s">
        <v>5</v>
      </c>
      <c r="D7" s="87" t="s">
        <v>6</v>
      </c>
      <c r="E7" s="88"/>
      <c r="F7" s="4"/>
      <c r="G7" s="82" t="s">
        <v>7</v>
      </c>
      <c r="H7" s="82" t="s">
        <v>8</v>
      </c>
      <c r="I7" s="91" t="s">
        <v>9</v>
      </c>
      <c r="J7" s="92"/>
      <c r="K7" s="93"/>
      <c r="L7" s="76" t="s">
        <v>10</v>
      </c>
      <c r="M7" s="76" t="s">
        <v>11</v>
      </c>
      <c r="N7" s="94" t="s">
        <v>12</v>
      </c>
      <c r="O7" s="76" t="s">
        <v>13</v>
      </c>
      <c r="P7" s="76" t="s">
        <v>14</v>
      </c>
      <c r="Q7" s="76" t="s">
        <v>15</v>
      </c>
      <c r="R7" s="76" t="s">
        <v>16</v>
      </c>
      <c r="S7" s="76" t="s">
        <v>17</v>
      </c>
      <c r="T7" s="76" t="s">
        <v>18</v>
      </c>
    </row>
    <row r="8" spans="1:20" ht="59.25" customHeight="1">
      <c r="A8" s="83"/>
      <c r="B8" s="85"/>
      <c r="C8" s="86"/>
      <c r="D8" s="89"/>
      <c r="E8" s="90"/>
      <c r="F8" s="5" t="s">
        <v>19</v>
      </c>
      <c r="G8" s="86"/>
      <c r="H8" s="86"/>
      <c r="I8" s="6" t="s">
        <v>20</v>
      </c>
      <c r="J8" s="6" t="s">
        <v>21</v>
      </c>
      <c r="K8" s="6" t="s">
        <v>0</v>
      </c>
      <c r="L8" s="77"/>
      <c r="M8" s="77"/>
      <c r="N8" s="95"/>
      <c r="O8" s="77"/>
      <c r="P8" s="77"/>
      <c r="Q8" s="77"/>
      <c r="R8" s="77"/>
      <c r="S8" s="77"/>
      <c r="T8" s="77"/>
    </row>
    <row r="9" spans="1:21" s="11" customFormat="1" ht="30" customHeight="1">
      <c r="A9" s="7">
        <v>1</v>
      </c>
      <c r="B9" s="48" t="s">
        <v>1</v>
      </c>
      <c r="C9" s="49"/>
      <c r="D9" s="75" t="s">
        <v>22</v>
      </c>
      <c r="E9" s="75"/>
      <c r="F9" s="50"/>
      <c r="G9" s="51">
        <v>1</v>
      </c>
      <c r="H9" s="51">
        <v>12</v>
      </c>
      <c r="I9" s="52">
        <v>51970</v>
      </c>
      <c r="J9" s="52">
        <f>I9/2</f>
        <v>25985</v>
      </c>
      <c r="K9" s="53">
        <f>H9*I9</f>
        <v>623640</v>
      </c>
      <c r="L9" s="53">
        <v>0</v>
      </c>
      <c r="M9" s="53">
        <f>I9/30.4*20*0.25</f>
        <v>8547.697368421053</v>
      </c>
      <c r="N9" s="54">
        <f>(ROUNDUP((I9/30.4*(50/12*H9)),0))+((ROUNDUP((I9/30.4*(50/12*H9)),0))*0.35)</f>
        <v>115393.95</v>
      </c>
      <c r="O9" s="53">
        <v>0</v>
      </c>
      <c r="P9" s="53">
        <v>0</v>
      </c>
      <c r="Q9" s="53">
        <f>I9*0.04*12</f>
        <v>24945.600000000002</v>
      </c>
      <c r="R9" s="55">
        <f aca="true" t="shared" si="0" ref="R9:R72">SUM(K9:P9)</f>
        <v>747581.647368421</v>
      </c>
      <c r="S9" s="55">
        <f>SUM(K9:Q9)</f>
        <v>772527.2473684209</v>
      </c>
      <c r="T9" s="9" t="s">
        <v>23</v>
      </c>
      <c r="U9" s="10"/>
    </row>
    <row r="10" spans="1:21" s="13" customFormat="1" ht="30.75" customHeight="1">
      <c r="A10" s="7">
        <v>2</v>
      </c>
      <c r="B10" s="56" t="s">
        <v>24</v>
      </c>
      <c r="C10" s="57"/>
      <c r="D10" s="73" t="s">
        <v>22</v>
      </c>
      <c r="E10" s="73"/>
      <c r="F10" s="58"/>
      <c r="G10" s="51">
        <v>1</v>
      </c>
      <c r="H10" s="59">
        <v>12</v>
      </c>
      <c r="I10" s="60">
        <v>5733</v>
      </c>
      <c r="J10" s="61">
        <f aca="true" t="shared" si="1" ref="J10:J65">I10/2</f>
        <v>2866.5</v>
      </c>
      <c r="K10" s="60">
        <f>H10*I10</f>
        <v>68796</v>
      </c>
      <c r="L10" s="60">
        <v>0</v>
      </c>
      <c r="M10" s="60">
        <f>I10/30.4*20*0.25</f>
        <v>942.9276315789474</v>
      </c>
      <c r="N10" s="62">
        <f>(ROUNDUP((I10/30.4*(50/12*H10)),0))+((ROUNDUP((I10/30.4*(50/12*H10)),0))*0.35)</f>
        <v>12730.5</v>
      </c>
      <c r="O10" s="60">
        <v>0</v>
      </c>
      <c r="P10" s="61">
        <v>2866.5</v>
      </c>
      <c r="Q10" s="53">
        <f aca="true" t="shared" si="2" ref="Q10:Q73">I10*0.04*12</f>
        <v>2751.84</v>
      </c>
      <c r="R10" s="55">
        <f t="shared" si="0"/>
        <v>85335.92763157895</v>
      </c>
      <c r="S10" s="55">
        <f aca="true" t="shared" si="3" ref="S10:S73">SUM(K10:Q10)</f>
        <v>88087.76763157894</v>
      </c>
      <c r="T10" s="9" t="s">
        <v>23</v>
      </c>
      <c r="U10" s="12"/>
    </row>
    <row r="11" spans="1:21" s="11" customFormat="1" ht="29.25" customHeight="1">
      <c r="A11" s="7">
        <v>3</v>
      </c>
      <c r="B11" s="48" t="s">
        <v>25</v>
      </c>
      <c r="C11" s="49"/>
      <c r="D11" s="75" t="s">
        <v>22</v>
      </c>
      <c r="E11" s="75"/>
      <c r="F11" s="50"/>
      <c r="G11" s="51">
        <v>1</v>
      </c>
      <c r="H11" s="51">
        <v>12</v>
      </c>
      <c r="I11" s="52">
        <v>29400</v>
      </c>
      <c r="J11" s="52">
        <f t="shared" si="1"/>
        <v>14700</v>
      </c>
      <c r="K11" s="53">
        <f aca="true" t="shared" si="4" ref="K11:K74">H11*I11</f>
        <v>352800</v>
      </c>
      <c r="L11" s="53">
        <v>0</v>
      </c>
      <c r="M11" s="53">
        <f aca="true" t="shared" si="5" ref="M11:M74">I11/30.4*20*0.25</f>
        <v>4835.526315789474</v>
      </c>
      <c r="N11" s="54">
        <f aca="true" t="shared" si="6" ref="N11:N74">(ROUNDUP((I11/30.4*(50/12*H11)),0))+((ROUNDUP((I11/30.4*(50/12*H11)),0))*0.35)</f>
        <v>65280.6</v>
      </c>
      <c r="O11" s="53">
        <v>0</v>
      </c>
      <c r="P11" s="53">
        <v>0</v>
      </c>
      <c r="Q11" s="53">
        <f t="shared" si="2"/>
        <v>14112</v>
      </c>
      <c r="R11" s="55">
        <f t="shared" si="0"/>
        <v>422916.1263157895</v>
      </c>
      <c r="S11" s="55">
        <f t="shared" si="3"/>
        <v>437028.1263157895</v>
      </c>
      <c r="T11" s="14" t="s">
        <v>23</v>
      </c>
      <c r="U11" s="10"/>
    </row>
    <row r="12" spans="1:21" s="13" customFormat="1" ht="29.25" customHeight="1">
      <c r="A12" s="7">
        <v>4</v>
      </c>
      <c r="B12" s="56" t="s">
        <v>26</v>
      </c>
      <c r="C12" s="57"/>
      <c r="D12" s="73" t="s">
        <v>22</v>
      </c>
      <c r="E12" s="73"/>
      <c r="F12" s="58"/>
      <c r="G12" s="51">
        <v>1</v>
      </c>
      <c r="H12" s="59">
        <v>12</v>
      </c>
      <c r="I12" s="61">
        <f>J12*2</f>
        <v>6783</v>
      </c>
      <c r="J12" s="61">
        <v>3391.5</v>
      </c>
      <c r="K12" s="60">
        <f>H12*I12</f>
        <v>81396</v>
      </c>
      <c r="L12" s="60">
        <v>0</v>
      </c>
      <c r="M12" s="60">
        <f t="shared" si="5"/>
        <v>1115.625</v>
      </c>
      <c r="N12" s="62">
        <f t="shared" si="6"/>
        <v>15061.95</v>
      </c>
      <c r="O12" s="60">
        <v>0</v>
      </c>
      <c r="P12" s="60">
        <v>3391.5</v>
      </c>
      <c r="Q12" s="53">
        <f t="shared" si="2"/>
        <v>3255.84</v>
      </c>
      <c r="R12" s="55">
        <f t="shared" si="0"/>
        <v>100965.075</v>
      </c>
      <c r="S12" s="55">
        <f t="shared" si="3"/>
        <v>104220.915</v>
      </c>
      <c r="T12" s="9" t="s">
        <v>23</v>
      </c>
      <c r="U12" s="12"/>
    </row>
    <row r="13" spans="1:21" s="11" customFormat="1" ht="30" customHeight="1">
      <c r="A13" s="7">
        <v>5</v>
      </c>
      <c r="B13" s="48" t="s">
        <v>27</v>
      </c>
      <c r="C13" s="49"/>
      <c r="D13" s="75" t="s">
        <v>22</v>
      </c>
      <c r="E13" s="75"/>
      <c r="F13" s="50"/>
      <c r="G13" s="51">
        <v>1</v>
      </c>
      <c r="H13" s="51">
        <v>12</v>
      </c>
      <c r="I13" s="52">
        <v>22000</v>
      </c>
      <c r="J13" s="52">
        <f t="shared" si="1"/>
        <v>11000</v>
      </c>
      <c r="K13" s="53">
        <f t="shared" si="4"/>
        <v>264000</v>
      </c>
      <c r="L13" s="53">
        <v>0</v>
      </c>
      <c r="M13" s="53">
        <f t="shared" si="5"/>
        <v>3618.421052631579</v>
      </c>
      <c r="N13" s="54">
        <f t="shared" si="6"/>
        <v>48849.75</v>
      </c>
      <c r="O13" s="53">
        <v>0</v>
      </c>
      <c r="P13" s="53">
        <v>0</v>
      </c>
      <c r="Q13" s="53">
        <f t="shared" si="2"/>
        <v>10560</v>
      </c>
      <c r="R13" s="55">
        <f t="shared" si="0"/>
        <v>316468.1710526316</v>
      </c>
      <c r="S13" s="55">
        <f t="shared" si="3"/>
        <v>327028.1710526316</v>
      </c>
      <c r="T13" s="9" t="s">
        <v>23</v>
      </c>
      <c r="U13" s="10"/>
    </row>
    <row r="14" spans="1:21" s="11" customFormat="1" ht="30.75" customHeight="1">
      <c r="A14" s="7">
        <v>6</v>
      </c>
      <c r="B14" s="48" t="s">
        <v>28</v>
      </c>
      <c r="C14" s="49"/>
      <c r="D14" s="75" t="s">
        <v>22</v>
      </c>
      <c r="E14" s="75"/>
      <c r="F14" s="50"/>
      <c r="G14" s="51">
        <v>1</v>
      </c>
      <c r="H14" s="51">
        <v>12</v>
      </c>
      <c r="I14" s="52">
        <v>24140.6</v>
      </c>
      <c r="J14" s="52">
        <f t="shared" si="1"/>
        <v>12070.3</v>
      </c>
      <c r="K14" s="53">
        <f t="shared" si="4"/>
        <v>289687.19999999995</v>
      </c>
      <c r="L14" s="53">
        <v>0</v>
      </c>
      <c r="M14" s="53">
        <f t="shared" si="5"/>
        <v>3970.4934210526317</v>
      </c>
      <c r="N14" s="54">
        <f t="shared" si="6"/>
        <v>53601.75</v>
      </c>
      <c r="O14" s="53">
        <v>0</v>
      </c>
      <c r="P14" s="53">
        <v>0</v>
      </c>
      <c r="Q14" s="53">
        <f t="shared" si="2"/>
        <v>11587.488</v>
      </c>
      <c r="R14" s="55">
        <f t="shared" si="0"/>
        <v>347259.4434210526</v>
      </c>
      <c r="S14" s="55">
        <f t="shared" si="3"/>
        <v>358846.9314210526</v>
      </c>
      <c r="T14" s="9" t="s">
        <v>23</v>
      </c>
      <c r="U14" s="10"/>
    </row>
    <row r="15" spans="1:21" s="11" customFormat="1" ht="30.75" customHeight="1">
      <c r="A15" s="7">
        <v>7</v>
      </c>
      <c r="B15" s="48" t="s">
        <v>29</v>
      </c>
      <c r="C15" s="49"/>
      <c r="D15" s="75" t="s">
        <v>22</v>
      </c>
      <c r="E15" s="75"/>
      <c r="F15" s="50"/>
      <c r="G15" s="51">
        <v>1</v>
      </c>
      <c r="H15" s="51">
        <v>12</v>
      </c>
      <c r="I15" s="52">
        <v>24140.6</v>
      </c>
      <c r="J15" s="52">
        <f t="shared" si="1"/>
        <v>12070.3</v>
      </c>
      <c r="K15" s="53">
        <f t="shared" si="4"/>
        <v>289687.19999999995</v>
      </c>
      <c r="L15" s="53">
        <v>0</v>
      </c>
      <c r="M15" s="53">
        <f t="shared" si="5"/>
        <v>3970.4934210526317</v>
      </c>
      <c r="N15" s="54">
        <f t="shared" si="6"/>
        <v>53601.75</v>
      </c>
      <c r="O15" s="53">
        <v>0</v>
      </c>
      <c r="P15" s="53">
        <v>0</v>
      </c>
      <c r="Q15" s="53">
        <f t="shared" si="2"/>
        <v>11587.488</v>
      </c>
      <c r="R15" s="55">
        <f t="shared" si="0"/>
        <v>347259.4434210526</v>
      </c>
      <c r="S15" s="55">
        <f t="shared" si="3"/>
        <v>358846.9314210526</v>
      </c>
      <c r="T15" s="9" t="s">
        <v>23</v>
      </c>
      <c r="U15" s="10"/>
    </row>
    <row r="16" spans="1:21" s="11" customFormat="1" ht="30.75" customHeight="1">
      <c r="A16" s="7">
        <v>8</v>
      </c>
      <c r="B16" s="48" t="s">
        <v>30</v>
      </c>
      <c r="C16" s="49"/>
      <c r="D16" s="75" t="s">
        <v>22</v>
      </c>
      <c r="E16" s="75"/>
      <c r="F16" s="50"/>
      <c r="G16" s="51">
        <v>1</v>
      </c>
      <c r="H16" s="51">
        <v>12</v>
      </c>
      <c r="I16" s="52">
        <v>24140.6</v>
      </c>
      <c r="J16" s="52">
        <f t="shared" si="1"/>
        <v>12070.3</v>
      </c>
      <c r="K16" s="53">
        <f t="shared" si="4"/>
        <v>289687.19999999995</v>
      </c>
      <c r="L16" s="53">
        <v>0</v>
      </c>
      <c r="M16" s="53">
        <f t="shared" si="5"/>
        <v>3970.4934210526317</v>
      </c>
      <c r="N16" s="54">
        <f t="shared" si="6"/>
        <v>53601.75</v>
      </c>
      <c r="O16" s="53">
        <v>0</v>
      </c>
      <c r="P16" s="53">
        <v>0</v>
      </c>
      <c r="Q16" s="53">
        <f t="shared" si="2"/>
        <v>11587.488</v>
      </c>
      <c r="R16" s="55">
        <f t="shared" si="0"/>
        <v>347259.4434210526</v>
      </c>
      <c r="S16" s="55">
        <f t="shared" si="3"/>
        <v>358846.9314210526</v>
      </c>
      <c r="T16" s="9" t="s">
        <v>23</v>
      </c>
      <c r="U16" s="10"/>
    </row>
    <row r="17" spans="1:21" s="11" customFormat="1" ht="30.75" customHeight="1">
      <c r="A17" s="7">
        <v>9</v>
      </c>
      <c r="B17" s="48" t="s">
        <v>31</v>
      </c>
      <c r="C17" s="49"/>
      <c r="D17" s="75" t="s">
        <v>22</v>
      </c>
      <c r="E17" s="75"/>
      <c r="F17" s="50"/>
      <c r="G17" s="51">
        <v>1</v>
      </c>
      <c r="H17" s="51">
        <v>12</v>
      </c>
      <c r="I17" s="52">
        <v>24140.6</v>
      </c>
      <c r="J17" s="52">
        <f t="shared" si="1"/>
        <v>12070.3</v>
      </c>
      <c r="K17" s="53">
        <f t="shared" si="4"/>
        <v>289687.19999999995</v>
      </c>
      <c r="L17" s="53">
        <v>0</v>
      </c>
      <c r="M17" s="53">
        <f t="shared" si="5"/>
        <v>3970.4934210526317</v>
      </c>
      <c r="N17" s="54">
        <f t="shared" si="6"/>
        <v>53601.75</v>
      </c>
      <c r="O17" s="53">
        <v>0</v>
      </c>
      <c r="P17" s="53">
        <v>0</v>
      </c>
      <c r="Q17" s="53">
        <f t="shared" si="2"/>
        <v>11587.488</v>
      </c>
      <c r="R17" s="55">
        <f t="shared" si="0"/>
        <v>347259.4434210526</v>
      </c>
      <c r="S17" s="55">
        <f t="shared" si="3"/>
        <v>358846.9314210526</v>
      </c>
      <c r="T17" s="9" t="s">
        <v>23</v>
      </c>
      <c r="U17" s="10"/>
    </row>
    <row r="18" spans="1:21" s="11" customFormat="1" ht="30.75" customHeight="1">
      <c r="A18" s="7">
        <v>10</v>
      </c>
      <c r="B18" s="48" t="s">
        <v>32</v>
      </c>
      <c r="C18" s="49"/>
      <c r="D18" s="75" t="s">
        <v>22</v>
      </c>
      <c r="E18" s="75"/>
      <c r="F18" s="50"/>
      <c r="G18" s="51">
        <v>1</v>
      </c>
      <c r="H18" s="51">
        <v>12</v>
      </c>
      <c r="I18" s="52">
        <v>24140.6</v>
      </c>
      <c r="J18" s="52">
        <f t="shared" si="1"/>
        <v>12070.3</v>
      </c>
      <c r="K18" s="53">
        <f t="shared" si="4"/>
        <v>289687.19999999995</v>
      </c>
      <c r="L18" s="53">
        <v>0</v>
      </c>
      <c r="M18" s="53">
        <f t="shared" si="5"/>
        <v>3970.4934210526317</v>
      </c>
      <c r="N18" s="54">
        <f t="shared" si="6"/>
        <v>53601.75</v>
      </c>
      <c r="O18" s="53">
        <v>0</v>
      </c>
      <c r="P18" s="53">
        <v>0</v>
      </c>
      <c r="Q18" s="53">
        <f t="shared" si="2"/>
        <v>11587.488</v>
      </c>
      <c r="R18" s="55">
        <f t="shared" si="0"/>
        <v>347259.4434210526</v>
      </c>
      <c r="S18" s="55">
        <f t="shared" si="3"/>
        <v>358846.9314210526</v>
      </c>
      <c r="T18" s="9" t="s">
        <v>23</v>
      </c>
      <c r="U18" s="10"/>
    </row>
    <row r="19" spans="1:21" s="11" customFormat="1" ht="30.75" customHeight="1">
      <c r="A19" s="7">
        <v>11</v>
      </c>
      <c r="B19" s="48" t="s">
        <v>33</v>
      </c>
      <c r="C19" s="49"/>
      <c r="D19" s="75" t="s">
        <v>22</v>
      </c>
      <c r="E19" s="75"/>
      <c r="F19" s="50"/>
      <c r="G19" s="51">
        <v>1</v>
      </c>
      <c r="H19" s="51">
        <v>12</v>
      </c>
      <c r="I19" s="52">
        <v>24140.6</v>
      </c>
      <c r="J19" s="52">
        <f t="shared" si="1"/>
        <v>12070.3</v>
      </c>
      <c r="K19" s="53">
        <f t="shared" si="4"/>
        <v>289687.19999999995</v>
      </c>
      <c r="L19" s="53">
        <v>0</v>
      </c>
      <c r="M19" s="53">
        <f t="shared" si="5"/>
        <v>3970.4934210526317</v>
      </c>
      <c r="N19" s="54">
        <f t="shared" si="6"/>
        <v>53601.75</v>
      </c>
      <c r="O19" s="53">
        <v>0</v>
      </c>
      <c r="P19" s="53">
        <v>0</v>
      </c>
      <c r="Q19" s="53">
        <f t="shared" si="2"/>
        <v>11587.488</v>
      </c>
      <c r="R19" s="55">
        <f t="shared" si="0"/>
        <v>347259.4434210526</v>
      </c>
      <c r="S19" s="55">
        <f t="shared" si="3"/>
        <v>358846.9314210526</v>
      </c>
      <c r="T19" s="9" t="s">
        <v>23</v>
      </c>
      <c r="U19" s="10"/>
    </row>
    <row r="20" spans="1:21" s="11" customFormat="1" ht="30.75" customHeight="1">
      <c r="A20" s="7">
        <v>12</v>
      </c>
      <c r="B20" s="48" t="s">
        <v>34</v>
      </c>
      <c r="C20" s="49"/>
      <c r="D20" s="75" t="s">
        <v>22</v>
      </c>
      <c r="E20" s="75"/>
      <c r="F20" s="50"/>
      <c r="G20" s="51">
        <v>1</v>
      </c>
      <c r="H20" s="51">
        <v>12</v>
      </c>
      <c r="I20" s="52">
        <v>24140.6</v>
      </c>
      <c r="J20" s="52">
        <f t="shared" si="1"/>
        <v>12070.3</v>
      </c>
      <c r="K20" s="53">
        <f t="shared" si="4"/>
        <v>289687.19999999995</v>
      </c>
      <c r="L20" s="53">
        <v>0</v>
      </c>
      <c r="M20" s="53">
        <f t="shared" si="5"/>
        <v>3970.4934210526317</v>
      </c>
      <c r="N20" s="54">
        <f t="shared" si="6"/>
        <v>53601.75</v>
      </c>
      <c r="O20" s="53">
        <v>0</v>
      </c>
      <c r="P20" s="53">
        <v>0</v>
      </c>
      <c r="Q20" s="53">
        <f t="shared" si="2"/>
        <v>11587.488</v>
      </c>
      <c r="R20" s="55">
        <f t="shared" si="0"/>
        <v>347259.4434210526</v>
      </c>
      <c r="S20" s="55">
        <f t="shared" si="3"/>
        <v>358846.9314210526</v>
      </c>
      <c r="T20" s="9" t="s">
        <v>23</v>
      </c>
      <c r="U20" s="10"/>
    </row>
    <row r="21" spans="1:21" s="11" customFormat="1" ht="30.75" customHeight="1">
      <c r="A21" s="7">
        <v>13</v>
      </c>
      <c r="B21" s="48" t="s">
        <v>35</v>
      </c>
      <c r="C21" s="49"/>
      <c r="D21" s="75" t="s">
        <v>22</v>
      </c>
      <c r="E21" s="75"/>
      <c r="F21" s="50"/>
      <c r="G21" s="51">
        <v>1</v>
      </c>
      <c r="H21" s="51">
        <v>12</v>
      </c>
      <c r="I21" s="52">
        <v>24140.6</v>
      </c>
      <c r="J21" s="52">
        <f t="shared" si="1"/>
        <v>12070.3</v>
      </c>
      <c r="K21" s="53">
        <f t="shared" si="4"/>
        <v>289687.19999999995</v>
      </c>
      <c r="L21" s="53">
        <v>0</v>
      </c>
      <c r="M21" s="53">
        <f t="shared" si="5"/>
        <v>3970.4934210526317</v>
      </c>
      <c r="N21" s="54">
        <f t="shared" si="6"/>
        <v>53601.75</v>
      </c>
      <c r="O21" s="53">
        <v>0</v>
      </c>
      <c r="P21" s="53">
        <v>0</v>
      </c>
      <c r="Q21" s="53">
        <f t="shared" si="2"/>
        <v>11587.488</v>
      </c>
      <c r="R21" s="55">
        <f t="shared" si="0"/>
        <v>347259.4434210526</v>
      </c>
      <c r="S21" s="55">
        <f t="shared" si="3"/>
        <v>358846.9314210526</v>
      </c>
      <c r="T21" s="9" t="s">
        <v>23</v>
      </c>
      <c r="U21" s="10"/>
    </row>
    <row r="22" spans="1:21" s="11" customFormat="1" ht="30.75" customHeight="1">
      <c r="A22" s="7">
        <v>14</v>
      </c>
      <c r="B22" s="48" t="s">
        <v>36</v>
      </c>
      <c r="C22" s="49"/>
      <c r="D22" s="75" t="s">
        <v>22</v>
      </c>
      <c r="E22" s="75"/>
      <c r="F22" s="50"/>
      <c r="G22" s="51">
        <v>1</v>
      </c>
      <c r="H22" s="51">
        <v>12</v>
      </c>
      <c r="I22" s="52">
        <v>24140.6</v>
      </c>
      <c r="J22" s="52">
        <f t="shared" si="1"/>
        <v>12070.3</v>
      </c>
      <c r="K22" s="53">
        <f t="shared" si="4"/>
        <v>289687.19999999995</v>
      </c>
      <c r="L22" s="53">
        <v>0</v>
      </c>
      <c r="M22" s="53">
        <f t="shared" si="5"/>
        <v>3970.4934210526317</v>
      </c>
      <c r="N22" s="54">
        <f t="shared" si="6"/>
        <v>53601.75</v>
      </c>
      <c r="O22" s="53">
        <v>0</v>
      </c>
      <c r="P22" s="53">
        <v>0</v>
      </c>
      <c r="Q22" s="53">
        <f t="shared" si="2"/>
        <v>11587.488</v>
      </c>
      <c r="R22" s="55">
        <f t="shared" si="0"/>
        <v>347259.4434210526</v>
      </c>
      <c r="S22" s="55">
        <f t="shared" si="3"/>
        <v>358846.9314210526</v>
      </c>
      <c r="T22" s="9" t="s">
        <v>23</v>
      </c>
      <c r="U22" s="10"/>
    </row>
    <row r="23" spans="1:21" s="11" customFormat="1" ht="30" customHeight="1">
      <c r="A23" s="7">
        <v>15</v>
      </c>
      <c r="B23" s="48" t="s">
        <v>37</v>
      </c>
      <c r="C23" s="49"/>
      <c r="D23" s="75" t="s">
        <v>22</v>
      </c>
      <c r="E23" s="75"/>
      <c r="F23" s="50"/>
      <c r="G23" s="51">
        <v>1</v>
      </c>
      <c r="H23" s="51">
        <v>12</v>
      </c>
      <c r="I23" s="52">
        <v>22000</v>
      </c>
      <c r="J23" s="52">
        <f t="shared" si="1"/>
        <v>11000</v>
      </c>
      <c r="K23" s="53">
        <f t="shared" si="4"/>
        <v>264000</v>
      </c>
      <c r="L23" s="53">
        <v>0</v>
      </c>
      <c r="M23" s="60">
        <f t="shared" si="5"/>
        <v>3618.421052631579</v>
      </c>
      <c r="N23" s="62">
        <f t="shared" si="6"/>
        <v>48849.75</v>
      </c>
      <c r="O23" s="53">
        <v>0</v>
      </c>
      <c r="P23" s="53">
        <v>0</v>
      </c>
      <c r="Q23" s="53">
        <f t="shared" si="2"/>
        <v>10560</v>
      </c>
      <c r="R23" s="55">
        <f t="shared" si="0"/>
        <v>316468.1710526316</v>
      </c>
      <c r="S23" s="55">
        <f t="shared" si="3"/>
        <v>327028.1710526316</v>
      </c>
      <c r="T23" s="9" t="s">
        <v>23</v>
      </c>
      <c r="U23" s="10"/>
    </row>
    <row r="24" spans="1:21" s="13" customFormat="1" ht="28.5" customHeight="1">
      <c r="A24" s="7">
        <v>16</v>
      </c>
      <c r="B24" s="15" t="s">
        <v>38</v>
      </c>
      <c r="C24" s="16"/>
      <c r="D24" s="96" t="s">
        <v>22</v>
      </c>
      <c r="E24" s="96"/>
      <c r="F24" s="17"/>
      <c r="G24" s="18">
        <v>1</v>
      </c>
      <c r="H24" s="19">
        <v>12</v>
      </c>
      <c r="I24" s="20">
        <v>6500</v>
      </c>
      <c r="J24" s="21">
        <f t="shared" si="1"/>
        <v>3250</v>
      </c>
      <c r="K24" s="20">
        <f t="shared" si="4"/>
        <v>78000</v>
      </c>
      <c r="L24" s="20">
        <v>0</v>
      </c>
      <c r="M24" s="20">
        <f t="shared" si="5"/>
        <v>1069.078947368421</v>
      </c>
      <c r="N24" s="22">
        <f t="shared" si="6"/>
        <v>14432.85</v>
      </c>
      <c r="O24" s="20">
        <v>0</v>
      </c>
      <c r="P24" s="20">
        <v>3250</v>
      </c>
      <c r="Q24" s="30">
        <f t="shared" si="2"/>
        <v>3120</v>
      </c>
      <c r="R24" s="64">
        <f t="shared" si="0"/>
        <v>96751.92894736843</v>
      </c>
      <c r="S24" s="64">
        <f t="shared" si="3"/>
        <v>99871.92894736843</v>
      </c>
      <c r="T24" s="23" t="s">
        <v>23</v>
      </c>
      <c r="U24" s="24"/>
    </row>
    <row r="25" spans="1:20" s="13" customFormat="1" ht="30" customHeight="1">
      <c r="A25" s="50">
        <v>17</v>
      </c>
      <c r="B25" s="56" t="s">
        <v>39</v>
      </c>
      <c r="C25" s="57"/>
      <c r="D25" s="73" t="s">
        <v>22</v>
      </c>
      <c r="E25" s="73"/>
      <c r="F25" s="58"/>
      <c r="G25" s="51">
        <v>1</v>
      </c>
      <c r="H25" s="59">
        <v>12</v>
      </c>
      <c r="I25" s="61">
        <v>10319</v>
      </c>
      <c r="J25" s="61">
        <f t="shared" si="1"/>
        <v>5159.5</v>
      </c>
      <c r="K25" s="60">
        <f t="shared" si="4"/>
        <v>123828</v>
      </c>
      <c r="L25" s="60">
        <v>0</v>
      </c>
      <c r="M25" s="60">
        <f>I25/30.4*20*0.25</f>
        <v>1697.203947368421</v>
      </c>
      <c r="N25" s="62">
        <f t="shared" si="6"/>
        <v>22913.55</v>
      </c>
      <c r="O25" s="60">
        <v>0</v>
      </c>
      <c r="P25" s="60">
        <v>0</v>
      </c>
      <c r="Q25" s="53">
        <f t="shared" si="2"/>
        <v>4953.12</v>
      </c>
      <c r="R25" s="55">
        <f t="shared" si="0"/>
        <v>148438.75394736842</v>
      </c>
      <c r="S25" s="55">
        <f t="shared" si="3"/>
        <v>153391.8739473684</v>
      </c>
      <c r="T25" s="63" t="s">
        <v>23</v>
      </c>
    </row>
    <row r="26" spans="1:21" s="13" customFormat="1" ht="30" customHeight="1">
      <c r="A26" s="7">
        <v>18</v>
      </c>
      <c r="B26" s="15" t="s">
        <v>24</v>
      </c>
      <c r="C26" s="16"/>
      <c r="D26" s="97" t="s">
        <v>22</v>
      </c>
      <c r="E26" s="98"/>
      <c r="F26" s="25"/>
      <c r="G26" s="18">
        <v>1</v>
      </c>
      <c r="H26" s="19">
        <v>12</v>
      </c>
      <c r="I26" s="21">
        <v>5733</v>
      </c>
      <c r="J26" s="21">
        <f t="shared" si="1"/>
        <v>2866.5</v>
      </c>
      <c r="K26" s="20">
        <f t="shared" si="4"/>
        <v>68796</v>
      </c>
      <c r="L26" s="20"/>
      <c r="M26" s="20">
        <f>I26/30.4*20*0.25</f>
        <v>942.9276315789474</v>
      </c>
      <c r="N26" s="22">
        <f t="shared" si="6"/>
        <v>12730.5</v>
      </c>
      <c r="O26" s="20"/>
      <c r="P26" s="20">
        <v>2866.5</v>
      </c>
      <c r="Q26" s="30">
        <f t="shared" si="2"/>
        <v>2751.84</v>
      </c>
      <c r="R26" s="64">
        <f t="shared" si="0"/>
        <v>85335.92763157895</v>
      </c>
      <c r="S26" s="64">
        <f t="shared" si="3"/>
        <v>88087.76763157894</v>
      </c>
      <c r="T26" s="23" t="s">
        <v>23</v>
      </c>
      <c r="U26" s="24"/>
    </row>
    <row r="27" spans="1:20" s="13" customFormat="1" ht="29.25" customHeight="1">
      <c r="A27" s="50">
        <v>19</v>
      </c>
      <c r="B27" s="56" t="s">
        <v>40</v>
      </c>
      <c r="C27" s="57"/>
      <c r="D27" s="73" t="s">
        <v>22</v>
      </c>
      <c r="E27" s="73"/>
      <c r="F27" s="58"/>
      <c r="G27" s="51">
        <v>1</v>
      </c>
      <c r="H27" s="59">
        <v>12</v>
      </c>
      <c r="I27" s="60">
        <v>5733</v>
      </c>
      <c r="J27" s="61">
        <f t="shared" si="1"/>
        <v>2866.5</v>
      </c>
      <c r="K27" s="60">
        <f t="shared" si="4"/>
        <v>68796</v>
      </c>
      <c r="L27" s="60">
        <v>0</v>
      </c>
      <c r="M27" s="60">
        <f t="shared" si="5"/>
        <v>942.9276315789474</v>
      </c>
      <c r="N27" s="62">
        <f t="shared" si="6"/>
        <v>12730.5</v>
      </c>
      <c r="O27" s="60">
        <v>0</v>
      </c>
      <c r="P27" s="60">
        <v>2866.5</v>
      </c>
      <c r="Q27" s="53">
        <f t="shared" si="2"/>
        <v>2751.84</v>
      </c>
      <c r="R27" s="55">
        <f t="shared" si="0"/>
        <v>85335.92763157895</v>
      </c>
      <c r="S27" s="55">
        <f t="shared" si="3"/>
        <v>88087.76763157894</v>
      </c>
      <c r="T27" s="63" t="s">
        <v>23</v>
      </c>
    </row>
    <row r="28" spans="1:20" s="11" customFormat="1" ht="30" customHeight="1">
      <c r="A28" s="50">
        <v>20</v>
      </c>
      <c r="B28" s="48" t="s">
        <v>41</v>
      </c>
      <c r="C28" s="49"/>
      <c r="D28" s="75" t="s">
        <v>22</v>
      </c>
      <c r="E28" s="75"/>
      <c r="F28" s="50"/>
      <c r="G28" s="51">
        <v>1</v>
      </c>
      <c r="H28" s="51">
        <v>12</v>
      </c>
      <c r="I28" s="52">
        <v>10319</v>
      </c>
      <c r="J28" s="52">
        <f t="shared" si="1"/>
        <v>5159.5</v>
      </c>
      <c r="K28" s="53">
        <f t="shared" si="4"/>
        <v>123828</v>
      </c>
      <c r="L28" s="53">
        <v>0</v>
      </c>
      <c r="M28" s="53">
        <f t="shared" si="5"/>
        <v>1697.203947368421</v>
      </c>
      <c r="N28" s="54">
        <f t="shared" si="6"/>
        <v>22913.55</v>
      </c>
      <c r="O28" s="53">
        <v>0</v>
      </c>
      <c r="P28" s="53">
        <v>0</v>
      </c>
      <c r="Q28" s="53">
        <f t="shared" si="2"/>
        <v>4953.12</v>
      </c>
      <c r="R28" s="55">
        <f t="shared" si="0"/>
        <v>148438.75394736842</v>
      </c>
      <c r="S28" s="55">
        <f t="shared" si="3"/>
        <v>153391.8739473684</v>
      </c>
      <c r="T28" s="63" t="s">
        <v>23</v>
      </c>
    </row>
    <row r="29" spans="1:20" s="11" customFormat="1" ht="27" customHeight="1">
      <c r="A29" s="50">
        <v>21</v>
      </c>
      <c r="B29" s="48" t="s">
        <v>42</v>
      </c>
      <c r="C29" s="49"/>
      <c r="D29" s="75" t="s">
        <v>22</v>
      </c>
      <c r="E29" s="75"/>
      <c r="F29" s="50"/>
      <c r="G29" s="51">
        <v>1</v>
      </c>
      <c r="H29" s="51">
        <v>12</v>
      </c>
      <c r="I29" s="52">
        <v>10319</v>
      </c>
      <c r="J29" s="52">
        <f t="shared" si="1"/>
        <v>5159.5</v>
      </c>
      <c r="K29" s="53">
        <f t="shared" si="4"/>
        <v>123828</v>
      </c>
      <c r="L29" s="53">
        <v>0</v>
      </c>
      <c r="M29" s="53">
        <f t="shared" si="5"/>
        <v>1697.203947368421</v>
      </c>
      <c r="N29" s="54">
        <f t="shared" si="6"/>
        <v>22913.55</v>
      </c>
      <c r="O29" s="53">
        <v>0</v>
      </c>
      <c r="P29" s="53">
        <v>0</v>
      </c>
      <c r="Q29" s="53">
        <f t="shared" si="2"/>
        <v>4953.12</v>
      </c>
      <c r="R29" s="55">
        <f t="shared" si="0"/>
        <v>148438.75394736842</v>
      </c>
      <c r="S29" s="55">
        <f t="shared" si="3"/>
        <v>153391.8739473684</v>
      </c>
      <c r="T29" s="63" t="s">
        <v>23</v>
      </c>
    </row>
    <row r="30" spans="1:20" s="13" customFormat="1" ht="27" customHeight="1">
      <c r="A30" s="50">
        <v>22</v>
      </c>
      <c r="B30" s="56" t="s">
        <v>24</v>
      </c>
      <c r="C30" s="57"/>
      <c r="D30" s="73" t="s">
        <v>22</v>
      </c>
      <c r="E30" s="73"/>
      <c r="F30" s="58"/>
      <c r="G30" s="51">
        <v>1</v>
      </c>
      <c r="H30" s="59">
        <v>12</v>
      </c>
      <c r="I30" s="61">
        <v>5733</v>
      </c>
      <c r="J30" s="61">
        <f t="shared" si="1"/>
        <v>2866.5</v>
      </c>
      <c r="K30" s="60">
        <f t="shared" si="4"/>
        <v>68796</v>
      </c>
      <c r="L30" s="60">
        <v>0</v>
      </c>
      <c r="M30" s="60">
        <f t="shared" si="5"/>
        <v>942.9276315789474</v>
      </c>
      <c r="N30" s="62">
        <f t="shared" si="6"/>
        <v>12730.5</v>
      </c>
      <c r="O30" s="60">
        <v>0</v>
      </c>
      <c r="P30" s="60">
        <v>2866.5</v>
      </c>
      <c r="Q30" s="53">
        <f t="shared" si="2"/>
        <v>2751.84</v>
      </c>
      <c r="R30" s="55">
        <f t="shared" si="0"/>
        <v>85335.92763157895</v>
      </c>
      <c r="S30" s="55">
        <f t="shared" si="3"/>
        <v>88087.76763157894</v>
      </c>
      <c r="T30" s="63" t="s">
        <v>23</v>
      </c>
    </row>
    <row r="31" spans="1:20" s="11" customFormat="1" ht="30" customHeight="1">
      <c r="A31" s="50">
        <v>23</v>
      </c>
      <c r="B31" s="48" t="s">
        <v>43</v>
      </c>
      <c r="C31" s="49"/>
      <c r="D31" s="75" t="s">
        <v>22</v>
      </c>
      <c r="E31" s="75"/>
      <c r="F31" s="50"/>
      <c r="G31" s="51">
        <v>1</v>
      </c>
      <c r="H31" s="51">
        <v>12</v>
      </c>
      <c r="I31" s="52">
        <v>10319</v>
      </c>
      <c r="J31" s="52">
        <f t="shared" si="1"/>
        <v>5159.5</v>
      </c>
      <c r="K31" s="53">
        <f t="shared" si="4"/>
        <v>123828</v>
      </c>
      <c r="L31" s="53">
        <v>0</v>
      </c>
      <c r="M31" s="53">
        <f t="shared" si="5"/>
        <v>1697.203947368421</v>
      </c>
      <c r="N31" s="54">
        <f t="shared" si="6"/>
        <v>22913.55</v>
      </c>
      <c r="O31" s="53">
        <v>0</v>
      </c>
      <c r="P31" s="53">
        <v>0</v>
      </c>
      <c r="Q31" s="53">
        <f t="shared" si="2"/>
        <v>4953.12</v>
      </c>
      <c r="R31" s="55">
        <f t="shared" si="0"/>
        <v>148438.75394736842</v>
      </c>
      <c r="S31" s="55">
        <f t="shared" si="3"/>
        <v>153391.8739473684</v>
      </c>
      <c r="T31" s="63" t="s">
        <v>23</v>
      </c>
    </row>
    <row r="32" spans="1:20" s="13" customFormat="1" ht="30" customHeight="1">
      <c r="A32" s="50">
        <v>24</v>
      </c>
      <c r="B32" s="56" t="s">
        <v>38</v>
      </c>
      <c r="C32" s="57"/>
      <c r="D32" s="73" t="s">
        <v>22</v>
      </c>
      <c r="E32" s="73"/>
      <c r="F32" s="58"/>
      <c r="G32" s="51">
        <v>1</v>
      </c>
      <c r="H32" s="59">
        <v>12</v>
      </c>
      <c r="I32" s="61">
        <v>6500</v>
      </c>
      <c r="J32" s="61">
        <f t="shared" si="1"/>
        <v>3250</v>
      </c>
      <c r="K32" s="60">
        <f t="shared" si="4"/>
        <v>78000</v>
      </c>
      <c r="L32" s="60">
        <v>0</v>
      </c>
      <c r="M32" s="60">
        <f t="shared" si="5"/>
        <v>1069.078947368421</v>
      </c>
      <c r="N32" s="62">
        <f t="shared" si="6"/>
        <v>14432.85</v>
      </c>
      <c r="O32" s="60">
        <v>0</v>
      </c>
      <c r="P32" s="60">
        <v>3250</v>
      </c>
      <c r="Q32" s="53">
        <f t="shared" si="2"/>
        <v>3120</v>
      </c>
      <c r="R32" s="55">
        <f t="shared" si="0"/>
        <v>96751.92894736843</v>
      </c>
      <c r="S32" s="55">
        <f t="shared" si="3"/>
        <v>99871.92894736843</v>
      </c>
      <c r="T32" s="63" t="s">
        <v>23</v>
      </c>
    </row>
    <row r="33" spans="1:20" s="11" customFormat="1" ht="30.75" customHeight="1">
      <c r="A33" s="50">
        <v>25</v>
      </c>
      <c r="B33" s="48" t="s">
        <v>44</v>
      </c>
      <c r="C33" s="49"/>
      <c r="D33" s="75" t="s">
        <v>22</v>
      </c>
      <c r="E33" s="75"/>
      <c r="F33" s="50"/>
      <c r="G33" s="51">
        <v>1</v>
      </c>
      <c r="H33" s="51">
        <v>12</v>
      </c>
      <c r="I33" s="52">
        <v>13867.8</v>
      </c>
      <c r="J33" s="52">
        <f t="shared" si="1"/>
        <v>6933.9</v>
      </c>
      <c r="K33" s="53">
        <f t="shared" si="4"/>
        <v>166413.59999999998</v>
      </c>
      <c r="L33" s="53">
        <v>0</v>
      </c>
      <c r="M33" s="53">
        <f t="shared" si="5"/>
        <v>2280.8881578947367</v>
      </c>
      <c r="N33" s="54">
        <f t="shared" si="6"/>
        <v>30792.15</v>
      </c>
      <c r="O33" s="53">
        <v>0</v>
      </c>
      <c r="P33" s="53">
        <v>0</v>
      </c>
      <c r="Q33" s="53">
        <f t="shared" si="2"/>
        <v>6656.544</v>
      </c>
      <c r="R33" s="55">
        <f t="shared" si="0"/>
        <v>199486.63815789472</v>
      </c>
      <c r="S33" s="55">
        <f t="shared" si="3"/>
        <v>206143.1821578947</v>
      </c>
      <c r="T33" s="63" t="s">
        <v>23</v>
      </c>
    </row>
    <row r="34" spans="1:20" s="13" customFormat="1" ht="30.75" customHeight="1">
      <c r="A34" s="50">
        <v>26</v>
      </c>
      <c r="B34" s="56" t="s">
        <v>24</v>
      </c>
      <c r="C34" s="57"/>
      <c r="D34" s="73" t="s">
        <v>22</v>
      </c>
      <c r="E34" s="73"/>
      <c r="F34" s="58"/>
      <c r="G34" s="51">
        <v>1</v>
      </c>
      <c r="H34" s="59">
        <v>12</v>
      </c>
      <c r="I34" s="61">
        <v>5733</v>
      </c>
      <c r="J34" s="61">
        <f t="shared" si="1"/>
        <v>2866.5</v>
      </c>
      <c r="K34" s="60">
        <f t="shared" si="4"/>
        <v>68796</v>
      </c>
      <c r="L34" s="60">
        <v>0</v>
      </c>
      <c r="M34" s="60">
        <f t="shared" si="5"/>
        <v>942.9276315789474</v>
      </c>
      <c r="N34" s="62">
        <f t="shared" si="6"/>
        <v>12730.5</v>
      </c>
      <c r="O34" s="60">
        <v>0</v>
      </c>
      <c r="P34" s="60">
        <v>2866.5</v>
      </c>
      <c r="Q34" s="53">
        <f t="shared" si="2"/>
        <v>2751.84</v>
      </c>
      <c r="R34" s="55">
        <f t="shared" si="0"/>
        <v>85335.92763157895</v>
      </c>
      <c r="S34" s="55">
        <f t="shared" si="3"/>
        <v>88087.76763157894</v>
      </c>
      <c r="T34" s="63" t="s">
        <v>23</v>
      </c>
    </row>
    <row r="35" spans="1:20" s="11" customFormat="1" ht="29.25" customHeight="1">
      <c r="A35" s="50">
        <v>27</v>
      </c>
      <c r="B35" s="48" t="s">
        <v>45</v>
      </c>
      <c r="C35" s="49"/>
      <c r="D35" s="75" t="s">
        <v>22</v>
      </c>
      <c r="E35" s="75"/>
      <c r="F35" s="50"/>
      <c r="G35" s="51">
        <v>1</v>
      </c>
      <c r="H35" s="51">
        <v>12</v>
      </c>
      <c r="I35" s="52">
        <v>10319</v>
      </c>
      <c r="J35" s="52">
        <f t="shared" si="1"/>
        <v>5159.5</v>
      </c>
      <c r="K35" s="53">
        <f t="shared" si="4"/>
        <v>123828</v>
      </c>
      <c r="L35" s="53">
        <v>0</v>
      </c>
      <c r="M35" s="53">
        <f t="shared" si="5"/>
        <v>1697.203947368421</v>
      </c>
      <c r="N35" s="54">
        <f t="shared" si="6"/>
        <v>22913.55</v>
      </c>
      <c r="O35" s="53">
        <v>0</v>
      </c>
      <c r="P35" s="53">
        <v>0</v>
      </c>
      <c r="Q35" s="53">
        <f t="shared" si="2"/>
        <v>4953.12</v>
      </c>
      <c r="R35" s="55">
        <f t="shared" si="0"/>
        <v>148438.75394736842</v>
      </c>
      <c r="S35" s="55">
        <f t="shared" si="3"/>
        <v>153391.8739473684</v>
      </c>
      <c r="T35" s="63" t="s">
        <v>23</v>
      </c>
    </row>
    <row r="36" spans="1:21" s="11" customFormat="1" ht="29.25" customHeight="1">
      <c r="A36" s="7">
        <v>28</v>
      </c>
      <c r="B36" s="26" t="s">
        <v>24</v>
      </c>
      <c r="C36" s="27"/>
      <c r="D36" s="99" t="s">
        <v>22</v>
      </c>
      <c r="E36" s="99"/>
      <c r="F36" s="28"/>
      <c r="G36" s="18">
        <v>1</v>
      </c>
      <c r="H36" s="18">
        <v>12</v>
      </c>
      <c r="I36" s="29">
        <f>J36*2</f>
        <v>5733</v>
      </c>
      <c r="J36" s="29">
        <v>2866.5</v>
      </c>
      <c r="K36" s="30">
        <f>I36*H36</f>
        <v>68796</v>
      </c>
      <c r="L36" s="30"/>
      <c r="M36" s="30">
        <v>942.93</v>
      </c>
      <c r="N36" s="31">
        <v>12730.5</v>
      </c>
      <c r="O36" s="30"/>
      <c r="P36" s="30">
        <v>2866.5</v>
      </c>
      <c r="Q36" s="30">
        <f t="shared" si="2"/>
        <v>2751.84</v>
      </c>
      <c r="R36" s="64">
        <f t="shared" si="0"/>
        <v>85335.93</v>
      </c>
      <c r="S36" s="64">
        <f t="shared" si="3"/>
        <v>88087.76999999999</v>
      </c>
      <c r="T36" s="23" t="s">
        <v>23</v>
      </c>
      <c r="U36" s="32"/>
    </row>
    <row r="37" spans="1:20" s="11" customFormat="1" ht="29.25" customHeight="1">
      <c r="A37" s="50">
        <v>29</v>
      </c>
      <c r="B37" s="48" t="s">
        <v>46</v>
      </c>
      <c r="C37" s="49"/>
      <c r="D37" s="100" t="s">
        <v>22</v>
      </c>
      <c r="E37" s="101"/>
      <c r="F37" s="65"/>
      <c r="G37" s="51">
        <v>1</v>
      </c>
      <c r="H37" s="51">
        <v>12</v>
      </c>
      <c r="I37" s="52">
        <v>10319</v>
      </c>
      <c r="J37" s="52">
        <f t="shared" si="1"/>
        <v>5159.5</v>
      </c>
      <c r="K37" s="53">
        <f t="shared" si="4"/>
        <v>123828</v>
      </c>
      <c r="L37" s="53"/>
      <c r="M37" s="53">
        <f t="shared" si="5"/>
        <v>1697.203947368421</v>
      </c>
      <c r="N37" s="54">
        <f t="shared" si="6"/>
        <v>22913.55</v>
      </c>
      <c r="O37" s="53">
        <v>0</v>
      </c>
      <c r="P37" s="53">
        <v>0</v>
      </c>
      <c r="Q37" s="53">
        <f t="shared" si="2"/>
        <v>4953.12</v>
      </c>
      <c r="R37" s="55">
        <f t="shared" si="0"/>
        <v>148438.75394736842</v>
      </c>
      <c r="S37" s="55">
        <f t="shared" si="3"/>
        <v>153391.8739473684</v>
      </c>
      <c r="T37" s="63" t="s">
        <v>23</v>
      </c>
    </row>
    <row r="38" spans="1:20" s="13" customFormat="1" ht="30" customHeight="1">
      <c r="A38" s="50">
        <v>30</v>
      </c>
      <c r="B38" s="56" t="s">
        <v>47</v>
      </c>
      <c r="C38" s="57"/>
      <c r="D38" s="73" t="s">
        <v>22</v>
      </c>
      <c r="E38" s="73"/>
      <c r="F38" s="58"/>
      <c r="G38" s="51">
        <v>1</v>
      </c>
      <c r="H38" s="59">
        <v>12</v>
      </c>
      <c r="I38" s="60">
        <v>8400</v>
      </c>
      <c r="J38" s="61">
        <f t="shared" si="1"/>
        <v>4200</v>
      </c>
      <c r="K38" s="60">
        <f t="shared" si="4"/>
        <v>100800</v>
      </c>
      <c r="L38" s="60">
        <v>0</v>
      </c>
      <c r="M38" s="60">
        <f t="shared" si="5"/>
        <v>1381.578947368421</v>
      </c>
      <c r="N38" s="62">
        <f t="shared" si="6"/>
        <v>18651.6</v>
      </c>
      <c r="O38" s="60">
        <v>0</v>
      </c>
      <c r="P38" s="60">
        <v>4200</v>
      </c>
      <c r="Q38" s="53">
        <f t="shared" si="2"/>
        <v>4032</v>
      </c>
      <c r="R38" s="55">
        <f t="shared" si="0"/>
        <v>125033.17894736843</v>
      </c>
      <c r="S38" s="55">
        <f t="shared" si="3"/>
        <v>129065.17894736843</v>
      </c>
      <c r="T38" s="63" t="s">
        <v>23</v>
      </c>
    </row>
    <row r="39" spans="1:21" s="13" customFormat="1" ht="30" customHeight="1">
      <c r="A39" s="7">
        <v>31</v>
      </c>
      <c r="B39" s="15" t="s">
        <v>48</v>
      </c>
      <c r="C39" s="16"/>
      <c r="D39" s="97" t="s">
        <v>22</v>
      </c>
      <c r="E39" s="98"/>
      <c r="F39" s="25"/>
      <c r="G39" s="18">
        <v>1</v>
      </c>
      <c r="H39" s="19">
        <v>12</v>
      </c>
      <c r="I39" s="20">
        <v>5733</v>
      </c>
      <c r="J39" s="21">
        <v>2866.5</v>
      </c>
      <c r="K39" s="20">
        <v>68796</v>
      </c>
      <c r="L39" s="20"/>
      <c r="M39" s="20">
        <v>942.93</v>
      </c>
      <c r="N39" s="22">
        <v>12730.5</v>
      </c>
      <c r="O39" s="20"/>
      <c r="P39" s="20">
        <v>2866.5</v>
      </c>
      <c r="Q39" s="30">
        <f t="shared" si="2"/>
        <v>2751.84</v>
      </c>
      <c r="R39" s="64">
        <f t="shared" si="0"/>
        <v>85335.93</v>
      </c>
      <c r="S39" s="64">
        <f t="shared" si="3"/>
        <v>88087.76999999999</v>
      </c>
      <c r="T39" s="23" t="s">
        <v>23</v>
      </c>
      <c r="U39" s="24"/>
    </row>
    <row r="40" spans="1:20" s="11" customFormat="1" ht="29.25" customHeight="1">
      <c r="A40" s="50">
        <v>32</v>
      </c>
      <c r="B40" s="48" t="s">
        <v>49</v>
      </c>
      <c r="C40" s="49"/>
      <c r="D40" s="72" t="s">
        <v>50</v>
      </c>
      <c r="E40" s="72"/>
      <c r="F40" s="51"/>
      <c r="G40" s="51">
        <v>1</v>
      </c>
      <c r="H40" s="51">
        <v>12</v>
      </c>
      <c r="I40" s="52">
        <v>29370.6</v>
      </c>
      <c r="J40" s="52">
        <f t="shared" si="1"/>
        <v>14685.3</v>
      </c>
      <c r="K40" s="53">
        <f t="shared" si="4"/>
        <v>352447.19999999995</v>
      </c>
      <c r="L40" s="53">
        <v>0</v>
      </c>
      <c r="M40" s="60">
        <f t="shared" si="5"/>
        <v>4830.690789473684</v>
      </c>
      <c r="N40" s="62">
        <f t="shared" si="6"/>
        <v>65214.45</v>
      </c>
      <c r="O40" s="53">
        <v>0</v>
      </c>
      <c r="P40" s="53">
        <v>0</v>
      </c>
      <c r="Q40" s="53">
        <f t="shared" si="2"/>
        <v>14097.888</v>
      </c>
      <c r="R40" s="55">
        <f t="shared" si="0"/>
        <v>422492.3407894737</v>
      </c>
      <c r="S40" s="55">
        <f t="shared" si="3"/>
        <v>436590.22878947365</v>
      </c>
      <c r="T40" s="63" t="s">
        <v>51</v>
      </c>
    </row>
    <row r="41" spans="1:20" s="13" customFormat="1" ht="30.75" customHeight="1">
      <c r="A41" s="50">
        <v>33</v>
      </c>
      <c r="B41" s="56" t="s">
        <v>52</v>
      </c>
      <c r="C41" s="57"/>
      <c r="D41" s="71" t="s">
        <v>50</v>
      </c>
      <c r="E41" s="71"/>
      <c r="F41" s="59"/>
      <c r="G41" s="51">
        <v>1</v>
      </c>
      <c r="H41" s="59">
        <v>12</v>
      </c>
      <c r="I41" s="61">
        <v>8400</v>
      </c>
      <c r="J41" s="61">
        <f t="shared" si="1"/>
        <v>4200</v>
      </c>
      <c r="K41" s="60">
        <f t="shared" si="4"/>
        <v>100800</v>
      </c>
      <c r="L41" s="60">
        <v>0</v>
      </c>
      <c r="M41" s="60">
        <f t="shared" si="5"/>
        <v>1381.578947368421</v>
      </c>
      <c r="N41" s="62">
        <f t="shared" si="6"/>
        <v>18651.6</v>
      </c>
      <c r="O41" s="60">
        <v>0</v>
      </c>
      <c r="P41" s="61">
        <v>4200</v>
      </c>
      <c r="Q41" s="53">
        <f t="shared" si="2"/>
        <v>4032</v>
      </c>
      <c r="R41" s="55">
        <f t="shared" si="0"/>
        <v>125033.17894736843</v>
      </c>
      <c r="S41" s="55">
        <f t="shared" si="3"/>
        <v>129065.17894736843</v>
      </c>
      <c r="T41" s="63" t="s">
        <v>51</v>
      </c>
    </row>
    <row r="42" spans="1:20" s="13" customFormat="1" ht="30.75" customHeight="1">
      <c r="A42" s="50">
        <v>34</v>
      </c>
      <c r="B42" s="56" t="s">
        <v>53</v>
      </c>
      <c r="C42" s="57"/>
      <c r="D42" s="71" t="s">
        <v>50</v>
      </c>
      <c r="E42" s="71"/>
      <c r="F42" s="59"/>
      <c r="G42" s="51">
        <v>1</v>
      </c>
      <c r="H42" s="59">
        <v>12</v>
      </c>
      <c r="I42" s="61">
        <v>8400</v>
      </c>
      <c r="J42" s="61">
        <f t="shared" si="1"/>
        <v>4200</v>
      </c>
      <c r="K42" s="60">
        <f t="shared" si="4"/>
        <v>100800</v>
      </c>
      <c r="L42" s="60">
        <v>0</v>
      </c>
      <c r="M42" s="60">
        <f t="shared" si="5"/>
        <v>1381.578947368421</v>
      </c>
      <c r="N42" s="62">
        <f t="shared" si="6"/>
        <v>18651.6</v>
      </c>
      <c r="O42" s="60">
        <v>0</v>
      </c>
      <c r="P42" s="61">
        <v>4200</v>
      </c>
      <c r="Q42" s="53">
        <f t="shared" si="2"/>
        <v>4032</v>
      </c>
      <c r="R42" s="55">
        <f t="shared" si="0"/>
        <v>125033.17894736843</v>
      </c>
      <c r="S42" s="55">
        <f t="shared" si="3"/>
        <v>129065.17894736843</v>
      </c>
      <c r="T42" s="63" t="s">
        <v>51</v>
      </c>
    </row>
    <row r="43" spans="1:20" s="13" customFormat="1" ht="30.75" customHeight="1">
      <c r="A43" s="50">
        <v>35</v>
      </c>
      <c r="B43" s="56" t="s">
        <v>54</v>
      </c>
      <c r="C43" s="57"/>
      <c r="D43" s="71" t="s">
        <v>50</v>
      </c>
      <c r="E43" s="71"/>
      <c r="F43" s="59"/>
      <c r="G43" s="51">
        <v>1</v>
      </c>
      <c r="H43" s="59">
        <v>12</v>
      </c>
      <c r="I43" s="61">
        <v>8400</v>
      </c>
      <c r="J43" s="61">
        <f t="shared" si="1"/>
        <v>4200</v>
      </c>
      <c r="K43" s="60">
        <f t="shared" si="4"/>
        <v>100800</v>
      </c>
      <c r="L43" s="60">
        <v>0</v>
      </c>
      <c r="M43" s="60">
        <f t="shared" si="5"/>
        <v>1381.578947368421</v>
      </c>
      <c r="N43" s="62">
        <f t="shared" si="6"/>
        <v>18651.6</v>
      </c>
      <c r="O43" s="60">
        <v>0</v>
      </c>
      <c r="P43" s="61">
        <v>4200</v>
      </c>
      <c r="Q43" s="53">
        <f t="shared" si="2"/>
        <v>4032</v>
      </c>
      <c r="R43" s="55">
        <f t="shared" si="0"/>
        <v>125033.17894736843</v>
      </c>
      <c r="S43" s="55">
        <f t="shared" si="3"/>
        <v>129065.17894736843</v>
      </c>
      <c r="T43" s="63" t="s">
        <v>51</v>
      </c>
    </row>
    <row r="44" spans="1:20" s="13" customFormat="1" ht="30.75" customHeight="1">
      <c r="A44" s="50">
        <v>36</v>
      </c>
      <c r="B44" s="56" t="s">
        <v>55</v>
      </c>
      <c r="C44" s="57"/>
      <c r="D44" s="71" t="s">
        <v>50</v>
      </c>
      <c r="E44" s="71"/>
      <c r="F44" s="59"/>
      <c r="G44" s="51">
        <v>1</v>
      </c>
      <c r="H44" s="59">
        <v>12</v>
      </c>
      <c r="I44" s="61">
        <v>8400</v>
      </c>
      <c r="J44" s="61">
        <f t="shared" si="1"/>
        <v>4200</v>
      </c>
      <c r="K44" s="60">
        <f t="shared" si="4"/>
        <v>100800</v>
      </c>
      <c r="L44" s="60">
        <v>0</v>
      </c>
      <c r="M44" s="60">
        <f t="shared" si="5"/>
        <v>1381.578947368421</v>
      </c>
      <c r="N44" s="62">
        <f t="shared" si="6"/>
        <v>18651.6</v>
      </c>
      <c r="O44" s="60">
        <v>0</v>
      </c>
      <c r="P44" s="61">
        <v>4200</v>
      </c>
      <c r="Q44" s="53">
        <f t="shared" si="2"/>
        <v>4032</v>
      </c>
      <c r="R44" s="55">
        <f t="shared" si="0"/>
        <v>125033.17894736843</v>
      </c>
      <c r="S44" s="55">
        <f t="shared" si="3"/>
        <v>129065.17894736843</v>
      </c>
      <c r="T44" s="63" t="s">
        <v>51</v>
      </c>
    </row>
    <row r="45" spans="1:20" s="11" customFormat="1" ht="30" customHeight="1">
      <c r="A45" s="50">
        <v>37</v>
      </c>
      <c r="B45" s="48" t="s">
        <v>56</v>
      </c>
      <c r="C45" s="49"/>
      <c r="D45" s="72" t="s">
        <v>50</v>
      </c>
      <c r="E45" s="72"/>
      <c r="F45" s="51"/>
      <c r="G45" s="51">
        <v>1</v>
      </c>
      <c r="H45" s="51">
        <v>12</v>
      </c>
      <c r="I45" s="52">
        <v>10319</v>
      </c>
      <c r="J45" s="52">
        <f t="shared" si="1"/>
        <v>5159.5</v>
      </c>
      <c r="K45" s="53">
        <f t="shared" si="4"/>
        <v>123828</v>
      </c>
      <c r="L45" s="53">
        <v>0</v>
      </c>
      <c r="M45" s="53">
        <f t="shared" si="5"/>
        <v>1697.203947368421</v>
      </c>
      <c r="N45" s="54">
        <f t="shared" si="6"/>
        <v>22913.55</v>
      </c>
      <c r="O45" s="53">
        <v>0</v>
      </c>
      <c r="P45" s="53">
        <v>0</v>
      </c>
      <c r="Q45" s="53">
        <f t="shared" si="2"/>
        <v>4953.12</v>
      </c>
      <c r="R45" s="55">
        <f t="shared" si="0"/>
        <v>148438.75394736842</v>
      </c>
      <c r="S45" s="55">
        <f t="shared" si="3"/>
        <v>153391.8739473684</v>
      </c>
      <c r="T45" s="63" t="s">
        <v>51</v>
      </c>
    </row>
    <row r="46" spans="1:20" s="13" customFormat="1" ht="30" customHeight="1">
      <c r="A46" s="50">
        <v>38</v>
      </c>
      <c r="B46" s="56" t="s">
        <v>24</v>
      </c>
      <c r="C46" s="57"/>
      <c r="D46" s="71" t="s">
        <v>50</v>
      </c>
      <c r="E46" s="71"/>
      <c r="F46" s="59"/>
      <c r="G46" s="51">
        <v>1</v>
      </c>
      <c r="H46" s="59">
        <v>12</v>
      </c>
      <c r="I46" s="61">
        <v>5733</v>
      </c>
      <c r="J46" s="61">
        <f t="shared" si="1"/>
        <v>2866.5</v>
      </c>
      <c r="K46" s="60">
        <f t="shared" si="4"/>
        <v>68796</v>
      </c>
      <c r="L46" s="60">
        <v>0</v>
      </c>
      <c r="M46" s="60">
        <f t="shared" si="5"/>
        <v>942.9276315789474</v>
      </c>
      <c r="N46" s="62">
        <f t="shared" si="6"/>
        <v>12730.5</v>
      </c>
      <c r="O46" s="60">
        <v>0</v>
      </c>
      <c r="P46" s="60">
        <v>2866.5</v>
      </c>
      <c r="Q46" s="53">
        <f t="shared" si="2"/>
        <v>2751.84</v>
      </c>
      <c r="R46" s="55">
        <f t="shared" si="0"/>
        <v>85335.92763157895</v>
      </c>
      <c r="S46" s="55">
        <f t="shared" si="3"/>
        <v>88087.76763157894</v>
      </c>
      <c r="T46" s="63" t="s">
        <v>51</v>
      </c>
    </row>
    <row r="47" spans="1:20" s="13" customFormat="1" ht="29.25" customHeight="1">
      <c r="A47" s="50">
        <v>39</v>
      </c>
      <c r="B47" s="56" t="s">
        <v>24</v>
      </c>
      <c r="C47" s="57"/>
      <c r="D47" s="71" t="s">
        <v>50</v>
      </c>
      <c r="E47" s="71"/>
      <c r="F47" s="59"/>
      <c r="G47" s="51">
        <v>1</v>
      </c>
      <c r="H47" s="59">
        <v>12</v>
      </c>
      <c r="I47" s="60">
        <v>5733</v>
      </c>
      <c r="J47" s="61">
        <f t="shared" si="1"/>
        <v>2866.5</v>
      </c>
      <c r="K47" s="60">
        <f t="shared" si="4"/>
        <v>68796</v>
      </c>
      <c r="L47" s="60">
        <v>0</v>
      </c>
      <c r="M47" s="60">
        <f t="shared" si="5"/>
        <v>942.9276315789474</v>
      </c>
      <c r="N47" s="62">
        <f t="shared" si="6"/>
        <v>12730.5</v>
      </c>
      <c r="O47" s="60">
        <v>0</v>
      </c>
      <c r="P47" s="60">
        <v>2866.5</v>
      </c>
      <c r="Q47" s="53">
        <f t="shared" si="2"/>
        <v>2751.84</v>
      </c>
      <c r="R47" s="55">
        <f t="shared" si="0"/>
        <v>85335.92763157895</v>
      </c>
      <c r="S47" s="55">
        <f t="shared" si="3"/>
        <v>88087.76763157894</v>
      </c>
      <c r="T47" s="63" t="s">
        <v>51</v>
      </c>
    </row>
    <row r="48" spans="1:20" s="11" customFormat="1" ht="30" customHeight="1">
      <c r="A48" s="50">
        <v>40</v>
      </c>
      <c r="B48" s="48" t="s">
        <v>57</v>
      </c>
      <c r="C48" s="49"/>
      <c r="D48" s="72" t="s">
        <v>50</v>
      </c>
      <c r="E48" s="72"/>
      <c r="F48" s="51"/>
      <c r="G48" s="51">
        <v>1</v>
      </c>
      <c r="H48" s="51">
        <v>12</v>
      </c>
      <c r="I48" s="52">
        <v>13867.9</v>
      </c>
      <c r="J48" s="52">
        <f t="shared" si="1"/>
        <v>6933.95</v>
      </c>
      <c r="K48" s="53">
        <f t="shared" si="4"/>
        <v>166414.8</v>
      </c>
      <c r="L48" s="53">
        <v>0</v>
      </c>
      <c r="M48" s="53">
        <f t="shared" si="5"/>
        <v>2280.904605263158</v>
      </c>
      <c r="N48" s="54">
        <f t="shared" si="6"/>
        <v>30793.5</v>
      </c>
      <c r="O48" s="53">
        <v>0</v>
      </c>
      <c r="P48" s="53">
        <v>0</v>
      </c>
      <c r="Q48" s="53">
        <f t="shared" si="2"/>
        <v>6656.592000000001</v>
      </c>
      <c r="R48" s="55">
        <f t="shared" si="0"/>
        <v>199489.20460526313</v>
      </c>
      <c r="S48" s="55">
        <f t="shared" si="3"/>
        <v>206145.79660526314</v>
      </c>
      <c r="T48" s="63" t="s">
        <v>51</v>
      </c>
    </row>
    <row r="49" spans="1:21" s="13" customFormat="1" ht="30" customHeight="1">
      <c r="A49" s="7">
        <v>41</v>
      </c>
      <c r="B49" s="15" t="s">
        <v>24</v>
      </c>
      <c r="C49" s="16"/>
      <c r="D49" s="74" t="s">
        <v>50</v>
      </c>
      <c r="E49" s="74"/>
      <c r="F49" s="19"/>
      <c r="G49" s="18">
        <v>1</v>
      </c>
      <c r="H49" s="19">
        <v>12</v>
      </c>
      <c r="I49" s="21">
        <v>5733</v>
      </c>
      <c r="J49" s="21">
        <f t="shared" si="1"/>
        <v>2866.5</v>
      </c>
      <c r="K49" s="20">
        <f t="shared" si="4"/>
        <v>68796</v>
      </c>
      <c r="L49" s="20">
        <v>0</v>
      </c>
      <c r="M49" s="20">
        <f t="shared" si="5"/>
        <v>942.9276315789474</v>
      </c>
      <c r="N49" s="22">
        <f t="shared" si="6"/>
        <v>12730.5</v>
      </c>
      <c r="O49" s="20">
        <v>0</v>
      </c>
      <c r="P49" s="20">
        <v>2866.5</v>
      </c>
      <c r="Q49" s="30">
        <f t="shared" si="2"/>
        <v>2751.84</v>
      </c>
      <c r="R49" s="64">
        <f t="shared" si="0"/>
        <v>85335.92763157895</v>
      </c>
      <c r="S49" s="64">
        <f t="shared" si="3"/>
        <v>88087.76763157894</v>
      </c>
      <c r="T49" s="23" t="s">
        <v>51</v>
      </c>
      <c r="U49" s="24"/>
    </row>
    <row r="50" spans="1:20" s="11" customFormat="1" ht="30" customHeight="1">
      <c r="A50" s="50">
        <v>42</v>
      </c>
      <c r="B50" s="48" t="s">
        <v>58</v>
      </c>
      <c r="C50" s="49"/>
      <c r="D50" s="72" t="s">
        <v>50</v>
      </c>
      <c r="E50" s="72"/>
      <c r="F50" s="51"/>
      <c r="G50" s="51">
        <v>1</v>
      </c>
      <c r="H50" s="51">
        <v>12</v>
      </c>
      <c r="I50" s="52">
        <v>10319</v>
      </c>
      <c r="J50" s="52">
        <f t="shared" si="1"/>
        <v>5159.5</v>
      </c>
      <c r="K50" s="53">
        <f t="shared" si="4"/>
        <v>123828</v>
      </c>
      <c r="L50" s="53">
        <v>0</v>
      </c>
      <c r="M50" s="53">
        <f t="shared" si="5"/>
        <v>1697.203947368421</v>
      </c>
      <c r="N50" s="54">
        <f t="shared" si="6"/>
        <v>22913.55</v>
      </c>
      <c r="O50" s="53">
        <v>0</v>
      </c>
      <c r="P50" s="53">
        <v>0</v>
      </c>
      <c r="Q50" s="53">
        <f t="shared" si="2"/>
        <v>4953.12</v>
      </c>
      <c r="R50" s="55">
        <f t="shared" si="0"/>
        <v>148438.75394736842</v>
      </c>
      <c r="S50" s="55">
        <f t="shared" si="3"/>
        <v>153391.8739473684</v>
      </c>
      <c r="T50" s="63" t="s">
        <v>51</v>
      </c>
    </row>
    <row r="51" spans="1:20" s="13" customFormat="1" ht="30" customHeight="1">
      <c r="A51" s="50">
        <v>43</v>
      </c>
      <c r="B51" s="56" t="s">
        <v>59</v>
      </c>
      <c r="C51" s="57"/>
      <c r="D51" s="71" t="s">
        <v>50</v>
      </c>
      <c r="E51" s="71"/>
      <c r="F51" s="59"/>
      <c r="G51" s="51">
        <v>1</v>
      </c>
      <c r="H51" s="59">
        <v>12</v>
      </c>
      <c r="I51" s="60">
        <v>7733</v>
      </c>
      <c r="J51" s="61">
        <f t="shared" si="1"/>
        <v>3866.5</v>
      </c>
      <c r="K51" s="60">
        <f t="shared" si="4"/>
        <v>92796</v>
      </c>
      <c r="L51" s="60">
        <v>0</v>
      </c>
      <c r="M51" s="60">
        <f t="shared" si="5"/>
        <v>1271.875</v>
      </c>
      <c r="N51" s="62">
        <f t="shared" si="6"/>
        <v>17170.65</v>
      </c>
      <c r="O51" s="60">
        <v>0</v>
      </c>
      <c r="P51" s="60">
        <v>3866.5</v>
      </c>
      <c r="Q51" s="53">
        <f t="shared" si="2"/>
        <v>3711.84</v>
      </c>
      <c r="R51" s="55">
        <f t="shared" si="0"/>
        <v>115105.025</v>
      </c>
      <c r="S51" s="55">
        <f t="shared" si="3"/>
        <v>118816.86499999999</v>
      </c>
      <c r="T51" s="63" t="s">
        <v>51</v>
      </c>
    </row>
    <row r="52" spans="1:21" s="13" customFormat="1" ht="29.25" customHeight="1">
      <c r="A52" s="7">
        <v>44</v>
      </c>
      <c r="B52" s="15" t="s">
        <v>59</v>
      </c>
      <c r="C52" s="16"/>
      <c r="D52" s="74" t="s">
        <v>50</v>
      </c>
      <c r="E52" s="74"/>
      <c r="F52" s="19"/>
      <c r="G52" s="18">
        <v>1</v>
      </c>
      <c r="H52" s="19">
        <v>12</v>
      </c>
      <c r="I52" s="20">
        <v>7733</v>
      </c>
      <c r="J52" s="21">
        <f t="shared" si="1"/>
        <v>3866.5</v>
      </c>
      <c r="K52" s="20">
        <f t="shared" si="4"/>
        <v>92796</v>
      </c>
      <c r="L52" s="20">
        <v>0</v>
      </c>
      <c r="M52" s="20">
        <f t="shared" si="5"/>
        <v>1271.875</v>
      </c>
      <c r="N52" s="22">
        <f t="shared" si="6"/>
        <v>17170.65</v>
      </c>
      <c r="O52" s="20">
        <v>0</v>
      </c>
      <c r="P52" s="20">
        <v>3866.5</v>
      </c>
      <c r="Q52" s="30">
        <f t="shared" si="2"/>
        <v>3711.84</v>
      </c>
      <c r="R52" s="64">
        <f t="shared" si="0"/>
        <v>115105.025</v>
      </c>
      <c r="S52" s="64">
        <f t="shared" si="3"/>
        <v>118816.86499999999</v>
      </c>
      <c r="T52" s="23" t="s">
        <v>51</v>
      </c>
      <c r="U52" s="24"/>
    </row>
    <row r="53" spans="1:20" s="11" customFormat="1" ht="29.25" customHeight="1">
      <c r="A53" s="50">
        <v>45</v>
      </c>
      <c r="B53" s="48" t="s">
        <v>60</v>
      </c>
      <c r="C53" s="49"/>
      <c r="D53" s="72" t="s">
        <v>61</v>
      </c>
      <c r="E53" s="72"/>
      <c r="F53" s="51"/>
      <c r="G53" s="51">
        <v>1</v>
      </c>
      <c r="H53" s="51">
        <v>12</v>
      </c>
      <c r="I53" s="53">
        <v>13867.8</v>
      </c>
      <c r="J53" s="52">
        <f t="shared" si="1"/>
        <v>6933.9</v>
      </c>
      <c r="K53" s="53">
        <f t="shared" si="4"/>
        <v>166413.59999999998</v>
      </c>
      <c r="L53" s="53">
        <v>0</v>
      </c>
      <c r="M53" s="53">
        <f t="shared" si="5"/>
        <v>2280.8881578947367</v>
      </c>
      <c r="N53" s="54">
        <f t="shared" si="6"/>
        <v>30792.15</v>
      </c>
      <c r="O53" s="53">
        <v>0</v>
      </c>
      <c r="P53" s="53">
        <v>0</v>
      </c>
      <c r="Q53" s="53">
        <f t="shared" si="2"/>
        <v>6656.544</v>
      </c>
      <c r="R53" s="55">
        <f t="shared" si="0"/>
        <v>199486.63815789472</v>
      </c>
      <c r="S53" s="55">
        <f t="shared" si="3"/>
        <v>206143.1821578947</v>
      </c>
      <c r="T53" s="63" t="s">
        <v>62</v>
      </c>
    </row>
    <row r="54" spans="1:20" s="13" customFormat="1" ht="29.25" customHeight="1">
      <c r="A54" s="50">
        <v>46</v>
      </c>
      <c r="B54" s="56" t="s">
        <v>38</v>
      </c>
      <c r="C54" s="57"/>
      <c r="D54" s="71" t="s">
        <v>61</v>
      </c>
      <c r="E54" s="71"/>
      <c r="F54" s="59"/>
      <c r="G54" s="51">
        <v>1</v>
      </c>
      <c r="H54" s="59">
        <v>12</v>
      </c>
      <c r="I54" s="60">
        <f>J54*2</f>
        <v>7733</v>
      </c>
      <c r="J54" s="61">
        <v>3866.5</v>
      </c>
      <c r="K54" s="60">
        <f t="shared" si="4"/>
        <v>92796</v>
      </c>
      <c r="L54" s="60">
        <v>0</v>
      </c>
      <c r="M54" s="60">
        <f t="shared" si="5"/>
        <v>1271.875</v>
      </c>
      <c r="N54" s="62">
        <f t="shared" si="6"/>
        <v>17170.65</v>
      </c>
      <c r="O54" s="60">
        <v>0</v>
      </c>
      <c r="P54" s="60">
        <v>3866.5</v>
      </c>
      <c r="Q54" s="53">
        <f t="shared" si="2"/>
        <v>3711.84</v>
      </c>
      <c r="R54" s="55">
        <f t="shared" si="0"/>
        <v>115105.025</v>
      </c>
      <c r="S54" s="55">
        <f t="shared" si="3"/>
        <v>118816.86499999999</v>
      </c>
      <c r="T54" s="63" t="s">
        <v>62</v>
      </c>
    </row>
    <row r="55" spans="1:20" s="13" customFormat="1" ht="29.25" customHeight="1">
      <c r="A55" s="50">
        <v>47</v>
      </c>
      <c r="B55" s="56" t="s">
        <v>63</v>
      </c>
      <c r="C55" s="57"/>
      <c r="D55" s="71" t="s">
        <v>61</v>
      </c>
      <c r="E55" s="71"/>
      <c r="F55" s="59"/>
      <c r="G55" s="51">
        <v>1</v>
      </c>
      <c r="H55" s="59">
        <v>12</v>
      </c>
      <c r="I55" s="60">
        <v>5733</v>
      </c>
      <c r="J55" s="61">
        <f t="shared" si="1"/>
        <v>2866.5</v>
      </c>
      <c r="K55" s="60">
        <f t="shared" si="4"/>
        <v>68796</v>
      </c>
      <c r="L55" s="60">
        <v>0</v>
      </c>
      <c r="M55" s="60">
        <f t="shared" si="5"/>
        <v>942.9276315789474</v>
      </c>
      <c r="N55" s="62">
        <f t="shared" si="6"/>
        <v>12730.5</v>
      </c>
      <c r="O55" s="60">
        <v>0</v>
      </c>
      <c r="P55" s="60">
        <v>2866.5</v>
      </c>
      <c r="Q55" s="53">
        <f t="shared" si="2"/>
        <v>2751.84</v>
      </c>
      <c r="R55" s="55">
        <f t="shared" si="0"/>
        <v>85335.92763157895</v>
      </c>
      <c r="S55" s="55">
        <f t="shared" si="3"/>
        <v>88087.76763157894</v>
      </c>
      <c r="T55" s="63" t="s">
        <v>62</v>
      </c>
    </row>
    <row r="56" spans="1:20" s="13" customFormat="1" ht="29.25" customHeight="1">
      <c r="A56" s="50">
        <v>48</v>
      </c>
      <c r="B56" s="56" t="s">
        <v>63</v>
      </c>
      <c r="C56" s="57"/>
      <c r="D56" s="71" t="s">
        <v>61</v>
      </c>
      <c r="E56" s="71"/>
      <c r="F56" s="59"/>
      <c r="G56" s="51">
        <v>1</v>
      </c>
      <c r="H56" s="59">
        <v>12</v>
      </c>
      <c r="I56" s="60">
        <v>5733</v>
      </c>
      <c r="J56" s="61">
        <f t="shared" si="1"/>
        <v>2866.5</v>
      </c>
      <c r="K56" s="60">
        <f t="shared" si="4"/>
        <v>68796</v>
      </c>
      <c r="L56" s="60"/>
      <c r="M56" s="60">
        <f t="shared" si="5"/>
        <v>942.9276315789474</v>
      </c>
      <c r="N56" s="62">
        <f t="shared" si="6"/>
        <v>12730.5</v>
      </c>
      <c r="O56" s="60"/>
      <c r="P56" s="60">
        <v>2866.5</v>
      </c>
      <c r="Q56" s="53">
        <f t="shared" si="2"/>
        <v>2751.84</v>
      </c>
      <c r="R56" s="55">
        <f t="shared" si="0"/>
        <v>85335.92763157895</v>
      </c>
      <c r="S56" s="55">
        <f t="shared" si="3"/>
        <v>88087.76763157894</v>
      </c>
      <c r="T56" s="63" t="s">
        <v>62</v>
      </c>
    </row>
    <row r="57" spans="1:20" s="13" customFormat="1" ht="29.25" customHeight="1">
      <c r="A57" s="50">
        <v>49</v>
      </c>
      <c r="B57" s="56" t="s">
        <v>63</v>
      </c>
      <c r="C57" s="57"/>
      <c r="D57" s="71" t="s">
        <v>61</v>
      </c>
      <c r="E57" s="71"/>
      <c r="F57" s="59"/>
      <c r="G57" s="51">
        <v>1</v>
      </c>
      <c r="H57" s="59">
        <v>12</v>
      </c>
      <c r="I57" s="60">
        <v>5733</v>
      </c>
      <c r="J57" s="61">
        <f t="shared" si="1"/>
        <v>2866.5</v>
      </c>
      <c r="K57" s="60">
        <f t="shared" si="4"/>
        <v>68796</v>
      </c>
      <c r="L57" s="60">
        <v>0</v>
      </c>
      <c r="M57" s="60">
        <f t="shared" si="5"/>
        <v>942.9276315789474</v>
      </c>
      <c r="N57" s="62">
        <f t="shared" si="6"/>
        <v>12730.5</v>
      </c>
      <c r="O57" s="60">
        <v>0</v>
      </c>
      <c r="P57" s="60">
        <v>2866.5</v>
      </c>
      <c r="Q57" s="53">
        <f t="shared" si="2"/>
        <v>2751.84</v>
      </c>
      <c r="R57" s="55">
        <f t="shared" si="0"/>
        <v>85335.92763157895</v>
      </c>
      <c r="S57" s="55">
        <f t="shared" si="3"/>
        <v>88087.76763157894</v>
      </c>
      <c r="T57" s="63" t="s">
        <v>62</v>
      </c>
    </row>
    <row r="58" spans="1:21" s="13" customFormat="1" ht="29.25" customHeight="1">
      <c r="A58" s="7">
        <v>50</v>
      </c>
      <c r="B58" s="15" t="s">
        <v>64</v>
      </c>
      <c r="C58" s="16"/>
      <c r="D58" s="74" t="s">
        <v>61</v>
      </c>
      <c r="E58" s="74"/>
      <c r="F58" s="19"/>
      <c r="G58" s="18">
        <v>1</v>
      </c>
      <c r="H58" s="19">
        <v>12</v>
      </c>
      <c r="I58" s="20">
        <v>5504</v>
      </c>
      <c r="J58" s="21">
        <f t="shared" si="1"/>
        <v>2752</v>
      </c>
      <c r="K58" s="20">
        <f t="shared" si="4"/>
        <v>66048</v>
      </c>
      <c r="L58" s="20">
        <v>0</v>
      </c>
      <c r="M58" s="20">
        <f t="shared" si="5"/>
        <v>905.2631578947369</v>
      </c>
      <c r="N58" s="22">
        <f t="shared" si="6"/>
        <v>12221.55</v>
      </c>
      <c r="O58" s="20">
        <v>0</v>
      </c>
      <c r="P58" s="20">
        <v>2752</v>
      </c>
      <c r="Q58" s="30">
        <f t="shared" si="2"/>
        <v>2641.92</v>
      </c>
      <c r="R58" s="64">
        <f t="shared" si="0"/>
        <v>81926.81315789474</v>
      </c>
      <c r="S58" s="64">
        <f t="shared" si="3"/>
        <v>84568.73315789473</v>
      </c>
      <c r="T58" s="23" t="s">
        <v>62</v>
      </c>
      <c r="U58" s="24"/>
    </row>
    <row r="59" spans="1:20" s="11" customFormat="1" ht="30" customHeight="1">
      <c r="A59" s="50">
        <v>51</v>
      </c>
      <c r="B59" s="48" t="s">
        <v>65</v>
      </c>
      <c r="C59" s="49"/>
      <c r="D59" s="72" t="s">
        <v>66</v>
      </c>
      <c r="E59" s="72"/>
      <c r="F59" s="51"/>
      <c r="G59" s="51">
        <v>1</v>
      </c>
      <c r="H59" s="51">
        <v>12</v>
      </c>
      <c r="I59" s="52">
        <v>10319</v>
      </c>
      <c r="J59" s="52">
        <f t="shared" si="1"/>
        <v>5159.5</v>
      </c>
      <c r="K59" s="53">
        <f t="shared" si="4"/>
        <v>123828</v>
      </c>
      <c r="L59" s="53">
        <v>0</v>
      </c>
      <c r="M59" s="53">
        <f t="shared" si="5"/>
        <v>1697.203947368421</v>
      </c>
      <c r="N59" s="54">
        <f t="shared" si="6"/>
        <v>22913.55</v>
      </c>
      <c r="O59" s="53">
        <v>0</v>
      </c>
      <c r="P59" s="53">
        <v>0</v>
      </c>
      <c r="Q59" s="53">
        <f t="shared" si="2"/>
        <v>4953.12</v>
      </c>
      <c r="R59" s="55">
        <f t="shared" si="0"/>
        <v>148438.75394736842</v>
      </c>
      <c r="S59" s="55">
        <f t="shared" si="3"/>
        <v>153391.8739473684</v>
      </c>
      <c r="T59" s="63" t="s">
        <v>62</v>
      </c>
    </row>
    <row r="60" spans="1:20" s="13" customFormat="1" ht="30" customHeight="1">
      <c r="A60" s="50">
        <v>52</v>
      </c>
      <c r="B60" s="56" t="s">
        <v>24</v>
      </c>
      <c r="C60" s="57"/>
      <c r="D60" s="71" t="s">
        <v>66</v>
      </c>
      <c r="E60" s="71"/>
      <c r="F60" s="59"/>
      <c r="G60" s="51">
        <v>1</v>
      </c>
      <c r="H60" s="59">
        <v>12</v>
      </c>
      <c r="I60" s="61">
        <f>J60*2</f>
        <v>5733</v>
      </c>
      <c r="J60" s="61">
        <v>2866.5</v>
      </c>
      <c r="K60" s="60">
        <f>H60*I60</f>
        <v>68796</v>
      </c>
      <c r="L60" s="60">
        <v>0</v>
      </c>
      <c r="M60" s="60">
        <f t="shared" si="5"/>
        <v>942.9276315789474</v>
      </c>
      <c r="N60" s="62">
        <f t="shared" si="6"/>
        <v>12730.5</v>
      </c>
      <c r="O60" s="60">
        <v>0</v>
      </c>
      <c r="P60" s="60">
        <v>2866.5</v>
      </c>
      <c r="Q60" s="53">
        <f t="shared" si="2"/>
        <v>2751.84</v>
      </c>
      <c r="R60" s="55">
        <f t="shared" si="0"/>
        <v>85335.92763157895</v>
      </c>
      <c r="S60" s="55">
        <f t="shared" si="3"/>
        <v>88087.76763157894</v>
      </c>
      <c r="T60" s="63" t="s">
        <v>62</v>
      </c>
    </row>
    <row r="61" spans="1:20" s="13" customFormat="1" ht="30" customHeight="1">
      <c r="A61" s="50">
        <v>53</v>
      </c>
      <c r="B61" s="56" t="s">
        <v>67</v>
      </c>
      <c r="C61" s="57"/>
      <c r="D61" s="71" t="s">
        <v>66</v>
      </c>
      <c r="E61" s="71"/>
      <c r="F61" s="59"/>
      <c r="G61" s="51">
        <v>1</v>
      </c>
      <c r="H61" s="59">
        <v>12</v>
      </c>
      <c r="I61" s="60">
        <v>6783</v>
      </c>
      <c r="J61" s="61">
        <f t="shared" si="1"/>
        <v>3391.5</v>
      </c>
      <c r="K61" s="60">
        <f t="shared" si="4"/>
        <v>81396</v>
      </c>
      <c r="L61" s="60">
        <v>0</v>
      </c>
      <c r="M61" s="60">
        <f t="shared" si="5"/>
        <v>1115.625</v>
      </c>
      <c r="N61" s="62">
        <f t="shared" si="6"/>
        <v>15061.95</v>
      </c>
      <c r="O61" s="60">
        <v>0</v>
      </c>
      <c r="P61" s="60">
        <v>3391.5</v>
      </c>
      <c r="Q61" s="53">
        <f t="shared" si="2"/>
        <v>3255.84</v>
      </c>
      <c r="R61" s="55">
        <f t="shared" si="0"/>
        <v>100965.075</v>
      </c>
      <c r="S61" s="55">
        <f t="shared" si="3"/>
        <v>104220.915</v>
      </c>
      <c r="T61" s="63" t="s">
        <v>62</v>
      </c>
    </row>
    <row r="62" spans="1:20" s="13" customFormat="1" ht="29.25" customHeight="1">
      <c r="A62" s="50">
        <v>54</v>
      </c>
      <c r="B62" s="56" t="s">
        <v>68</v>
      </c>
      <c r="C62" s="57"/>
      <c r="D62" s="71" t="s">
        <v>66</v>
      </c>
      <c r="E62" s="71"/>
      <c r="F62" s="59"/>
      <c r="G62" s="51">
        <v>1</v>
      </c>
      <c r="H62" s="59">
        <v>12</v>
      </c>
      <c r="I62" s="60">
        <v>6192</v>
      </c>
      <c r="J62" s="61">
        <f t="shared" si="1"/>
        <v>3096</v>
      </c>
      <c r="K62" s="60">
        <f t="shared" si="4"/>
        <v>74304</v>
      </c>
      <c r="L62" s="60">
        <v>0</v>
      </c>
      <c r="M62" s="60">
        <f t="shared" si="5"/>
        <v>1018.4210526315791</v>
      </c>
      <c r="N62" s="62">
        <f t="shared" si="6"/>
        <v>13749.75</v>
      </c>
      <c r="O62" s="60">
        <v>0</v>
      </c>
      <c r="P62" s="60">
        <v>3096</v>
      </c>
      <c r="Q62" s="53">
        <f t="shared" si="2"/>
        <v>2972.16</v>
      </c>
      <c r="R62" s="55">
        <f t="shared" si="0"/>
        <v>92168.17105263157</v>
      </c>
      <c r="S62" s="55">
        <f t="shared" si="3"/>
        <v>95140.33105263158</v>
      </c>
      <c r="T62" s="63" t="s">
        <v>62</v>
      </c>
    </row>
    <row r="63" spans="1:20" s="13" customFormat="1" ht="29.25" customHeight="1">
      <c r="A63" s="50">
        <v>55</v>
      </c>
      <c r="B63" s="56" t="s">
        <v>68</v>
      </c>
      <c r="C63" s="57"/>
      <c r="D63" s="71" t="s">
        <v>66</v>
      </c>
      <c r="E63" s="71"/>
      <c r="F63" s="59"/>
      <c r="G63" s="51">
        <v>1</v>
      </c>
      <c r="H63" s="59">
        <v>12</v>
      </c>
      <c r="I63" s="60">
        <v>6192</v>
      </c>
      <c r="J63" s="61">
        <f t="shared" si="1"/>
        <v>3096</v>
      </c>
      <c r="K63" s="60">
        <f t="shared" si="4"/>
        <v>74304</v>
      </c>
      <c r="L63" s="60">
        <v>0</v>
      </c>
      <c r="M63" s="60">
        <f t="shared" si="5"/>
        <v>1018.4210526315791</v>
      </c>
      <c r="N63" s="62">
        <f t="shared" si="6"/>
        <v>13749.75</v>
      </c>
      <c r="O63" s="60">
        <v>0</v>
      </c>
      <c r="P63" s="60">
        <v>3096</v>
      </c>
      <c r="Q63" s="53">
        <f t="shared" si="2"/>
        <v>2972.16</v>
      </c>
      <c r="R63" s="55">
        <f t="shared" si="0"/>
        <v>92168.17105263157</v>
      </c>
      <c r="S63" s="55">
        <f t="shared" si="3"/>
        <v>95140.33105263158</v>
      </c>
      <c r="T63" s="63" t="s">
        <v>62</v>
      </c>
    </row>
    <row r="64" spans="1:20" s="13" customFormat="1" ht="29.25" customHeight="1">
      <c r="A64" s="50">
        <v>56</v>
      </c>
      <c r="B64" s="56" t="s">
        <v>68</v>
      </c>
      <c r="C64" s="57"/>
      <c r="D64" s="71" t="s">
        <v>66</v>
      </c>
      <c r="E64" s="71"/>
      <c r="F64" s="59"/>
      <c r="G64" s="51">
        <v>1</v>
      </c>
      <c r="H64" s="59">
        <v>12</v>
      </c>
      <c r="I64" s="60">
        <v>6192</v>
      </c>
      <c r="J64" s="61">
        <f t="shared" si="1"/>
        <v>3096</v>
      </c>
      <c r="K64" s="60">
        <f t="shared" si="4"/>
        <v>74304</v>
      </c>
      <c r="L64" s="60">
        <v>0</v>
      </c>
      <c r="M64" s="60">
        <f t="shared" si="5"/>
        <v>1018.4210526315791</v>
      </c>
      <c r="N64" s="62">
        <f t="shared" si="6"/>
        <v>13749.75</v>
      </c>
      <c r="O64" s="60">
        <v>0</v>
      </c>
      <c r="P64" s="60">
        <v>3096</v>
      </c>
      <c r="Q64" s="53">
        <f t="shared" si="2"/>
        <v>2972.16</v>
      </c>
      <c r="R64" s="55">
        <f t="shared" si="0"/>
        <v>92168.17105263157</v>
      </c>
      <c r="S64" s="55">
        <f t="shared" si="3"/>
        <v>95140.33105263158</v>
      </c>
      <c r="T64" s="63" t="s">
        <v>62</v>
      </c>
    </row>
    <row r="65" spans="1:20" s="13" customFormat="1" ht="29.25" customHeight="1">
      <c r="A65" s="50">
        <v>57</v>
      </c>
      <c r="B65" s="56" t="s">
        <v>69</v>
      </c>
      <c r="C65" s="57"/>
      <c r="D65" s="71" t="s">
        <v>66</v>
      </c>
      <c r="E65" s="71"/>
      <c r="F65" s="59"/>
      <c r="G65" s="51">
        <v>1</v>
      </c>
      <c r="H65" s="59">
        <v>12</v>
      </c>
      <c r="I65" s="60">
        <v>4804</v>
      </c>
      <c r="J65" s="61">
        <f t="shared" si="1"/>
        <v>2402</v>
      </c>
      <c r="K65" s="60">
        <f t="shared" si="4"/>
        <v>57648</v>
      </c>
      <c r="L65" s="60">
        <v>0</v>
      </c>
      <c r="M65" s="60">
        <f t="shared" si="5"/>
        <v>790.1315789473686</v>
      </c>
      <c r="N65" s="62">
        <f t="shared" si="6"/>
        <v>10667.7</v>
      </c>
      <c r="O65" s="60">
        <v>0</v>
      </c>
      <c r="P65" s="60">
        <v>2402</v>
      </c>
      <c r="Q65" s="53">
        <f t="shared" si="2"/>
        <v>2305.92</v>
      </c>
      <c r="R65" s="55">
        <f t="shared" si="0"/>
        <v>71507.83157894737</v>
      </c>
      <c r="S65" s="55">
        <f t="shared" si="3"/>
        <v>73813.75157894737</v>
      </c>
      <c r="T65" s="63" t="s">
        <v>62</v>
      </c>
    </row>
    <row r="66" spans="1:20" s="13" customFormat="1" ht="29.25" customHeight="1">
      <c r="A66" s="50">
        <v>58</v>
      </c>
      <c r="B66" s="56" t="s">
        <v>70</v>
      </c>
      <c r="C66" s="57"/>
      <c r="D66" s="71" t="s">
        <v>66</v>
      </c>
      <c r="E66" s="71"/>
      <c r="F66" s="59"/>
      <c r="G66" s="51">
        <v>1</v>
      </c>
      <c r="H66" s="59">
        <v>12</v>
      </c>
      <c r="I66" s="60">
        <f>J66*2</f>
        <v>4586</v>
      </c>
      <c r="J66" s="61">
        <v>2293</v>
      </c>
      <c r="K66" s="60">
        <f>H66*I66</f>
        <v>55032</v>
      </c>
      <c r="L66" s="60">
        <v>0</v>
      </c>
      <c r="M66" s="60">
        <f t="shared" si="5"/>
        <v>754.2763157894738</v>
      </c>
      <c r="N66" s="62">
        <f t="shared" si="6"/>
        <v>10183.05</v>
      </c>
      <c r="O66" s="60">
        <v>0</v>
      </c>
      <c r="P66" s="60">
        <v>2293</v>
      </c>
      <c r="Q66" s="53">
        <f t="shared" si="2"/>
        <v>2201.2799999999997</v>
      </c>
      <c r="R66" s="55">
        <f t="shared" si="0"/>
        <v>68262.32631578947</v>
      </c>
      <c r="S66" s="55">
        <f t="shared" si="3"/>
        <v>70463.60631578947</v>
      </c>
      <c r="T66" s="63" t="s">
        <v>62</v>
      </c>
    </row>
    <row r="67" spans="1:20" s="13" customFormat="1" ht="29.25" customHeight="1">
      <c r="A67" s="50">
        <v>59</v>
      </c>
      <c r="B67" s="56" t="s">
        <v>71</v>
      </c>
      <c r="C67" s="57"/>
      <c r="D67" s="71" t="s">
        <v>66</v>
      </c>
      <c r="E67" s="71"/>
      <c r="F67" s="59"/>
      <c r="G67" s="51">
        <v>1</v>
      </c>
      <c r="H67" s="59">
        <v>12</v>
      </c>
      <c r="I67" s="60">
        <v>4586</v>
      </c>
      <c r="J67" s="61">
        <f aca="true" t="shared" si="7" ref="J67:J129">I67/2</f>
        <v>2293</v>
      </c>
      <c r="K67" s="60">
        <f t="shared" si="4"/>
        <v>55032</v>
      </c>
      <c r="L67" s="60">
        <v>0</v>
      </c>
      <c r="M67" s="60">
        <f t="shared" si="5"/>
        <v>754.2763157894738</v>
      </c>
      <c r="N67" s="62">
        <f t="shared" si="6"/>
        <v>10183.05</v>
      </c>
      <c r="O67" s="60">
        <v>0</v>
      </c>
      <c r="P67" s="60">
        <v>2293</v>
      </c>
      <c r="Q67" s="53">
        <f t="shared" si="2"/>
        <v>2201.2799999999997</v>
      </c>
      <c r="R67" s="55">
        <f t="shared" si="0"/>
        <v>68262.32631578947</v>
      </c>
      <c r="S67" s="55">
        <f t="shared" si="3"/>
        <v>70463.60631578947</v>
      </c>
      <c r="T67" s="63" t="s">
        <v>62</v>
      </c>
    </row>
    <row r="68" spans="1:21" s="13" customFormat="1" ht="29.25" customHeight="1">
      <c r="A68" s="7">
        <v>60</v>
      </c>
      <c r="B68" s="15" t="s">
        <v>72</v>
      </c>
      <c r="C68" s="16"/>
      <c r="D68" s="74" t="s">
        <v>66</v>
      </c>
      <c r="E68" s="74"/>
      <c r="F68" s="19"/>
      <c r="G68" s="18">
        <v>1</v>
      </c>
      <c r="H68" s="19">
        <v>12</v>
      </c>
      <c r="I68" s="20">
        <v>5974.9</v>
      </c>
      <c r="J68" s="21">
        <f t="shared" si="7"/>
        <v>2987.45</v>
      </c>
      <c r="K68" s="20">
        <f t="shared" si="4"/>
        <v>71698.79999999999</v>
      </c>
      <c r="L68" s="20">
        <v>0</v>
      </c>
      <c r="M68" s="20">
        <f t="shared" si="5"/>
        <v>982.7138157894738</v>
      </c>
      <c r="N68" s="22">
        <f t="shared" si="6"/>
        <v>13267.8</v>
      </c>
      <c r="O68" s="20">
        <v>0</v>
      </c>
      <c r="P68" s="20">
        <v>2987.45</v>
      </c>
      <c r="Q68" s="30">
        <f t="shared" si="2"/>
        <v>2867.9519999999998</v>
      </c>
      <c r="R68" s="64">
        <f t="shared" si="0"/>
        <v>88936.76381578947</v>
      </c>
      <c r="S68" s="64">
        <f t="shared" si="3"/>
        <v>91804.71581578947</v>
      </c>
      <c r="T68" s="23" t="s">
        <v>62</v>
      </c>
      <c r="U68" s="24"/>
    </row>
    <row r="69" spans="1:20" s="13" customFormat="1" ht="29.25" customHeight="1">
      <c r="A69" s="50">
        <v>61</v>
      </c>
      <c r="B69" s="56" t="s">
        <v>73</v>
      </c>
      <c r="C69" s="57"/>
      <c r="D69" s="71" t="s">
        <v>66</v>
      </c>
      <c r="E69" s="71"/>
      <c r="F69" s="59"/>
      <c r="G69" s="51">
        <v>1</v>
      </c>
      <c r="H69" s="59">
        <v>12</v>
      </c>
      <c r="I69" s="60">
        <v>6192</v>
      </c>
      <c r="J69" s="61">
        <f t="shared" si="7"/>
        <v>3096</v>
      </c>
      <c r="K69" s="60">
        <f t="shared" si="4"/>
        <v>74304</v>
      </c>
      <c r="L69" s="60">
        <v>0</v>
      </c>
      <c r="M69" s="60">
        <f t="shared" si="5"/>
        <v>1018.4210526315791</v>
      </c>
      <c r="N69" s="62">
        <f t="shared" si="6"/>
        <v>13749.75</v>
      </c>
      <c r="O69" s="60">
        <v>0</v>
      </c>
      <c r="P69" s="60">
        <v>3096</v>
      </c>
      <c r="Q69" s="53">
        <f t="shared" si="2"/>
        <v>2972.16</v>
      </c>
      <c r="R69" s="55">
        <f t="shared" si="0"/>
        <v>92168.17105263157</v>
      </c>
      <c r="S69" s="55">
        <f t="shared" si="3"/>
        <v>95140.33105263158</v>
      </c>
      <c r="T69" s="63" t="s">
        <v>62</v>
      </c>
    </row>
    <row r="70" spans="1:20" s="11" customFormat="1" ht="29.25" customHeight="1">
      <c r="A70" s="50">
        <v>62</v>
      </c>
      <c r="B70" s="48" t="s">
        <v>74</v>
      </c>
      <c r="C70" s="49"/>
      <c r="D70" s="72" t="s">
        <v>66</v>
      </c>
      <c r="E70" s="72"/>
      <c r="F70" s="51"/>
      <c r="G70" s="51">
        <v>1</v>
      </c>
      <c r="H70" s="51">
        <v>12</v>
      </c>
      <c r="I70" s="52">
        <v>10319</v>
      </c>
      <c r="J70" s="52">
        <f t="shared" si="7"/>
        <v>5159.5</v>
      </c>
      <c r="K70" s="53">
        <f t="shared" si="4"/>
        <v>123828</v>
      </c>
      <c r="L70" s="53">
        <v>0</v>
      </c>
      <c r="M70" s="53">
        <f t="shared" si="5"/>
        <v>1697.203947368421</v>
      </c>
      <c r="N70" s="54">
        <f t="shared" si="6"/>
        <v>22913.55</v>
      </c>
      <c r="O70" s="53">
        <v>0</v>
      </c>
      <c r="P70" s="53">
        <v>0</v>
      </c>
      <c r="Q70" s="53">
        <f t="shared" si="2"/>
        <v>4953.12</v>
      </c>
      <c r="R70" s="55">
        <f t="shared" si="0"/>
        <v>148438.75394736842</v>
      </c>
      <c r="S70" s="55">
        <f t="shared" si="3"/>
        <v>153391.8739473684</v>
      </c>
      <c r="T70" s="63" t="s">
        <v>62</v>
      </c>
    </row>
    <row r="71" spans="1:20" s="13" customFormat="1" ht="29.25" customHeight="1">
      <c r="A71" s="50">
        <v>63</v>
      </c>
      <c r="B71" s="56" t="s">
        <v>75</v>
      </c>
      <c r="C71" s="57"/>
      <c r="D71" s="71" t="s">
        <v>76</v>
      </c>
      <c r="E71" s="71"/>
      <c r="F71" s="59"/>
      <c r="G71" s="51">
        <v>1</v>
      </c>
      <c r="H71" s="59">
        <v>12</v>
      </c>
      <c r="I71" s="60">
        <f>J71*2</f>
        <v>8400</v>
      </c>
      <c r="J71" s="61">
        <v>4200</v>
      </c>
      <c r="K71" s="60">
        <f>H71*I71</f>
        <v>100800</v>
      </c>
      <c r="L71" s="60">
        <v>0</v>
      </c>
      <c r="M71" s="60">
        <f t="shared" si="5"/>
        <v>1381.578947368421</v>
      </c>
      <c r="N71" s="62">
        <f t="shared" si="6"/>
        <v>18651.6</v>
      </c>
      <c r="O71" s="60">
        <v>0</v>
      </c>
      <c r="P71" s="60">
        <v>4200</v>
      </c>
      <c r="Q71" s="53">
        <f t="shared" si="2"/>
        <v>4032</v>
      </c>
      <c r="R71" s="55">
        <f t="shared" si="0"/>
        <v>125033.17894736843</v>
      </c>
      <c r="S71" s="55">
        <f t="shared" si="3"/>
        <v>129065.17894736843</v>
      </c>
      <c r="T71" s="63" t="s">
        <v>62</v>
      </c>
    </row>
    <row r="72" spans="1:20" s="13" customFormat="1" ht="30.75" customHeight="1">
      <c r="A72" s="50">
        <v>64</v>
      </c>
      <c r="B72" s="56" t="s">
        <v>24</v>
      </c>
      <c r="C72" s="57"/>
      <c r="D72" s="71" t="s">
        <v>66</v>
      </c>
      <c r="E72" s="71"/>
      <c r="F72" s="59"/>
      <c r="G72" s="51">
        <v>1</v>
      </c>
      <c r="H72" s="59">
        <v>12</v>
      </c>
      <c r="I72" s="60">
        <f>J72*2</f>
        <v>5733</v>
      </c>
      <c r="J72" s="61">
        <v>2866.5</v>
      </c>
      <c r="K72" s="60">
        <f t="shared" si="4"/>
        <v>68796</v>
      </c>
      <c r="L72" s="60">
        <v>0</v>
      </c>
      <c r="M72" s="60">
        <f t="shared" si="5"/>
        <v>942.9276315789474</v>
      </c>
      <c r="N72" s="62">
        <f t="shared" si="6"/>
        <v>12730.5</v>
      </c>
      <c r="O72" s="60">
        <v>0</v>
      </c>
      <c r="P72" s="60">
        <v>2866.5</v>
      </c>
      <c r="Q72" s="53">
        <f t="shared" si="2"/>
        <v>2751.84</v>
      </c>
      <c r="R72" s="55">
        <f t="shared" si="0"/>
        <v>85335.92763157895</v>
      </c>
      <c r="S72" s="55">
        <f t="shared" si="3"/>
        <v>88087.76763157894</v>
      </c>
      <c r="T72" s="63" t="s">
        <v>62</v>
      </c>
    </row>
    <row r="73" spans="1:20" s="11" customFormat="1" ht="29.25" customHeight="1">
      <c r="A73" s="50">
        <v>65</v>
      </c>
      <c r="B73" s="48" t="s">
        <v>77</v>
      </c>
      <c r="C73" s="49"/>
      <c r="D73" s="72" t="s">
        <v>66</v>
      </c>
      <c r="E73" s="72"/>
      <c r="F73" s="51"/>
      <c r="G73" s="51">
        <v>1</v>
      </c>
      <c r="H73" s="51">
        <v>12</v>
      </c>
      <c r="I73" s="52">
        <f>J73*2</f>
        <v>10319</v>
      </c>
      <c r="J73" s="52">
        <v>5159.5</v>
      </c>
      <c r="K73" s="53">
        <f t="shared" si="4"/>
        <v>123828</v>
      </c>
      <c r="L73" s="53">
        <v>0</v>
      </c>
      <c r="M73" s="53">
        <f t="shared" si="5"/>
        <v>1697.203947368421</v>
      </c>
      <c r="N73" s="54">
        <f t="shared" si="6"/>
        <v>22913.55</v>
      </c>
      <c r="O73" s="53">
        <v>0</v>
      </c>
      <c r="P73" s="53">
        <v>0</v>
      </c>
      <c r="Q73" s="53">
        <f t="shared" si="2"/>
        <v>4953.12</v>
      </c>
      <c r="R73" s="55">
        <f aca="true" t="shared" si="8" ref="R73:R136">SUM(K73:P73)</f>
        <v>148438.75394736842</v>
      </c>
      <c r="S73" s="55">
        <f t="shared" si="3"/>
        <v>153391.8739473684</v>
      </c>
      <c r="T73" s="63" t="s">
        <v>62</v>
      </c>
    </row>
    <row r="74" spans="1:21" s="13" customFormat="1" ht="30" customHeight="1">
      <c r="A74" s="7">
        <v>66</v>
      </c>
      <c r="B74" s="15" t="s">
        <v>24</v>
      </c>
      <c r="C74" s="16"/>
      <c r="D74" s="74" t="s">
        <v>66</v>
      </c>
      <c r="E74" s="74"/>
      <c r="F74" s="19"/>
      <c r="G74" s="18">
        <v>1</v>
      </c>
      <c r="H74" s="19">
        <v>12</v>
      </c>
      <c r="I74" s="20">
        <v>5733</v>
      </c>
      <c r="J74" s="21">
        <f t="shared" si="7"/>
        <v>2866.5</v>
      </c>
      <c r="K74" s="20">
        <f t="shared" si="4"/>
        <v>68796</v>
      </c>
      <c r="L74" s="20">
        <v>0</v>
      </c>
      <c r="M74" s="20">
        <f t="shared" si="5"/>
        <v>942.9276315789474</v>
      </c>
      <c r="N74" s="22">
        <f t="shared" si="6"/>
        <v>12730.5</v>
      </c>
      <c r="O74" s="20">
        <v>0</v>
      </c>
      <c r="P74" s="20">
        <v>2866.5</v>
      </c>
      <c r="Q74" s="30">
        <f aca="true" t="shared" si="9" ref="Q74:Q137">I74*0.04*12</f>
        <v>2751.84</v>
      </c>
      <c r="R74" s="64">
        <f t="shared" si="8"/>
        <v>85335.92763157895</v>
      </c>
      <c r="S74" s="64">
        <f aca="true" t="shared" si="10" ref="S74:S137">SUM(K74:Q74)</f>
        <v>88087.76763157894</v>
      </c>
      <c r="T74" s="23" t="s">
        <v>62</v>
      </c>
      <c r="U74" s="24"/>
    </row>
    <row r="75" spans="1:20" s="11" customFormat="1" ht="27" customHeight="1">
      <c r="A75" s="50">
        <v>67</v>
      </c>
      <c r="B75" s="48" t="s">
        <v>78</v>
      </c>
      <c r="C75" s="49"/>
      <c r="D75" s="75" t="s">
        <v>22</v>
      </c>
      <c r="E75" s="75"/>
      <c r="F75" s="50"/>
      <c r="G75" s="51">
        <v>1</v>
      </c>
      <c r="H75" s="51">
        <v>12</v>
      </c>
      <c r="I75" s="52">
        <v>10319</v>
      </c>
      <c r="J75" s="52">
        <f t="shared" si="7"/>
        <v>5159.5</v>
      </c>
      <c r="K75" s="53">
        <f aca="true" t="shared" si="11" ref="K75:K138">H75*I75</f>
        <v>123828</v>
      </c>
      <c r="L75" s="53">
        <v>0</v>
      </c>
      <c r="M75" s="53">
        <f aca="true" t="shared" si="12" ref="M75:M138">I75/30.4*20*0.25</f>
        <v>1697.203947368421</v>
      </c>
      <c r="N75" s="54">
        <f aca="true" t="shared" si="13" ref="N75:N138">(ROUNDUP((I75/30.4*(50/12*H75)),0))+((ROUNDUP((I75/30.4*(50/12*H75)),0))*0.35)</f>
        <v>22913.55</v>
      </c>
      <c r="O75" s="53">
        <v>0</v>
      </c>
      <c r="P75" s="53">
        <v>0</v>
      </c>
      <c r="Q75" s="53">
        <f t="shared" si="9"/>
        <v>4953.12</v>
      </c>
      <c r="R75" s="55">
        <f t="shared" si="8"/>
        <v>148438.75394736842</v>
      </c>
      <c r="S75" s="55">
        <f t="shared" si="10"/>
        <v>153391.8739473684</v>
      </c>
      <c r="T75" s="63" t="s">
        <v>23</v>
      </c>
    </row>
    <row r="76" spans="1:21" s="13" customFormat="1" ht="30" customHeight="1">
      <c r="A76" s="7">
        <v>68</v>
      </c>
      <c r="B76" s="15" t="s">
        <v>79</v>
      </c>
      <c r="C76" s="16"/>
      <c r="D76" s="74" t="s">
        <v>80</v>
      </c>
      <c r="E76" s="74"/>
      <c r="F76" s="19"/>
      <c r="G76" s="18">
        <v>1</v>
      </c>
      <c r="H76" s="19">
        <v>12</v>
      </c>
      <c r="I76" s="20">
        <v>6000</v>
      </c>
      <c r="J76" s="21">
        <f t="shared" si="7"/>
        <v>3000</v>
      </c>
      <c r="K76" s="20">
        <f t="shared" si="11"/>
        <v>72000</v>
      </c>
      <c r="L76" s="20">
        <v>0</v>
      </c>
      <c r="M76" s="20">
        <f t="shared" si="12"/>
        <v>986.8421052631579</v>
      </c>
      <c r="N76" s="22">
        <f t="shared" si="13"/>
        <v>13323.15</v>
      </c>
      <c r="O76" s="20">
        <v>0</v>
      </c>
      <c r="P76" s="20">
        <v>3000</v>
      </c>
      <c r="Q76" s="30">
        <f t="shared" si="9"/>
        <v>2880</v>
      </c>
      <c r="R76" s="64">
        <f t="shared" si="8"/>
        <v>89309.99210526315</v>
      </c>
      <c r="S76" s="64">
        <f t="shared" si="10"/>
        <v>92189.99210526315</v>
      </c>
      <c r="T76" s="23" t="s">
        <v>62</v>
      </c>
      <c r="U76" s="24"/>
    </row>
    <row r="77" spans="1:21" s="13" customFormat="1" ht="29.25" customHeight="1">
      <c r="A77" s="7">
        <v>69</v>
      </c>
      <c r="B77" s="15" t="s">
        <v>24</v>
      </c>
      <c r="C77" s="16"/>
      <c r="D77" s="74" t="s">
        <v>80</v>
      </c>
      <c r="E77" s="74"/>
      <c r="F77" s="19"/>
      <c r="G77" s="18">
        <v>1</v>
      </c>
      <c r="H77" s="19">
        <v>12</v>
      </c>
      <c r="I77" s="20">
        <v>5733</v>
      </c>
      <c r="J77" s="21">
        <f t="shared" si="7"/>
        <v>2866.5</v>
      </c>
      <c r="K77" s="20">
        <f t="shared" si="11"/>
        <v>68796</v>
      </c>
      <c r="L77" s="20">
        <v>0</v>
      </c>
      <c r="M77" s="20">
        <f t="shared" si="12"/>
        <v>942.9276315789474</v>
      </c>
      <c r="N77" s="22">
        <f t="shared" si="13"/>
        <v>12730.5</v>
      </c>
      <c r="O77" s="20">
        <v>0</v>
      </c>
      <c r="P77" s="20">
        <v>2866.5</v>
      </c>
      <c r="Q77" s="30">
        <f t="shared" si="9"/>
        <v>2751.84</v>
      </c>
      <c r="R77" s="64">
        <f t="shared" si="8"/>
        <v>85335.92763157895</v>
      </c>
      <c r="S77" s="64">
        <f t="shared" si="10"/>
        <v>88087.76763157894</v>
      </c>
      <c r="T77" s="23" t="s">
        <v>62</v>
      </c>
      <c r="U77" s="24"/>
    </row>
    <row r="78" spans="1:21" s="13" customFormat="1" ht="29.25" customHeight="1">
      <c r="A78" s="7">
        <v>70</v>
      </c>
      <c r="B78" s="15" t="s">
        <v>81</v>
      </c>
      <c r="C78" s="16"/>
      <c r="D78" s="74" t="s">
        <v>80</v>
      </c>
      <c r="E78" s="74"/>
      <c r="F78" s="19"/>
      <c r="G78" s="18">
        <v>1</v>
      </c>
      <c r="H78" s="19">
        <v>12</v>
      </c>
      <c r="I78" s="20">
        <v>8000</v>
      </c>
      <c r="J78" s="21">
        <f t="shared" si="7"/>
        <v>4000</v>
      </c>
      <c r="K78" s="20">
        <f t="shared" si="11"/>
        <v>96000</v>
      </c>
      <c r="L78" s="20">
        <v>0</v>
      </c>
      <c r="M78" s="20">
        <f t="shared" si="12"/>
        <v>1315.7894736842106</v>
      </c>
      <c r="N78" s="22">
        <f t="shared" si="13"/>
        <v>17763.3</v>
      </c>
      <c r="O78" s="20">
        <v>0</v>
      </c>
      <c r="P78" s="20">
        <v>4000</v>
      </c>
      <c r="Q78" s="30">
        <f t="shared" si="9"/>
        <v>3840</v>
      </c>
      <c r="R78" s="64">
        <f t="shared" si="8"/>
        <v>119079.08947368422</v>
      </c>
      <c r="S78" s="64">
        <f t="shared" si="10"/>
        <v>122919.08947368422</v>
      </c>
      <c r="T78" s="23" t="s">
        <v>62</v>
      </c>
      <c r="U78" s="24"/>
    </row>
    <row r="79" spans="1:21" s="13" customFormat="1" ht="29.25" customHeight="1">
      <c r="A79" s="7">
        <v>71</v>
      </c>
      <c r="B79" s="15" t="s">
        <v>81</v>
      </c>
      <c r="C79" s="16"/>
      <c r="D79" s="74" t="s">
        <v>80</v>
      </c>
      <c r="E79" s="74"/>
      <c r="F79" s="19"/>
      <c r="G79" s="18">
        <v>1</v>
      </c>
      <c r="H79" s="19">
        <v>12</v>
      </c>
      <c r="I79" s="20">
        <v>8000</v>
      </c>
      <c r="J79" s="21">
        <f t="shared" si="7"/>
        <v>4000</v>
      </c>
      <c r="K79" s="20">
        <f t="shared" si="11"/>
        <v>96000</v>
      </c>
      <c r="L79" s="20">
        <v>0</v>
      </c>
      <c r="M79" s="20">
        <f t="shared" si="12"/>
        <v>1315.7894736842106</v>
      </c>
      <c r="N79" s="22">
        <f t="shared" si="13"/>
        <v>17763.3</v>
      </c>
      <c r="O79" s="20">
        <v>0</v>
      </c>
      <c r="P79" s="20">
        <v>4000</v>
      </c>
      <c r="Q79" s="30">
        <f t="shared" si="9"/>
        <v>3840</v>
      </c>
      <c r="R79" s="64">
        <f t="shared" si="8"/>
        <v>119079.08947368422</v>
      </c>
      <c r="S79" s="64">
        <f t="shared" si="10"/>
        <v>122919.08947368422</v>
      </c>
      <c r="T79" s="23" t="s">
        <v>62</v>
      </c>
      <c r="U79" s="24"/>
    </row>
    <row r="80" spans="1:21" s="13" customFormat="1" ht="29.25" customHeight="1">
      <c r="A80" s="7">
        <v>72</v>
      </c>
      <c r="B80" s="15" t="s">
        <v>82</v>
      </c>
      <c r="C80" s="16"/>
      <c r="D80" s="74" t="s">
        <v>80</v>
      </c>
      <c r="E80" s="74"/>
      <c r="F80" s="19"/>
      <c r="G80" s="18">
        <v>1</v>
      </c>
      <c r="H80" s="19">
        <v>12</v>
      </c>
      <c r="I80" s="20">
        <v>4000</v>
      </c>
      <c r="J80" s="21">
        <f t="shared" si="7"/>
        <v>2000</v>
      </c>
      <c r="K80" s="20">
        <f t="shared" si="11"/>
        <v>48000</v>
      </c>
      <c r="L80" s="20">
        <v>0</v>
      </c>
      <c r="M80" s="20">
        <f t="shared" si="12"/>
        <v>657.8947368421053</v>
      </c>
      <c r="N80" s="22">
        <f t="shared" si="13"/>
        <v>8881.65</v>
      </c>
      <c r="O80" s="20">
        <v>0</v>
      </c>
      <c r="P80" s="20">
        <v>2000</v>
      </c>
      <c r="Q80" s="30">
        <f t="shared" si="9"/>
        <v>1920</v>
      </c>
      <c r="R80" s="64">
        <f t="shared" si="8"/>
        <v>59539.54473684211</v>
      </c>
      <c r="S80" s="64">
        <f t="shared" si="10"/>
        <v>61459.54473684211</v>
      </c>
      <c r="T80" s="23" t="s">
        <v>62</v>
      </c>
      <c r="U80" s="24"/>
    </row>
    <row r="81" spans="1:20" s="13" customFormat="1" ht="30" customHeight="1">
      <c r="A81" s="50">
        <v>73</v>
      </c>
      <c r="B81" s="56" t="s">
        <v>83</v>
      </c>
      <c r="C81" s="57"/>
      <c r="D81" s="73" t="s">
        <v>84</v>
      </c>
      <c r="E81" s="73"/>
      <c r="F81" s="58"/>
      <c r="G81" s="51">
        <v>1</v>
      </c>
      <c r="H81" s="59">
        <v>12</v>
      </c>
      <c r="I81" s="60">
        <f>J81*2</f>
        <v>8400</v>
      </c>
      <c r="J81" s="61">
        <v>4200</v>
      </c>
      <c r="K81" s="60">
        <f t="shared" si="11"/>
        <v>100800</v>
      </c>
      <c r="L81" s="60">
        <v>0</v>
      </c>
      <c r="M81" s="60">
        <f t="shared" si="12"/>
        <v>1381.578947368421</v>
      </c>
      <c r="N81" s="62">
        <f t="shared" si="13"/>
        <v>18651.6</v>
      </c>
      <c r="O81" s="60">
        <v>8400</v>
      </c>
      <c r="P81" s="60">
        <v>4200</v>
      </c>
      <c r="Q81" s="53">
        <f t="shared" si="9"/>
        <v>4032</v>
      </c>
      <c r="R81" s="55">
        <f t="shared" si="8"/>
        <v>133433.17894736843</v>
      </c>
      <c r="S81" s="55">
        <f t="shared" si="10"/>
        <v>137465.17894736843</v>
      </c>
      <c r="T81" s="66" t="s">
        <v>85</v>
      </c>
    </row>
    <row r="82" spans="1:20" s="13" customFormat="1" ht="30" customHeight="1">
      <c r="A82" s="50">
        <v>74</v>
      </c>
      <c r="B82" s="56" t="s">
        <v>83</v>
      </c>
      <c r="C82" s="57"/>
      <c r="D82" s="73" t="s">
        <v>84</v>
      </c>
      <c r="E82" s="73"/>
      <c r="F82" s="58"/>
      <c r="G82" s="51">
        <v>1</v>
      </c>
      <c r="H82" s="59">
        <v>12</v>
      </c>
      <c r="I82" s="60">
        <f>J82*2</f>
        <v>8400</v>
      </c>
      <c r="J82" s="61">
        <v>4200</v>
      </c>
      <c r="K82" s="60">
        <f t="shared" si="11"/>
        <v>100800</v>
      </c>
      <c r="L82" s="60">
        <v>0</v>
      </c>
      <c r="M82" s="60">
        <f t="shared" si="12"/>
        <v>1381.578947368421</v>
      </c>
      <c r="N82" s="62">
        <f t="shared" si="13"/>
        <v>18651.6</v>
      </c>
      <c r="O82" s="60">
        <v>8400</v>
      </c>
      <c r="P82" s="60">
        <v>4200</v>
      </c>
      <c r="Q82" s="53">
        <f t="shared" si="9"/>
        <v>4032</v>
      </c>
      <c r="R82" s="55">
        <f t="shared" si="8"/>
        <v>133433.17894736843</v>
      </c>
      <c r="S82" s="55">
        <f t="shared" si="10"/>
        <v>137465.17894736843</v>
      </c>
      <c r="T82" s="66" t="s">
        <v>85</v>
      </c>
    </row>
    <row r="83" spans="1:20" s="13" customFormat="1" ht="30" customHeight="1">
      <c r="A83" s="50">
        <v>75</v>
      </c>
      <c r="B83" s="56" t="s">
        <v>83</v>
      </c>
      <c r="C83" s="57"/>
      <c r="D83" s="73" t="s">
        <v>84</v>
      </c>
      <c r="E83" s="73"/>
      <c r="F83" s="58"/>
      <c r="G83" s="51">
        <v>1</v>
      </c>
      <c r="H83" s="59">
        <v>12</v>
      </c>
      <c r="I83" s="60">
        <f>J83*2</f>
        <v>8400</v>
      </c>
      <c r="J83" s="61">
        <v>4200</v>
      </c>
      <c r="K83" s="60">
        <f t="shared" si="11"/>
        <v>100800</v>
      </c>
      <c r="L83" s="60">
        <v>0</v>
      </c>
      <c r="M83" s="60">
        <f t="shared" si="12"/>
        <v>1381.578947368421</v>
      </c>
      <c r="N83" s="62">
        <f t="shared" si="13"/>
        <v>18651.6</v>
      </c>
      <c r="O83" s="60">
        <v>8400</v>
      </c>
      <c r="P83" s="60">
        <v>4200</v>
      </c>
      <c r="Q83" s="53">
        <f t="shared" si="9"/>
        <v>4032</v>
      </c>
      <c r="R83" s="55">
        <f t="shared" si="8"/>
        <v>133433.17894736843</v>
      </c>
      <c r="S83" s="55">
        <f t="shared" si="10"/>
        <v>137465.17894736843</v>
      </c>
      <c r="T83" s="66" t="s">
        <v>85</v>
      </c>
    </row>
    <row r="84" spans="1:20" s="13" customFormat="1" ht="30.75" customHeight="1">
      <c r="A84" s="50">
        <v>76</v>
      </c>
      <c r="B84" s="56" t="s">
        <v>86</v>
      </c>
      <c r="C84" s="57"/>
      <c r="D84" s="73" t="s">
        <v>84</v>
      </c>
      <c r="E84" s="73"/>
      <c r="F84" s="58"/>
      <c r="G84" s="51">
        <v>1</v>
      </c>
      <c r="H84" s="59">
        <v>12</v>
      </c>
      <c r="I84" s="60">
        <v>6783</v>
      </c>
      <c r="J84" s="61">
        <f t="shared" si="7"/>
        <v>3391.5</v>
      </c>
      <c r="K84" s="60">
        <f t="shared" si="11"/>
        <v>81396</v>
      </c>
      <c r="L84" s="60">
        <v>0</v>
      </c>
      <c r="M84" s="60">
        <f t="shared" si="12"/>
        <v>1115.625</v>
      </c>
      <c r="N84" s="62">
        <f t="shared" si="13"/>
        <v>15061.95</v>
      </c>
      <c r="O84" s="60">
        <v>6783</v>
      </c>
      <c r="P84" s="60">
        <v>3391.5</v>
      </c>
      <c r="Q84" s="53">
        <f t="shared" si="9"/>
        <v>3255.84</v>
      </c>
      <c r="R84" s="55">
        <f t="shared" si="8"/>
        <v>107748.075</v>
      </c>
      <c r="S84" s="55">
        <f t="shared" si="10"/>
        <v>111003.915</v>
      </c>
      <c r="T84" s="66" t="s">
        <v>85</v>
      </c>
    </row>
    <row r="85" spans="1:20" s="13" customFormat="1" ht="27.75" customHeight="1">
      <c r="A85" s="50">
        <v>77</v>
      </c>
      <c r="B85" s="56" t="s">
        <v>87</v>
      </c>
      <c r="C85" s="57"/>
      <c r="D85" s="73" t="s">
        <v>84</v>
      </c>
      <c r="E85" s="73"/>
      <c r="F85" s="58"/>
      <c r="G85" s="51">
        <v>1</v>
      </c>
      <c r="H85" s="59">
        <v>12</v>
      </c>
      <c r="I85" s="60">
        <v>5733</v>
      </c>
      <c r="J85" s="61">
        <f t="shared" si="7"/>
        <v>2866.5</v>
      </c>
      <c r="K85" s="60">
        <f t="shared" si="11"/>
        <v>68796</v>
      </c>
      <c r="L85" s="60">
        <v>0</v>
      </c>
      <c r="M85" s="60">
        <f t="shared" si="12"/>
        <v>942.9276315789474</v>
      </c>
      <c r="N85" s="62">
        <f t="shared" si="13"/>
        <v>12730.5</v>
      </c>
      <c r="O85" s="60">
        <v>5733</v>
      </c>
      <c r="P85" s="60">
        <v>2866.5</v>
      </c>
      <c r="Q85" s="53">
        <f t="shared" si="9"/>
        <v>2751.84</v>
      </c>
      <c r="R85" s="55">
        <f t="shared" si="8"/>
        <v>91068.92763157895</v>
      </c>
      <c r="S85" s="55">
        <f t="shared" si="10"/>
        <v>93820.76763157894</v>
      </c>
      <c r="T85" s="66" t="s">
        <v>85</v>
      </c>
    </row>
    <row r="86" spans="1:20" s="13" customFormat="1" ht="27.75" customHeight="1">
      <c r="A86" s="50">
        <v>78</v>
      </c>
      <c r="B86" s="56" t="s">
        <v>87</v>
      </c>
      <c r="C86" s="57"/>
      <c r="D86" s="73" t="s">
        <v>84</v>
      </c>
      <c r="E86" s="73"/>
      <c r="F86" s="58"/>
      <c r="G86" s="51">
        <v>1</v>
      </c>
      <c r="H86" s="59">
        <v>12</v>
      </c>
      <c r="I86" s="60">
        <v>5733</v>
      </c>
      <c r="J86" s="61">
        <f t="shared" si="7"/>
        <v>2866.5</v>
      </c>
      <c r="K86" s="60">
        <f t="shared" si="11"/>
        <v>68796</v>
      </c>
      <c r="L86" s="60">
        <v>0</v>
      </c>
      <c r="M86" s="60">
        <f t="shared" si="12"/>
        <v>942.9276315789474</v>
      </c>
      <c r="N86" s="62">
        <f t="shared" si="13"/>
        <v>12730.5</v>
      </c>
      <c r="O86" s="60">
        <v>5733</v>
      </c>
      <c r="P86" s="60">
        <v>2866.5</v>
      </c>
      <c r="Q86" s="53">
        <f t="shared" si="9"/>
        <v>2751.84</v>
      </c>
      <c r="R86" s="55">
        <f t="shared" si="8"/>
        <v>91068.92763157895</v>
      </c>
      <c r="S86" s="55">
        <f t="shared" si="10"/>
        <v>93820.76763157894</v>
      </c>
      <c r="T86" s="66" t="s">
        <v>85</v>
      </c>
    </row>
    <row r="87" spans="1:20" s="13" customFormat="1" ht="27.75" customHeight="1">
      <c r="A87" s="50">
        <v>79</v>
      </c>
      <c r="B87" s="56" t="s">
        <v>87</v>
      </c>
      <c r="C87" s="57"/>
      <c r="D87" s="73" t="s">
        <v>84</v>
      </c>
      <c r="E87" s="73"/>
      <c r="F87" s="58"/>
      <c r="G87" s="51">
        <v>1</v>
      </c>
      <c r="H87" s="59">
        <v>12</v>
      </c>
      <c r="I87" s="60">
        <v>5733</v>
      </c>
      <c r="J87" s="61">
        <f t="shared" si="7"/>
        <v>2866.5</v>
      </c>
      <c r="K87" s="60">
        <f t="shared" si="11"/>
        <v>68796</v>
      </c>
      <c r="L87" s="60">
        <v>0</v>
      </c>
      <c r="M87" s="60">
        <f t="shared" si="12"/>
        <v>942.9276315789474</v>
      </c>
      <c r="N87" s="62">
        <f t="shared" si="13"/>
        <v>12730.5</v>
      </c>
      <c r="O87" s="60">
        <v>5733</v>
      </c>
      <c r="P87" s="60">
        <v>2866.5</v>
      </c>
      <c r="Q87" s="53">
        <f t="shared" si="9"/>
        <v>2751.84</v>
      </c>
      <c r="R87" s="55">
        <f t="shared" si="8"/>
        <v>91068.92763157895</v>
      </c>
      <c r="S87" s="55">
        <f t="shared" si="10"/>
        <v>93820.76763157894</v>
      </c>
      <c r="T87" s="66" t="s">
        <v>85</v>
      </c>
    </row>
    <row r="88" spans="1:20" s="13" customFormat="1" ht="27.75" customHeight="1">
      <c r="A88" s="50">
        <v>80</v>
      </c>
      <c r="B88" s="56" t="s">
        <v>87</v>
      </c>
      <c r="C88" s="57"/>
      <c r="D88" s="73" t="s">
        <v>84</v>
      </c>
      <c r="E88" s="73"/>
      <c r="F88" s="58"/>
      <c r="G88" s="51">
        <v>1</v>
      </c>
      <c r="H88" s="59">
        <v>12</v>
      </c>
      <c r="I88" s="60">
        <v>5733</v>
      </c>
      <c r="J88" s="61">
        <f t="shared" si="7"/>
        <v>2866.5</v>
      </c>
      <c r="K88" s="60">
        <f t="shared" si="11"/>
        <v>68796</v>
      </c>
      <c r="L88" s="60">
        <v>0</v>
      </c>
      <c r="M88" s="60">
        <f t="shared" si="12"/>
        <v>942.9276315789474</v>
      </c>
      <c r="N88" s="62">
        <f t="shared" si="13"/>
        <v>12730.5</v>
      </c>
      <c r="O88" s="60">
        <v>5733</v>
      </c>
      <c r="P88" s="60">
        <v>2866.5</v>
      </c>
      <c r="Q88" s="53">
        <f t="shared" si="9"/>
        <v>2751.84</v>
      </c>
      <c r="R88" s="55">
        <f t="shared" si="8"/>
        <v>91068.92763157895</v>
      </c>
      <c r="S88" s="55">
        <f t="shared" si="10"/>
        <v>93820.76763157894</v>
      </c>
      <c r="T88" s="66" t="s">
        <v>85</v>
      </c>
    </row>
    <row r="89" spans="1:20" s="13" customFormat="1" ht="27.75" customHeight="1">
      <c r="A89" s="50">
        <v>81</v>
      </c>
      <c r="B89" s="56" t="s">
        <v>87</v>
      </c>
      <c r="C89" s="57"/>
      <c r="D89" s="73" t="s">
        <v>84</v>
      </c>
      <c r="E89" s="73"/>
      <c r="F89" s="58"/>
      <c r="G89" s="51">
        <v>1</v>
      </c>
      <c r="H89" s="59">
        <v>12</v>
      </c>
      <c r="I89" s="60">
        <v>5733</v>
      </c>
      <c r="J89" s="61">
        <f t="shared" si="7"/>
        <v>2866.5</v>
      </c>
      <c r="K89" s="60">
        <f t="shared" si="11"/>
        <v>68796</v>
      </c>
      <c r="L89" s="60">
        <v>0</v>
      </c>
      <c r="M89" s="60">
        <f t="shared" si="12"/>
        <v>942.9276315789474</v>
      </c>
      <c r="N89" s="62">
        <f t="shared" si="13"/>
        <v>12730.5</v>
      </c>
      <c r="O89" s="60">
        <v>5733</v>
      </c>
      <c r="P89" s="60">
        <v>2866.5</v>
      </c>
      <c r="Q89" s="53">
        <f t="shared" si="9"/>
        <v>2751.84</v>
      </c>
      <c r="R89" s="55">
        <f t="shared" si="8"/>
        <v>91068.92763157895</v>
      </c>
      <c r="S89" s="55">
        <f t="shared" si="10"/>
        <v>93820.76763157894</v>
      </c>
      <c r="T89" s="66" t="s">
        <v>85</v>
      </c>
    </row>
    <row r="90" spans="1:20" s="13" customFormat="1" ht="27.75" customHeight="1">
      <c r="A90" s="50">
        <v>82</v>
      </c>
      <c r="B90" s="56" t="s">
        <v>87</v>
      </c>
      <c r="C90" s="57"/>
      <c r="D90" s="73" t="s">
        <v>84</v>
      </c>
      <c r="E90" s="73"/>
      <c r="F90" s="58"/>
      <c r="G90" s="51">
        <v>1</v>
      </c>
      <c r="H90" s="59">
        <v>12</v>
      </c>
      <c r="I90" s="60">
        <v>5733</v>
      </c>
      <c r="J90" s="61">
        <f t="shared" si="7"/>
        <v>2866.5</v>
      </c>
      <c r="K90" s="60">
        <f t="shared" si="11"/>
        <v>68796</v>
      </c>
      <c r="L90" s="60">
        <v>0</v>
      </c>
      <c r="M90" s="60">
        <f t="shared" si="12"/>
        <v>942.9276315789474</v>
      </c>
      <c r="N90" s="62">
        <f t="shared" si="13"/>
        <v>12730.5</v>
      </c>
      <c r="O90" s="60">
        <v>5733</v>
      </c>
      <c r="P90" s="60">
        <v>2866.5</v>
      </c>
      <c r="Q90" s="53">
        <f t="shared" si="9"/>
        <v>2751.84</v>
      </c>
      <c r="R90" s="55">
        <f t="shared" si="8"/>
        <v>91068.92763157895</v>
      </c>
      <c r="S90" s="55">
        <f t="shared" si="10"/>
        <v>93820.76763157894</v>
      </c>
      <c r="T90" s="66" t="s">
        <v>85</v>
      </c>
    </row>
    <row r="91" spans="1:20" s="13" customFormat="1" ht="27.75" customHeight="1">
      <c r="A91" s="50">
        <v>83</v>
      </c>
      <c r="B91" s="56" t="s">
        <v>88</v>
      </c>
      <c r="C91" s="57"/>
      <c r="D91" s="73" t="s">
        <v>84</v>
      </c>
      <c r="E91" s="73"/>
      <c r="F91" s="58"/>
      <c r="G91" s="51">
        <v>1</v>
      </c>
      <c r="H91" s="59">
        <v>12</v>
      </c>
      <c r="I91" s="60">
        <v>5733</v>
      </c>
      <c r="J91" s="61">
        <f t="shared" si="7"/>
        <v>2866.5</v>
      </c>
      <c r="K91" s="60">
        <f t="shared" si="11"/>
        <v>68796</v>
      </c>
      <c r="L91" s="60">
        <v>0</v>
      </c>
      <c r="M91" s="60">
        <f t="shared" si="12"/>
        <v>942.9276315789474</v>
      </c>
      <c r="N91" s="62">
        <f t="shared" si="13"/>
        <v>12730.5</v>
      </c>
      <c r="O91" s="60">
        <v>5733</v>
      </c>
      <c r="P91" s="60">
        <v>2866.5</v>
      </c>
      <c r="Q91" s="53">
        <f t="shared" si="9"/>
        <v>2751.84</v>
      </c>
      <c r="R91" s="55">
        <f t="shared" si="8"/>
        <v>91068.92763157895</v>
      </c>
      <c r="S91" s="55">
        <f t="shared" si="10"/>
        <v>93820.76763157894</v>
      </c>
      <c r="T91" s="66" t="s">
        <v>85</v>
      </c>
    </row>
    <row r="92" spans="1:20" s="13" customFormat="1" ht="28.5" customHeight="1">
      <c r="A92" s="50">
        <v>84</v>
      </c>
      <c r="B92" s="56" t="s">
        <v>89</v>
      </c>
      <c r="C92" s="57"/>
      <c r="D92" s="73" t="s">
        <v>84</v>
      </c>
      <c r="E92" s="73"/>
      <c r="F92" s="58"/>
      <c r="G92" s="51">
        <v>1</v>
      </c>
      <c r="H92" s="59">
        <v>12</v>
      </c>
      <c r="I92" s="60">
        <v>5733</v>
      </c>
      <c r="J92" s="61">
        <f t="shared" si="7"/>
        <v>2866.5</v>
      </c>
      <c r="K92" s="60">
        <f t="shared" si="11"/>
        <v>68796</v>
      </c>
      <c r="L92" s="60">
        <v>0</v>
      </c>
      <c r="M92" s="60">
        <f t="shared" si="12"/>
        <v>942.9276315789474</v>
      </c>
      <c r="N92" s="62">
        <f t="shared" si="13"/>
        <v>12730.5</v>
      </c>
      <c r="O92" s="60">
        <v>5733</v>
      </c>
      <c r="P92" s="60">
        <v>2866.5</v>
      </c>
      <c r="Q92" s="53">
        <f t="shared" si="9"/>
        <v>2751.84</v>
      </c>
      <c r="R92" s="55">
        <f t="shared" si="8"/>
        <v>91068.92763157895</v>
      </c>
      <c r="S92" s="55">
        <f t="shared" si="10"/>
        <v>93820.76763157894</v>
      </c>
      <c r="T92" s="66" t="s">
        <v>85</v>
      </c>
    </row>
    <row r="93" spans="1:20" s="13" customFormat="1" ht="28.5" customHeight="1">
      <c r="A93" s="50">
        <v>85</v>
      </c>
      <c r="B93" s="56" t="s">
        <v>89</v>
      </c>
      <c r="C93" s="57"/>
      <c r="D93" s="73" t="s">
        <v>84</v>
      </c>
      <c r="E93" s="73"/>
      <c r="F93" s="58"/>
      <c r="G93" s="51">
        <v>1</v>
      </c>
      <c r="H93" s="59">
        <v>12</v>
      </c>
      <c r="I93" s="60">
        <v>5733</v>
      </c>
      <c r="J93" s="61">
        <f t="shared" si="7"/>
        <v>2866.5</v>
      </c>
      <c r="K93" s="60">
        <f t="shared" si="11"/>
        <v>68796</v>
      </c>
      <c r="L93" s="60">
        <v>0</v>
      </c>
      <c r="M93" s="60">
        <f t="shared" si="12"/>
        <v>942.9276315789474</v>
      </c>
      <c r="N93" s="62">
        <f t="shared" si="13"/>
        <v>12730.5</v>
      </c>
      <c r="O93" s="60">
        <v>5733</v>
      </c>
      <c r="P93" s="60">
        <v>2866.5</v>
      </c>
      <c r="Q93" s="53">
        <f t="shared" si="9"/>
        <v>2751.84</v>
      </c>
      <c r="R93" s="55">
        <f t="shared" si="8"/>
        <v>91068.92763157895</v>
      </c>
      <c r="S93" s="55">
        <f t="shared" si="10"/>
        <v>93820.76763157894</v>
      </c>
      <c r="T93" s="66" t="s">
        <v>85</v>
      </c>
    </row>
    <row r="94" spans="1:20" s="13" customFormat="1" ht="28.5" customHeight="1">
      <c r="A94" s="50">
        <v>86</v>
      </c>
      <c r="B94" s="56" t="s">
        <v>89</v>
      </c>
      <c r="C94" s="57"/>
      <c r="D94" s="73" t="s">
        <v>84</v>
      </c>
      <c r="E94" s="73"/>
      <c r="F94" s="58"/>
      <c r="G94" s="51">
        <v>1</v>
      </c>
      <c r="H94" s="59">
        <v>12</v>
      </c>
      <c r="I94" s="60">
        <v>5733</v>
      </c>
      <c r="J94" s="61">
        <f t="shared" si="7"/>
        <v>2866.5</v>
      </c>
      <c r="K94" s="60">
        <f t="shared" si="11"/>
        <v>68796</v>
      </c>
      <c r="L94" s="60">
        <v>0</v>
      </c>
      <c r="M94" s="60">
        <f t="shared" si="12"/>
        <v>942.9276315789474</v>
      </c>
      <c r="N94" s="62">
        <f t="shared" si="13"/>
        <v>12730.5</v>
      </c>
      <c r="O94" s="60">
        <v>5733</v>
      </c>
      <c r="P94" s="60">
        <v>2866.5</v>
      </c>
      <c r="Q94" s="53">
        <f t="shared" si="9"/>
        <v>2751.84</v>
      </c>
      <c r="R94" s="55">
        <f t="shared" si="8"/>
        <v>91068.92763157895</v>
      </c>
      <c r="S94" s="55">
        <f t="shared" si="10"/>
        <v>93820.76763157894</v>
      </c>
      <c r="T94" s="66" t="s">
        <v>85</v>
      </c>
    </row>
    <row r="95" spans="1:20" s="11" customFormat="1" ht="30.75" customHeight="1">
      <c r="A95" s="50">
        <v>87</v>
      </c>
      <c r="B95" s="48" t="s">
        <v>90</v>
      </c>
      <c r="C95" s="49"/>
      <c r="D95" s="75" t="s">
        <v>66</v>
      </c>
      <c r="E95" s="75"/>
      <c r="F95" s="50"/>
      <c r="G95" s="51">
        <v>1</v>
      </c>
      <c r="H95" s="51">
        <v>12</v>
      </c>
      <c r="I95" s="52">
        <v>13867.8</v>
      </c>
      <c r="J95" s="52">
        <f t="shared" si="7"/>
        <v>6933.9</v>
      </c>
      <c r="K95" s="53">
        <f t="shared" si="11"/>
        <v>166413.59999999998</v>
      </c>
      <c r="L95" s="53">
        <v>0</v>
      </c>
      <c r="M95" s="53">
        <f t="shared" si="12"/>
        <v>2280.8881578947367</v>
      </c>
      <c r="N95" s="54">
        <f t="shared" si="13"/>
        <v>30792.15</v>
      </c>
      <c r="O95" s="53">
        <v>0</v>
      </c>
      <c r="P95" s="53">
        <v>0</v>
      </c>
      <c r="Q95" s="53">
        <f t="shared" si="9"/>
        <v>6656.544</v>
      </c>
      <c r="R95" s="55">
        <f t="shared" si="8"/>
        <v>199486.63815789472</v>
      </c>
      <c r="S95" s="55">
        <f t="shared" si="10"/>
        <v>206143.1821578947</v>
      </c>
      <c r="T95" s="63" t="s">
        <v>62</v>
      </c>
    </row>
    <row r="96" spans="1:20" s="13" customFormat="1" ht="29.25" customHeight="1">
      <c r="A96" s="50">
        <v>88</v>
      </c>
      <c r="B96" s="56" t="s">
        <v>24</v>
      </c>
      <c r="C96" s="57"/>
      <c r="D96" s="73" t="s">
        <v>66</v>
      </c>
      <c r="E96" s="73"/>
      <c r="F96" s="58"/>
      <c r="G96" s="51">
        <v>1</v>
      </c>
      <c r="H96" s="59">
        <v>12</v>
      </c>
      <c r="I96" s="60">
        <v>5733</v>
      </c>
      <c r="J96" s="61">
        <f t="shared" si="7"/>
        <v>2866.5</v>
      </c>
      <c r="K96" s="60">
        <f t="shared" si="11"/>
        <v>68796</v>
      </c>
      <c r="L96" s="60">
        <v>0</v>
      </c>
      <c r="M96" s="60">
        <f t="shared" si="12"/>
        <v>942.9276315789474</v>
      </c>
      <c r="N96" s="62">
        <f t="shared" si="13"/>
        <v>12730.5</v>
      </c>
      <c r="O96" s="60">
        <v>0</v>
      </c>
      <c r="P96" s="60">
        <v>2866.5</v>
      </c>
      <c r="Q96" s="53">
        <f t="shared" si="9"/>
        <v>2751.84</v>
      </c>
      <c r="R96" s="55">
        <f t="shared" si="8"/>
        <v>85335.92763157895</v>
      </c>
      <c r="S96" s="55">
        <f t="shared" si="10"/>
        <v>88087.76763157894</v>
      </c>
      <c r="T96" s="63" t="s">
        <v>62</v>
      </c>
    </row>
    <row r="97" spans="1:20" s="13" customFormat="1" ht="30" customHeight="1">
      <c r="A97" s="50">
        <v>89</v>
      </c>
      <c r="B97" s="56" t="s">
        <v>91</v>
      </c>
      <c r="C97" s="57"/>
      <c r="D97" s="73" t="s">
        <v>66</v>
      </c>
      <c r="E97" s="73"/>
      <c r="F97" s="58"/>
      <c r="G97" s="51">
        <v>1</v>
      </c>
      <c r="H97" s="59">
        <v>12</v>
      </c>
      <c r="I97" s="60">
        <v>7108.48</v>
      </c>
      <c r="J97" s="61">
        <f t="shared" si="7"/>
        <v>3554.24</v>
      </c>
      <c r="K97" s="60">
        <f t="shared" si="11"/>
        <v>85301.76</v>
      </c>
      <c r="L97" s="60">
        <v>0</v>
      </c>
      <c r="M97" s="60">
        <f t="shared" si="12"/>
        <v>1169.157894736842</v>
      </c>
      <c r="N97" s="62">
        <f t="shared" si="13"/>
        <v>15784.2</v>
      </c>
      <c r="O97" s="60">
        <v>0</v>
      </c>
      <c r="P97" s="60">
        <v>3554.24</v>
      </c>
      <c r="Q97" s="53">
        <f t="shared" si="9"/>
        <v>3412.0704</v>
      </c>
      <c r="R97" s="55">
        <f t="shared" si="8"/>
        <v>105809.35789473684</v>
      </c>
      <c r="S97" s="55">
        <f t="shared" si="10"/>
        <v>109221.42829473683</v>
      </c>
      <c r="T97" s="63" t="s">
        <v>62</v>
      </c>
    </row>
    <row r="98" spans="1:20" s="13" customFormat="1" ht="30" customHeight="1">
      <c r="A98" s="50">
        <v>90</v>
      </c>
      <c r="B98" s="56" t="s">
        <v>92</v>
      </c>
      <c r="C98" s="57"/>
      <c r="D98" s="73" t="s">
        <v>66</v>
      </c>
      <c r="E98" s="73"/>
      <c r="F98" s="58"/>
      <c r="G98" s="51">
        <v>1</v>
      </c>
      <c r="H98" s="59">
        <v>12</v>
      </c>
      <c r="I98" s="60">
        <v>7108.48</v>
      </c>
      <c r="J98" s="61">
        <f t="shared" si="7"/>
        <v>3554.24</v>
      </c>
      <c r="K98" s="60">
        <f t="shared" si="11"/>
        <v>85301.76</v>
      </c>
      <c r="L98" s="60">
        <v>0</v>
      </c>
      <c r="M98" s="60">
        <f t="shared" si="12"/>
        <v>1169.157894736842</v>
      </c>
      <c r="N98" s="62">
        <f t="shared" si="13"/>
        <v>15784.2</v>
      </c>
      <c r="O98" s="60">
        <v>0</v>
      </c>
      <c r="P98" s="60">
        <v>3554.24</v>
      </c>
      <c r="Q98" s="53">
        <f t="shared" si="9"/>
        <v>3412.0704</v>
      </c>
      <c r="R98" s="55">
        <f t="shared" si="8"/>
        <v>105809.35789473684</v>
      </c>
      <c r="S98" s="55">
        <f t="shared" si="10"/>
        <v>109221.42829473683</v>
      </c>
      <c r="T98" s="63" t="s">
        <v>62</v>
      </c>
    </row>
    <row r="99" spans="1:20" s="13" customFormat="1" ht="30" customHeight="1">
      <c r="A99" s="50">
        <v>91</v>
      </c>
      <c r="B99" s="56" t="s">
        <v>93</v>
      </c>
      <c r="C99" s="57"/>
      <c r="D99" s="73" t="s">
        <v>66</v>
      </c>
      <c r="E99" s="73"/>
      <c r="F99" s="58"/>
      <c r="G99" s="51">
        <v>1</v>
      </c>
      <c r="H99" s="59">
        <v>12</v>
      </c>
      <c r="I99" s="60">
        <v>5974.9</v>
      </c>
      <c r="J99" s="61">
        <f t="shared" si="7"/>
        <v>2987.45</v>
      </c>
      <c r="K99" s="60">
        <f t="shared" si="11"/>
        <v>71698.79999999999</v>
      </c>
      <c r="L99" s="60">
        <v>0</v>
      </c>
      <c r="M99" s="60">
        <f t="shared" si="12"/>
        <v>982.7138157894738</v>
      </c>
      <c r="N99" s="62">
        <f t="shared" si="13"/>
        <v>13267.8</v>
      </c>
      <c r="O99" s="60">
        <v>0</v>
      </c>
      <c r="P99" s="60">
        <v>2987.45</v>
      </c>
      <c r="Q99" s="53">
        <f t="shared" si="9"/>
        <v>2867.9519999999998</v>
      </c>
      <c r="R99" s="55">
        <f t="shared" si="8"/>
        <v>88936.76381578947</v>
      </c>
      <c r="S99" s="55">
        <f t="shared" si="10"/>
        <v>91804.71581578947</v>
      </c>
      <c r="T99" s="63" t="s">
        <v>62</v>
      </c>
    </row>
    <row r="100" spans="1:20" s="13" customFormat="1" ht="30" customHeight="1">
      <c r="A100" s="50">
        <v>92</v>
      </c>
      <c r="B100" s="56" t="s">
        <v>93</v>
      </c>
      <c r="C100" s="57"/>
      <c r="D100" s="73" t="s">
        <v>66</v>
      </c>
      <c r="E100" s="73"/>
      <c r="F100" s="58"/>
      <c r="G100" s="51">
        <v>1</v>
      </c>
      <c r="H100" s="59">
        <v>12</v>
      </c>
      <c r="I100" s="60">
        <v>5974.9</v>
      </c>
      <c r="J100" s="61">
        <f t="shared" si="7"/>
        <v>2987.45</v>
      </c>
      <c r="K100" s="60">
        <f t="shared" si="11"/>
        <v>71698.79999999999</v>
      </c>
      <c r="L100" s="60">
        <v>0</v>
      </c>
      <c r="M100" s="60">
        <f t="shared" si="12"/>
        <v>982.7138157894738</v>
      </c>
      <c r="N100" s="62">
        <f t="shared" si="13"/>
        <v>13267.8</v>
      </c>
      <c r="O100" s="60">
        <v>0</v>
      </c>
      <c r="P100" s="60">
        <v>2987.45</v>
      </c>
      <c r="Q100" s="53">
        <f t="shared" si="9"/>
        <v>2867.9519999999998</v>
      </c>
      <c r="R100" s="55">
        <f t="shared" si="8"/>
        <v>88936.76381578947</v>
      </c>
      <c r="S100" s="55">
        <f t="shared" si="10"/>
        <v>91804.71581578947</v>
      </c>
      <c r="T100" s="63" t="s">
        <v>62</v>
      </c>
    </row>
    <row r="101" spans="1:20" s="13" customFormat="1" ht="30" customHeight="1">
      <c r="A101" s="50">
        <v>93</v>
      </c>
      <c r="B101" s="56" t="s">
        <v>93</v>
      </c>
      <c r="C101" s="57"/>
      <c r="D101" s="73" t="s">
        <v>66</v>
      </c>
      <c r="E101" s="73"/>
      <c r="F101" s="58"/>
      <c r="G101" s="51">
        <v>1</v>
      </c>
      <c r="H101" s="59">
        <v>12</v>
      </c>
      <c r="I101" s="60">
        <v>5974.9</v>
      </c>
      <c r="J101" s="61">
        <f t="shared" si="7"/>
        <v>2987.45</v>
      </c>
      <c r="K101" s="60">
        <f t="shared" si="11"/>
        <v>71698.79999999999</v>
      </c>
      <c r="L101" s="60">
        <v>0</v>
      </c>
      <c r="M101" s="60">
        <f t="shared" si="12"/>
        <v>982.7138157894738</v>
      </c>
      <c r="N101" s="62">
        <f t="shared" si="13"/>
        <v>13267.8</v>
      </c>
      <c r="O101" s="60">
        <v>0</v>
      </c>
      <c r="P101" s="60">
        <v>2987.45</v>
      </c>
      <c r="Q101" s="53">
        <f t="shared" si="9"/>
        <v>2867.9519999999998</v>
      </c>
      <c r="R101" s="55">
        <f t="shared" si="8"/>
        <v>88936.76381578947</v>
      </c>
      <c r="S101" s="55">
        <f t="shared" si="10"/>
        <v>91804.71581578947</v>
      </c>
      <c r="T101" s="63" t="s">
        <v>62</v>
      </c>
    </row>
    <row r="102" spans="1:20" s="13" customFormat="1" ht="30" customHeight="1">
      <c r="A102" s="50">
        <v>94</v>
      </c>
      <c r="B102" s="56" t="s">
        <v>94</v>
      </c>
      <c r="C102" s="57"/>
      <c r="D102" s="73" t="s">
        <v>66</v>
      </c>
      <c r="E102" s="73"/>
      <c r="F102" s="58"/>
      <c r="G102" s="51">
        <v>1</v>
      </c>
      <c r="H102" s="59">
        <v>12</v>
      </c>
      <c r="I102" s="60">
        <f>J102*2</f>
        <v>4000</v>
      </c>
      <c r="J102" s="61">
        <v>2000</v>
      </c>
      <c r="K102" s="60">
        <f t="shared" si="11"/>
        <v>48000</v>
      </c>
      <c r="L102" s="60">
        <v>0</v>
      </c>
      <c r="M102" s="60">
        <f t="shared" si="12"/>
        <v>657.8947368421053</v>
      </c>
      <c r="N102" s="62">
        <f t="shared" si="13"/>
        <v>8881.65</v>
      </c>
      <c r="O102" s="60">
        <v>0</v>
      </c>
      <c r="P102" s="60">
        <v>2000</v>
      </c>
      <c r="Q102" s="53">
        <f t="shared" si="9"/>
        <v>1920</v>
      </c>
      <c r="R102" s="55">
        <f t="shared" si="8"/>
        <v>59539.54473684211</v>
      </c>
      <c r="S102" s="55">
        <f t="shared" si="10"/>
        <v>61459.54473684211</v>
      </c>
      <c r="T102" s="63" t="s">
        <v>62</v>
      </c>
    </row>
    <row r="103" spans="1:20" s="13" customFormat="1" ht="29.25" customHeight="1">
      <c r="A103" s="50">
        <v>95</v>
      </c>
      <c r="B103" s="56" t="s">
        <v>95</v>
      </c>
      <c r="C103" s="57"/>
      <c r="D103" s="73" t="s">
        <v>66</v>
      </c>
      <c r="E103" s="73"/>
      <c r="F103" s="58"/>
      <c r="G103" s="51">
        <v>1</v>
      </c>
      <c r="H103" s="59">
        <v>12</v>
      </c>
      <c r="I103" s="60">
        <v>8355</v>
      </c>
      <c r="J103" s="61">
        <f t="shared" si="7"/>
        <v>4177.5</v>
      </c>
      <c r="K103" s="60">
        <f t="shared" si="11"/>
        <v>100260</v>
      </c>
      <c r="L103" s="60">
        <v>0</v>
      </c>
      <c r="M103" s="60">
        <f t="shared" si="12"/>
        <v>1374.1776315789475</v>
      </c>
      <c r="N103" s="62">
        <f t="shared" si="13"/>
        <v>18551.7</v>
      </c>
      <c r="O103" s="60">
        <v>0</v>
      </c>
      <c r="P103" s="60">
        <v>4177.5</v>
      </c>
      <c r="Q103" s="53">
        <f t="shared" si="9"/>
        <v>4010.3999999999996</v>
      </c>
      <c r="R103" s="55">
        <f t="shared" si="8"/>
        <v>124363.37763157894</v>
      </c>
      <c r="S103" s="55">
        <f t="shared" si="10"/>
        <v>128373.77763157894</v>
      </c>
      <c r="T103" s="63" t="s">
        <v>62</v>
      </c>
    </row>
    <row r="104" spans="1:20" s="13" customFormat="1" ht="29.25" customHeight="1">
      <c r="A104" s="50">
        <v>96</v>
      </c>
      <c r="B104" s="56" t="s">
        <v>95</v>
      </c>
      <c r="C104" s="57"/>
      <c r="D104" s="73" t="s">
        <v>66</v>
      </c>
      <c r="E104" s="73"/>
      <c r="F104" s="58"/>
      <c r="G104" s="51">
        <v>1</v>
      </c>
      <c r="H104" s="59">
        <v>12</v>
      </c>
      <c r="I104" s="60">
        <v>8355</v>
      </c>
      <c r="J104" s="61">
        <f t="shared" si="7"/>
        <v>4177.5</v>
      </c>
      <c r="K104" s="60">
        <f t="shared" si="11"/>
        <v>100260</v>
      </c>
      <c r="L104" s="60"/>
      <c r="M104" s="60">
        <f t="shared" si="12"/>
        <v>1374.1776315789475</v>
      </c>
      <c r="N104" s="62">
        <f t="shared" si="13"/>
        <v>18551.7</v>
      </c>
      <c r="O104" s="60">
        <v>0</v>
      </c>
      <c r="P104" s="60">
        <v>4177.5</v>
      </c>
      <c r="Q104" s="53">
        <f t="shared" si="9"/>
        <v>4010.3999999999996</v>
      </c>
      <c r="R104" s="55">
        <f t="shared" si="8"/>
        <v>124363.37763157894</v>
      </c>
      <c r="S104" s="55">
        <f t="shared" si="10"/>
        <v>128373.77763157894</v>
      </c>
      <c r="T104" s="63" t="s">
        <v>62</v>
      </c>
    </row>
    <row r="105" spans="1:20" s="13" customFormat="1" ht="29.25" customHeight="1">
      <c r="A105" s="50">
        <v>97</v>
      </c>
      <c r="B105" s="56" t="s">
        <v>96</v>
      </c>
      <c r="C105" s="57"/>
      <c r="D105" s="73" t="s">
        <v>66</v>
      </c>
      <c r="E105" s="73"/>
      <c r="F105" s="58"/>
      <c r="G105" s="51">
        <v>1</v>
      </c>
      <c r="H105" s="59">
        <v>12</v>
      </c>
      <c r="I105" s="60">
        <f>J105*2</f>
        <v>6783</v>
      </c>
      <c r="J105" s="61">
        <v>3391.5</v>
      </c>
      <c r="K105" s="60">
        <f t="shared" si="11"/>
        <v>81396</v>
      </c>
      <c r="L105" s="60"/>
      <c r="M105" s="60">
        <f t="shared" si="12"/>
        <v>1115.625</v>
      </c>
      <c r="N105" s="62">
        <f t="shared" si="13"/>
        <v>15061.95</v>
      </c>
      <c r="O105" s="60">
        <v>0</v>
      </c>
      <c r="P105" s="60">
        <v>3391.5</v>
      </c>
      <c r="Q105" s="53">
        <f t="shared" si="9"/>
        <v>3255.84</v>
      </c>
      <c r="R105" s="55">
        <f t="shared" si="8"/>
        <v>100965.075</v>
      </c>
      <c r="S105" s="55">
        <f t="shared" si="10"/>
        <v>104220.915</v>
      </c>
      <c r="T105" s="63" t="s">
        <v>62</v>
      </c>
    </row>
    <row r="106" spans="1:20" s="13" customFormat="1" ht="29.25" customHeight="1">
      <c r="A106" s="50">
        <v>98</v>
      </c>
      <c r="B106" s="56" t="s">
        <v>97</v>
      </c>
      <c r="C106" s="57"/>
      <c r="D106" s="73" t="s">
        <v>66</v>
      </c>
      <c r="E106" s="73"/>
      <c r="F106" s="58"/>
      <c r="G106" s="51">
        <v>1</v>
      </c>
      <c r="H106" s="59">
        <v>12</v>
      </c>
      <c r="I106" s="60">
        <f>J106*2</f>
        <v>5974.9</v>
      </c>
      <c r="J106" s="61">
        <v>2987.45</v>
      </c>
      <c r="K106" s="60">
        <f t="shared" si="11"/>
        <v>71698.79999999999</v>
      </c>
      <c r="L106" s="60">
        <v>0</v>
      </c>
      <c r="M106" s="60">
        <f t="shared" si="12"/>
        <v>982.7138157894738</v>
      </c>
      <c r="N106" s="62">
        <f t="shared" si="13"/>
        <v>13267.8</v>
      </c>
      <c r="O106" s="60">
        <v>0</v>
      </c>
      <c r="P106" s="60">
        <v>2987.45</v>
      </c>
      <c r="Q106" s="53">
        <f t="shared" si="9"/>
        <v>2867.9519999999998</v>
      </c>
      <c r="R106" s="55">
        <f t="shared" si="8"/>
        <v>88936.76381578947</v>
      </c>
      <c r="S106" s="55">
        <f t="shared" si="10"/>
        <v>91804.71581578947</v>
      </c>
      <c r="T106" s="63" t="s">
        <v>62</v>
      </c>
    </row>
    <row r="107" spans="1:20" s="13" customFormat="1" ht="29.25" customHeight="1">
      <c r="A107" s="50">
        <v>99</v>
      </c>
      <c r="B107" s="56" t="s">
        <v>97</v>
      </c>
      <c r="C107" s="57"/>
      <c r="D107" s="73" t="s">
        <v>66</v>
      </c>
      <c r="E107" s="73"/>
      <c r="F107" s="58"/>
      <c r="G107" s="51">
        <v>1</v>
      </c>
      <c r="H107" s="59">
        <v>12</v>
      </c>
      <c r="I107" s="60">
        <f>J107*2</f>
        <v>5974.9</v>
      </c>
      <c r="J107" s="61">
        <v>2987.45</v>
      </c>
      <c r="K107" s="60">
        <f t="shared" si="11"/>
        <v>71698.79999999999</v>
      </c>
      <c r="L107" s="60">
        <v>0</v>
      </c>
      <c r="M107" s="60">
        <f t="shared" si="12"/>
        <v>982.7138157894738</v>
      </c>
      <c r="N107" s="62">
        <f t="shared" si="13"/>
        <v>13267.8</v>
      </c>
      <c r="O107" s="60">
        <v>0</v>
      </c>
      <c r="P107" s="60">
        <v>2987.45</v>
      </c>
      <c r="Q107" s="53">
        <f t="shared" si="9"/>
        <v>2867.9519999999998</v>
      </c>
      <c r="R107" s="55">
        <f t="shared" si="8"/>
        <v>88936.76381578947</v>
      </c>
      <c r="S107" s="55">
        <f t="shared" si="10"/>
        <v>91804.71581578947</v>
      </c>
      <c r="T107" s="63" t="s">
        <v>62</v>
      </c>
    </row>
    <row r="108" spans="1:20" s="13" customFormat="1" ht="29.25" customHeight="1">
      <c r="A108" s="50">
        <v>100</v>
      </c>
      <c r="B108" s="56" t="s">
        <v>98</v>
      </c>
      <c r="C108" s="57"/>
      <c r="D108" s="73" t="s">
        <v>66</v>
      </c>
      <c r="E108" s="73"/>
      <c r="F108" s="58"/>
      <c r="G108" s="51">
        <v>1</v>
      </c>
      <c r="H108" s="59">
        <v>12</v>
      </c>
      <c r="I108" s="60">
        <f>J108*2</f>
        <v>4000</v>
      </c>
      <c r="J108" s="61">
        <v>2000</v>
      </c>
      <c r="K108" s="60">
        <f t="shared" si="11"/>
        <v>48000</v>
      </c>
      <c r="L108" s="60">
        <v>0</v>
      </c>
      <c r="M108" s="60">
        <f t="shared" si="12"/>
        <v>657.8947368421053</v>
      </c>
      <c r="N108" s="62">
        <f t="shared" si="13"/>
        <v>8881.65</v>
      </c>
      <c r="O108" s="60">
        <v>0</v>
      </c>
      <c r="P108" s="60">
        <v>2000</v>
      </c>
      <c r="Q108" s="53">
        <f t="shared" si="9"/>
        <v>1920</v>
      </c>
      <c r="R108" s="55">
        <f t="shared" si="8"/>
        <v>59539.54473684211</v>
      </c>
      <c r="S108" s="55">
        <f t="shared" si="10"/>
        <v>61459.54473684211</v>
      </c>
      <c r="T108" s="63" t="s">
        <v>62</v>
      </c>
    </row>
    <row r="109" spans="1:20" s="13" customFormat="1" ht="29.25" customHeight="1">
      <c r="A109" s="50">
        <v>101</v>
      </c>
      <c r="B109" s="56" t="s">
        <v>99</v>
      </c>
      <c r="C109" s="57"/>
      <c r="D109" s="73" t="s">
        <v>66</v>
      </c>
      <c r="E109" s="73"/>
      <c r="F109" s="58"/>
      <c r="G109" s="51">
        <v>1</v>
      </c>
      <c r="H109" s="59">
        <v>12</v>
      </c>
      <c r="I109" s="60">
        <v>5504</v>
      </c>
      <c r="J109" s="61">
        <f t="shared" si="7"/>
        <v>2752</v>
      </c>
      <c r="K109" s="60">
        <f t="shared" si="11"/>
        <v>66048</v>
      </c>
      <c r="L109" s="60">
        <v>0</v>
      </c>
      <c r="M109" s="60">
        <f t="shared" si="12"/>
        <v>905.2631578947369</v>
      </c>
      <c r="N109" s="62">
        <f t="shared" si="13"/>
        <v>12221.55</v>
      </c>
      <c r="O109" s="60">
        <v>0</v>
      </c>
      <c r="P109" s="60">
        <v>2752</v>
      </c>
      <c r="Q109" s="53">
        <f t="shared" si="9"/>
        <v>2641.92</v>
      </c>
      <c r="R109" s="55">
        <f t="shared" si="8"/>
        <v>81926.81315789474</v>
      </c>
      <c r="S109" s="55">
        <f t="shared" si="10"/>
        <v>84568.73315789473</v>
      </c>
      <c r="T109" s="63" t="s">
        <v>62</v>
      </c>
    </row>
    <row r="110" spans="1:20" s="13" customFormat="1" ht="30.75" customHeight="1">
      <c r="A110" s="50">
        <v>102</v>
      </c>
      <c r="B110" s="56" t="s">
        <v>100</v>
      </c>
      <c r="C110" s="57"/>
      <c r="D110" s="73" t="s">
        <v>66</v>
      </c>
      <c r="E110" s="73"/>
      <c r="F110" s="58"/>
      <c r="G110" s="51">
        <v>1</v>
      </c>
      <c r="H110" s="59">
        <v>12</v>
      </c>
      <c r="I110" s="60">
        <v>5504</v>
      </c>
      <c r="J110" s="61">
        <f t="shared" si="7"/>
        <v>2752</v>
      </c>
      <c r="K110" s="60">
        <f t="shared" si="11"/>
        <v>66048</v>
      </c>
      <c r="L110" s="60">
        <v>0</v>
      </c>
      <c r="M110" s="60">
        <f t="shared" si="12"/>
        <v>905.2631578947369</v>
      </c>
      <c r="N110" s="62">
        <f t="shared" si="13"/>
        <v>12221.55</v>
      </c>
      <c r="O110" s="60">
        <v>0</v>
      </c>
      <c r="P110" s="60">
        <v>2752</v>
      </c>
      <c r="Q110" s="53">
        <f t="shared" si="9"/>
        <v>2641.92</v>
      </c>
      <c r="R110" s="55">
        <f t="shared" si="8"/>
        <v>81926.81315789474</v>
      </c>
      <c r="S110" s="55">
        <f t="shared" si="10"/>
        <v>84568.73315789473</v>
      </c>
      <c r="T110" s="63" t="s">
        <v>62</v>
      </c>
    </row>
    <row r="111" spans="1:20" s="13" customFormat="1" ht="30.75" customHeight="1">
      <c r="A111" s="50">
        <v>103</v>
      </c>
      <c r="B111" s="56" t="s">
        <v>100</v>
      </c>
      <c r="C111" s="57"/>
      <c r="D111" s="73" t="s">
        <v>66</v>
      </c>
      <c r="E111" s="73"/>
      <c r="F111" s="58"/>
      <c r="G111" s="51">
        <v>1</v>
      </c>
      <c r="H111" s="59">
        <v>12</v>
      </c>
      <c r="I111" s="60">
        <v>5504</v>
      </c>
      <c r="J111" s="61">
        <f t="shared" si="7"/>
        <v>2752</v>
      </c>
      <c r="K111" s="60">
        <f t="shared" si="11"/>
        <v>66048</v>
      </c>
      <c r="L111" s="60">
        <v>0</v>
      </c>
      <c r="M111" s="60">
        <f t="shared" si="12"/>
        <v>905.2631578947369</v>
      </c>
      <c r="N111" s="62">
        <f t="shared" si="13"/>
        <v>12221.55</v>
      </c>
      <c r="O111" s="60">
        <v>0</v>
      </c>
      <c r="P111" s="60">
        <v>2752</v>
      </c>
      <c r="Q111" s="53">
        <f t="shared" si="9"/>
        <v>2641.92</v>
      </c>
      <c r="R111" s="55">
        <f t="shared" si="8"/>
        <v>81926.81315789474</v>
      </c>
      <c r="S111" s="55">
        <f t="shared" si="10"/>
        <v>84568.73315789473</v>
      </c>
      <c r="T111" s="63" t="s">
        <v>62</v>
      </c>
    </row>
    <row r="112" spans="1:20" s="13" customFormat="1" ht="30.75" customHeight="1">
      <c r="A112" s="50">
        <v>104</v>
      </c>
      <c r="B112" s="56" t="s">
        <v>101</v>
      </c>
      <c r="C112" s="57"/>
      <c r="D112" s="73" t="s">
        <v>66</v>
      </c>
      <c r="E112" s="73"/>
      <c r="F112" s="58"/>
      <c r="G112" s="51">
        <v>1</v>
      </c>
      <c r="H112" s="59">
        <v>12</v>
      </c>
      <c r="I112" s="60">
        <v>7108.48</v>
      </c>
      <c r="J112" s="61">
        <f t="shared" si="7"/>
        <v>3554.24</v>
      </c>
      <c r="K112" s="60">
        <f t="shared" si="11"/>
        <v>85301.76</v>
      </c>
      <c r="L112" s="60">
        <v>0</v>
      </c>
      <c r="M112" s="60">
        <f t="shared" si="12"/>
        <v>1169.157894736842</v>
      </c>
      <c r="N112" s="62">
        <f t="shared" si="13"/>
        <v>15784.2</v>
      </c>
      <c r="O112" s="60">
        <v>0</v>
      </c>
      <c r="P112" s="60">
        <v>3554.24</v>
      </c>
      <c r="Q112" s="53">
        <f t="shared" si="9"/>
        <v>3412.0704</v>
      </c>
      <c r="R112" s="55">
        <f t="shared" si="8"/>
        <v>105809.35789473684</v>
      </c>
      <c r="S112" s="55">
        <f t="shared" si="10"/>
        <v>109221.42829473683</v>
      </c>
      <c r="T112" s="63" t="s">
        <v>62</v>
      </c>
    </row>
    <row r="113" spans="1:20" s="13" customFormat="1" ht="30" customHeight="1">
      <c r="A113" s="50">
        <v>105</v>
      </c>
      <c r="B113" s="56" t="s">
        <v>102</v>
      </c>
      <c r="C113" s="57"/>
      <c r="D113" s="73" t="s">
        <v>66</v>
      </c>
      <c r="E113" s="73"/>
      <c r="F113" s="58"/>
      <c r="G113" s="51">
        <v>1</v>
      </c>
      <c r="H113" s="59">
        <v>12</v>
      </c>
      <c r="I113" s="60">
        <v>6192</v>
      </c>
      <c r="J113" s="61">
        <f t="shared" si="7"/>
        <v>3096</v>
      </c>
      <c r="K113" s="60">
        <f t="shared" si="11"/>
        <v>74304</v>
      </c>
      <c r="L113" s="60">
        <v>0</v>
      </c>
      <c r="M113" s="60">
        <f t="shared" si="12"/>
        <v>1018.4210526315791</v>
      </c>
      <c r="N113" s="62">
        <f t="shared" si="13"/>
        <v>13749.75</v>
      </c>
      <c r="O113" s="60">
        <v>0</v>
      </c>
      <c r="P113" s="60">
        <v>3096</v>
      </c>
      <c r="Q113" s="53">
        <f t="shared" si="9"/>
        <v>2972.16</v>
      </c>
      <c r="R113" s="55">
        <f t="shared" si="8"/>
        <v>92168.17105263157</v>
      </c>
      <c r="S113" s="55">
        <f t="shared" si="10"/>
        <v>95140.33105263158</v>
      </c>
      <c r="T113" s="63" t="s">
        <v>62</v>
      </c>
    </row>
    <row r="114" spans="1:20" s="13" customFormat="1" ht="30" customHeight="1">
      <c r="A114" s="50">
        <v>106</v>
      </c>
      <c r="B114" s="56" t="s">
        <v>103</v>
      </c>
      <c r="C114" s="57"/>
      <c r="D114" s="73" t="s">
        <v>66</v>
      </c>
      <c r="E114" s="73"/>
      <c r="F114" s="58"/>
      <c r="G114" s="51">
        <v>1</v>
      </c>
      <c r="H114" s="59">
        <v>12</v>
      </c>
      <c r="I114" s="60">
        <f>J114*2</f>
        <v>5733</v>
      </c>
      <c r="J114" s="61">
        <v>2866.5</v>
      </c>
      <c r="K114" s="60">
        <f t="shared" si="11"/>
        <v>68796</v>
      </c>
      <c r="L114" s="60">
        <v>0</v>
      </c>
      <c r="M114" s="60">
        <f t="shared" si="12"/>
        <v>942.9276315789474</v>
      </c>
      <c r="N114" s="62">
        <f t="shared" si="13"/>
        <v>12730.5</v>
      </c>
      <c r="O114" s="60">
        <v>0</v>
      </c>
      <c r="P114" s="60">
        <v>2866.5</v>
      </c>
      <c r="Q114" s="53">
        <f t="shared" si="9"/>
        <v>2751.84</v>
      </c>
      <c r="R114" s="55">
        <f t="shared" si="8"/>
        <v>85335.92763157895</v>
      </c>
      <c r="S114" s="55">
        <f t="shared" si="10"/>
        <v>88087.76763157894</v>
      </c>
      <c r="T114" s="63" t="s">
        <v>62</v>
      </c>
    </row>
    <row r="115" spans="1:20" s="13" customFormat="1" ht="30" customHeight="1">
      <c r="A115" s="50">
        <v>107</v>
      </c>
      <c r="B115" s="56" t="s">
        <v>103</v>
      </c>
      <c r="C115" s="57"/>
      <c r="D115" s="73" t="s">
        <v>66</v>
      </c>
      <c r="E115" s="73"/>
      <c r="F115" s="58"/>
      <c r="G115" s="51">
        <v>1</v>
      </c>
      <c r="H115" s="59">
        <v>12</v>
      </c>
      <c r="I115" s="60">
        <f>J115*2</f>
        <v>5733</v>
      </c>
      <c r="J115" s="61">
        <v>2866.5</v>
      </c>
      <c r="K115" s="60">
        <f t="shared" si="11"/>
        <v>68796</v>
      </c>
      <c r="L115" s="60">
        <v>0</v>
      </c>
      <c r="M115" s="60">
        <f t="shared" si="12"/>
        <v>942.9276315789474</v>
      </c>
      <c r="N115" s="62">
        <f t="shared" si="13"/>
        <v>12730.5</v>
      </c>
      <c r="O115" s="60">
        <v>0</v>
      </c>
      <c r="P115" s="60">
        <v>2866.5</v>
      </c>
      <c r="Q115" s="53">
        <f t="shared" si="9"/>
        <v>2751.84</v>
      </c>
      <c r="R115" s="55">
        <f t="shared" si="8"/>
        <v>85335.92763157895</v>
      </c>
      <c r="S115" s="55">
        <f t="shared" si="10"/>
        <v>88087.76763157894</v>
      </c>
      <c r="T115" s="63" t="s">
        <v>62</v>
      </c>
    </row>
    <row r="116" spans="1:20" s="13" customFormat="1" ht="29.25" customHeight="1">
      <c r="A116" s="50">
        <v>108</v>
      </c>
      <c r="B116" s="56" t="s">
        <v>104</v>
      </c>
      <c r="C116" s="57"/>
      <c r="D116" s="73" t="s">
        <v>66</v>
      </c>
      <c r="E116" s="73"/>
      <c r="F116" s="58"/>
      <c r="G116" s="51">
        <v>1</v>
      </c>
      <c r="H116" s="59">
        <v>12</v>
      </c>
      <c r="I116" s="60">
        <f>J116*2</f>
        <v>5974.9</v>
      </c>
      <c r="J116" s="61">
        <v>2987.45</v>
      </c>
      <c r="K116" s="60">
        <f>H116*I116</f>
        <v>71698.79999999999</v>
      </c>
      <c r="L116" s="60">
        <v>0</v>
      </c>
      <c r="M116" s="60">
        <f t="shared" si="12"/>
        <v>982.7138157894738</v>
      </c>
      <c r="N116" s="62">
        <f t="shared" si="13"/>
        <v>13267.8</v>
      </c>
      <c r="O116" s="60">
        <v>0</v>
      </c>
      <c r="P116" s="60">
        <v>2987.45</v>
      </c>
      <c r="Q116" s="53">
        <f t="shared" si="9"/>
        <v>2867.9519999999998</v>
      </c>
      <c r="R116" s="55">
        <f t="shared" si="8"/>
        <v>88936.76381578947</v>
      </c>
      <c r="S116" s="55">
        <f t="shared" si="10"/>
        <v>91804.71581578947</v>
      </c>
      <c r="T116" s="63" t="s">
        <v>62</v>
      </c>
    </row>
    <row r="117" spans="1:20" s="13" customFormat="1" ht="29.25" customHeight="1">
      <c r="A117" s="50">
        <v>109</v>
      </c>
      <c r="B117" s="56" t="s">
        <v>104</v>
      </c>
      <c r="C117" s="57"/>
      <c r="D117" s="73" t="s">
        <v>66</v>
      </c>
      <c r="E117" s="73"/>
      <c r="F117" s="58"/>
      <c r="G117" s="51">
        <v>1</v>
      </c>
      <c r="H117" s="59">
        <v>12</v>
      </c>
      <c r="I117" s="60">
        <v>5504</v>
      </c>
      <c r="J117" s="61">
        <f t="shared" si="7"/>
        <v>2752</v>
      </c>
      <c r="K117" s="60">
        <f t="shared" si="11"/>
        <v>66048</v>
      </c>
      <c r="L117" s="60">
        <v>0</v>
      </c>
      <c r="M117" s="60">
        <f t="shared" si="12"/>
        <v>905.2631578947369</v>
      </c>
      <c r="N117" s="62">
        <f t="shared" si="13"/>
        <v>12221.55</v>
      </c>
      <c r="O117" s="60">
        <v>0</v>
      </c>
      <c r="P117" s="60">
        <v>2752</v>
      </c>
      <c r="Q117" s="53">
        <f t="shared" si="9"/>
        <v>2641.92</v>
      </c>
      <c r="R117" s="55">
        <f t="shared" si="8"/>
        <v>81926.81315789474</v>
      </c>
      <c r="S117" s="55">
        <f t="shared" si="10"/>
        <v>84568.73315789473</v>
      </c>
      <c r="T117" s="63" t="s">
        <v>62</v>
      </c>
    </row>
    <row r="118" spans="1:20" s="13" customFormat="1" ht="29.25" customHeight="1">
      <c r="A118" s="50">
        <v>110</v>
      </c>
      <c r="B118" s="56" t="s">
        <v>104</v>
      </c>
      <c r="C118" s="57"/>
      <c r="D118" s="73" t="s">
        <v>66</v>
      </c>
      <c r="E118" s="73"/>
      <c r="F118" s="58"/>
      <c r="G118" s="51">
        <v>1</v>
      </c>
      <c r="H118" s="59">
        <v>12</v>
      </c>
      <c r="I118" s="60">
        <v>5504</v>
      </c>
      <c r="J118" s="61">
        <f t="shared" si="7"/>
        <v>2752</v>
      </c>
      <c r="K118" s="60">
        <f t="shared" si="11"/>
        <v>66048</v>
      </c>
      <c r="L118" s="60">
        <v>0</v>
      </c>
      <c r="M118" s="60">
        <f t="shared" si="12"/>
        <v>905.2631578947369</v>
      </c>
      <c r="N118" s="62">
        <f t="shared" si="13"/>
        <v>12221.55</v>
      </c>
      <c r="O118" s="60">
        <v>0</v>
      </c>
      <c r="P118" s="60">
        <v>2752</v>
      </c>
      <c r="Q118" s="53">
        <f t="shared" si="9"/>
        <v>2641.92</v>
      </c>
      <c r="R118" s="55">
        <f t="shared" si="8"/>
        <v>81926.81315789474</v>
      </c>
      <c r="S118" s="55">
        <f t="shared" si="10"/>
        <v>84568.73315789473</v>
      </c>
      <c r="T118" s="63" t="s">
        <v>62</v>
      </c>
    </row>
    <row r="119" spans="1:20" s="13" customFormat="1" ht="29.25" customHeight="1">
      <c r="A119" s="50">
        <v>111</v>
      </c>
      <c r="B119" s="56" t="s">
        <v>104</v>
      </c>
      <c r="C119" s="57"/>
      <c r="D119" s="73" t="s">
        <v>66</v>
      </c>
      <c r="E119" s="73"/>
      <c r="F119" s="58"/>
      <c r="G119" s="51">
        <v>1</v>
      </c>
      <c r="H119" s="59">
        <v>12</v>
      </c>
      <c r="I119" s="60">
        <v>5504</v>
      </c>
      <c r="J119" s="61">
        <f t="shared" si="7"/>
        <v>2752</v>
      </c>
      <c r="K119" s="60">
        <f t="shared" si="11"/>
        <v>66048</v>
      </c>
      <c r="L119" s="60">
        <v>0</v>
      </c>
      <c r="M119" s="60">
        <f t="shared" si="12"/>
        <v>905.2631578947369</v>
      </c>
      <c r="N119" s="62">
        <f t="shared" si="13"/>
        <v>12221.55</v>
      </c>
      <c r="O119" s="60">
        <v>0</v>
      </c>
      <c r="P119" s="60">
        <v>2752</v>
      </c>
      <c r="Q119" s="53">
        <f t="shared" si="9"/>
        <v>2641.92</v>
      </c>
      <c r="R119" s="55">
        <f t="shared" si="8"/>
        <v>81926.81315789474</v>
      </c>
      <c r="S119" s="55">
        <f t="shared" si="10"/>
        <v>84568.73315789473</v>
      </c>
      <c r="T119" s="63" t="s">
        <v>62</v>
      </c>
    </row>
    <row r="120" spans="1:20" s="13" customFormat="1" ht="29.25" customHeight="1">
      <c r="A120" s="50">
        <v>112</v>
      </c>
      <c r="B120" s="56" t="s">
        <v>104</v>
      </c>
      <c r="C120" s="57"/>
      <c r="D120" s="73" t="s">
        <v>66</v>
      </c>
      <c r="E120" s="73"/>
      <c r="F120" s="58"/>
      <c r="G120" s="51">
        <v>1</v>
      </c>
      <c r="H120" s="59">
        <v>12</v>
      </c>
      <c r="I120" s="60">
        <v>5504</v>
      </c>
      <c r="J120" s="61">
        <f t="shared" si="7"/>
        <v>2752</v>
      </c>
      <c r="K120" s="60">
        <f t="shared" si="11"/>
        <v>66048</v>
      </c>
      <c r="L120" s="60">
        <v>0</v>
      </c>
      <c r="M120" s="60">
        <f t="shared" si="12"/>
        <v>905.2631578947369</v>
      </c>
      <c r="N120" s="62">
        <f t="shared" si="13"/>
        <v>12221.55</v>
      </c>
      <c r="O120" s="60">
        <v>0</v>
      </c>
      <c r="P120" s="60">
        <v>2752</v>
      </c>
      <c r="Q120" s="53">
        <f t="shared" si="9"/>
        <v>2641.92</v>
      </c>
      <c r="R120" s="55">
        <f t="shared" si="8"/>
        <v>81926.81315789474</v>
      </c>
      <c r="S120" s="55">
        <f t="shared" si="10"/>
        <v>84568.73315789473</v>
      </c>
      <c r="T120" s="63" t="s">
        <v>62</v>
      </c>
    </row>
    <row r="121" spans="1:20" s="13" customFormat="1" ht="29.25" customHeight="1">
      <c r="A121" s="50">
        <v>113</v>
      </c>
      <c r="B121" s="56" t="s">
        <v>105</v>
      </c>
      <c r="C121" s="57"/>
      <c r="D121" s="73" t="s">
        <v>66</v>
      </c>
      <c r="E121" s="73"/>
      <c r="F121" s="58"/>
      <c r="G121" s="51">
        <v>1</v>
      </c>
      <c r="H121" s="59">
        <v>12</v>
      </c>
      <c r="I121" s="60">
        <f>J121*2</f>
        <v>4586</v>
      </c>
      <c r="J121" s="61">
        <v>2293</v>
      </c>
      <c r="K121" s="60">
        <f t="shared" si="11"/>
        <v>55032</v>
      </c>
      <c r="L121" s="60">
        <v>0</v>
      </c>
      <c r="M121" s="60">
        <f t="shared" si="12"/>
        <v>754.2763157894738</v>
      </c>
      <c r="N121" s="62">
        <f t="shared" si="13"/>
        <v>10183.05</v>
      </c>
      <c r="O121" s="60">
        <v>0</v>
      </c>
      <c r="P121" s="60">
        <v>2293</v>
      </c>
      <c r="Q121" s="53">
        <f t="shared" si="9"/>
        <v>2201.2799999999997</v>
      </c>
      <c r="R121" s="55">
        <f t="shared" si="8"/>
        <v>68262.32631578947</v>
      </c>
      <c r="S121" s="55">
        <f t="shared" si="10"/>
        <v>70463.60631578947</v>
      </c>
      <c r="T121" s="63" t="s">
        <v>62</v>
      </c>
    </row>
    <row r="122" spans="1:20" s="13" customFormat="1" ht="29.25" customHeight="1">
      <c r="A122" s="50">
        <v>114</v>
      </c>
      <c r="B122" s="56" t="s">
        <v>106</v>
      </c>
      <c r="C122" s="57"/>
      <c r="D122" s="73" t="s">
        <v>66</v>
      </c>
      <c r="E122" s="73"/>
      <c r="F122" s="58"/>
      <c r="G122" s="51">
        <v>1</v>
      </c>
      <c r="H122" s="59">
        <v>12</v>
      </c>
      <c r="I122" s="60">
        <f>J122*2</f>
        <v>4805</v>
      </c>
      <c r="J122" s="61">
        <v>2402.5</v>
      </c>
      <c r="K122" s="60">
        <f t="shared" si="11"/>
        <v>57660</v>
      </c>
      <c r="L122" s="60">
        <v>0</v>
      </c>
      <c r="M122" s="60">
        <f t="shared" si="12"/>
        <v>790.2960526315791</v>
      </c>
      <c r="N122" s="62">
        <f t="shared" si="13"/>
        <v>10669.05</v>
      </c>
      <c r="O122" s="60">
        <v>0</v>
      </c>
      <c r="P122" s="60">
        <v>2402.5</v>
      </c>
      <c r="Q122" s="53">
        <f t="shared" si="9"/>
        <v>2306.4</v>
      </c>
      <c r="R122" s="55">
        <f t="shared" si="8"/>
        <v>71521.84605263158</v>
      </c>
      <c r="S122" s="55">
        <f t="shared" si="10"/>
        <v>73828.24605263157</v>
      </c>
      <c r="T122" s="63" t="s">
        <v>62</v>
      </c>
    </row>
    <row r="123" spans="1:20" s="13" customFormat="1" ht="29.25" customHeight="1">
      <c r="A123" s="50">
        <v>115</v>
      </c>
      <c r="B123" s="56" t="s">
        <v>106</v>
      </c>
      <c r="C123" s="57"/>
      <c r="D123" s="73" t="s">
        <v>66</v>
      </c>
      <c r="E123" s="73"/>
      <c r="F123" s="58"/>
      <c r="G123" s="51">
        <v>1</v>
      </c>
      <c r="H123" s="59">
        <v>12</v>
      </c>
      <c r="I123" s="60">
        <f>J123*2</f>
        <v>4805</v>
      </c>
      <c r="J123" s="61">
        <v>2402.5</v>
      </c>
      <c r="K123" s="60">
        <f t="shared" si="11"/>
        <v>57660</v>
      </c>
      <c r="L123" s="60">
        <v>0</v>
      </c>
      <c r="M123" s="60">
        <f t="shared" si="12"/>
        <v>790.2960526315791</v>
      </c>
      <c r="N123" s="62">
        <f t="shared" si="13"/>
        <v>10669.05</v>
      </c>
      <c r="O123" s="60">
        <v>0</v>
      </c>
      <c r="P123" s="60">
        <v>2402.5</v>
      </c>
      <c r="Q123" s="53">
        <f t="shared" si="9"/>
        <v>2306.4</v>
      </c>
      <c r="R123" s="55">
        <f t="shared" si="8"/>
        <v>71521.84605263158</v>
      </c>
      <c r="S123" s="55">
        <f t="shared" si="10"/>
        <v>73828.24605263157</v>
      </c>
      <c r="T123" s="63" t="s">
        <v>62</v>
      </c>
    </row>
    <row r="124" spans="1:20" s="13" customFormat="1" ht="29.25" customHeight="1">
      <c r="A124" s="50">
        <v>116</v>
      </c>
      <c r="B124" s="56" t="s">
        <v>107</v>
      </c>
      <c r="C124" s="57"/>
      <c r="D124" s="73" t="s">
        <v>66</v>
      </c>
      <c r="E124" s="73"/>
      <c r="F124" s="58"/>
      <c r="G124" s="51">
        <v>1</v>
      </c>
      <c r="H124" s="59">
        <v>12</v>
      </c>
      <c r="I124" s="60">
        <f>J124*2</f>
        <v>4805</v>
      </c>
      <c r="J124" s="61">
        <v>2402.5</v>
      </c>
      <c r="K124" s="60">
        <f t="shared" si="11"/>
        <v>57660</v>
      </c>
      <c r="L124" s="60">
        <v>0</v>
      </c>
      <c r="M124" s="60">
        <f t="shared" si="12"/>
        <v>790.2960526315791</v>
      </c>
      <c r="N124" s="62">
        <f t="shared" si="13"/>
        <v>10669.05</v>
      </c>
      <c r="O124" s="60">
        <v>0</v>
      </c>
      <c r="P124" s="60">
        <v>2402.5</v>
      </c>
      <c r="Q124" s="53">
        <f t="shared" si="9"/>
        <v>2306.4</v>
      </c>
      <c r="R124" s="55">
        <f t="shared" si="8"/>
        <v>71521.84605263158</v>
      </c>
      <c r="S124" s="55">
        <f t="shared" si="10"/>
        <v>73828.24605263157</v>
      </c>
      <c r="T124" s="63" t="s">
        <v>62</v>
      </c>
    </row>
    <row r="125" spans="1:20" s="13" customFormat="1" ht="28.5" customHeight="1">
      <c r="A125" s="50">
        <v>117</v>
      </c>
      <c r="B125" s="56" t="s">
        <v>108</v>
      </c>
      <c r="C125" s="57"/>
      <c r="D125" s="73" t="s">
        <v>66</v>
      </c>
      <c r="E125" s="73"/>
      <c r="F125" s="58"/>
      <c r="G125" s="51">
        <v>1</v>
      </c>
      <c r="H125" s="59">
        <v>12</v>
      </c>
      <c r="I125" s="60">
        <v>5974.9</v>
      </c>
      <c r="J125" s="61">
        <f t="shared" si="7"/>
        <v>2987.45</v>
      </c>
      <c r="K125" s="60">
        <f t="shared" si="11"/>
        <v>71698.79999999999</v>
      </c>
      <c r="L125" s="60">
        <v>0</v>
      </c>
      <c r="M125" s="60">
        <f t="shared" si="12"/>
        <v>982.7138157894738</v>
      </c>
      <c r="N125" s="62">
        <f t="shared" si="13"/>
        <v>13267.8</v>
      </c>
      <c r="O125" s="60">
        <v>0</v>
      </c>
      <c r="P125" s="60">
        <v>2987.45</v>
      </c>
      <c r="Q125" s="53">
        <f t="shared" si="9"/>
        <v>2867.9519999999998</v>
      </c>
      <c r="R125" s="55">
        <f t="shared" si="8"/>
        <v>88936.76381578947</v>
      </c>
      <c r="S125" s="55">
        <f t="shared" si="10"/>
        <v>91804.71581578947</v>
      </c>
      <c r="T125" s="63" t="s">
        <v>62</v>
      </c>
    </row>
    <row r="126" spans="1:20" s="13" customFormat="1" ht="28.5" customHeight="1">
      <c r="A126" s="50">
        <v>118</v>
      </c>
      <c r="B126" s="56" t="s">
        <v>109</v>
      </c>
      <c r="C126" s="57"/>
      <c r="D126" s="73" t="s">
        <v>66</v>
      </c>
      <c r="E126" s="73"/>
      <c r="F126" s="58"/>
      <c r="G126" s="51">
        <v>1</v>
      </c>
      <c r="H126" s="59">
        <v>12</v>
      </c>
      <c r="I126" s="60">
        <v>4586</v>
      </c>
      <c r="J126" s="61">
        <f t="shared" si="7"/>
        <v>2293</v>
      </c>
      <c r="K126" s="60">
        <f t="shared" si="11"/>
        <v>55032</v>
      </c>
      <c r="L126" s="60">
        <v>0</v>
      </c>
      <c r="M126" s="60">
        <f t="shared" si="12"/>
        <v>754.2763157894738</v>
      </c>
      <c r="N126" s="62">
        <f t="shared" si="13"/>
        <v>10183.05</v>
      </c>
      <c r="O126" s="60">
        <v>0</v>
      </c>
      <c r="P126" s="60">
        <v>2293</v>
      </c>
      <c r="Q126" s="53">
        <f t="shared" si="9"/>
        <v>2201.2799999999997</v>
      </c>
      <c r="R126" s="55">
        <f t="shared" si="8"/>
        <v>68262.32631578947</v>
      </c>
      <c r="S126" s="55">
        <f t="shared" si="10"/>
        <v>70463.60631578947</v>
      </c>
      <c r="T126" s="63" t="s">
        <v>62</v>
      </c>
    </row>
    <row r="127" spans="1:20" s="13" customFormat="1" ht="28.5" customHeight="1">
      <c r="A127" s="50">
        <v>119</v>
      </c>
      <c r="B127" s="56" t="s">
        <v>110</v>
      </c>
      <c r="C127" s="57"/>
      <c r="D127" s="73" t="s">
        <v>66</v>
      </c>
      <c r="E127" s="73"/>
      <c r="F127" s="58"/>
      <c r="G127" s="51">
        <v>1</v>
      </c>
      <c r="H127" s="59">
        <v>12</v>
      </c>
      <c r="I127" s="60">
        <f>J127*2</f>
        <v>4000</v>
      </c>
      <c r="J127" s="61">
        <v>2000</v>
      </c>
      <c r="K127" s="60">
        <f t="shared" si="11"/>
        <v>48000</v>
      </c>
      <c r="L127" s="60">
        <v>0</v>
      </c>
      <c r="M127" s="60">
        <f t="shared" si="12"/>
        <v>657.8947368421053</v>
      </c>
      <c r="N127" s="62">
        <f t="shared" si="13"/>
        <v>8881.65</v>
      </c>
      <c r="O127" s="60">
        <v>0</v>
      </c>
      <c r="P127" s="60">
        <v>2293</v>
      </c>
      <c r="Q127" s="53">
        <f t="shared" si="9"/>
        <v>1920</v>
      </c>
      <c r="R127" s="55">
        <f t="shared" si="8"/>
        <v>59832.54473684211</v>
      </c>
      <c r="S127" s="55">
        <f t="shared" si="10"/>
        <v>61752.54473684211</v>
      </c>
      <c r="T127" s="63" t="s">
        <v>62</v>
      </c>
    </row>
    <row r="128" spans="1:20" s="13" customFormat="1" ht="28.5" customHeight="1">
      <c r="A128" s="50">
        <v>120</v>
      </c>
      <c r="B128" s="56" t="s">
        <v>111</v>
      </c>
      <c r="C128" s="57"/>
      <c r="D128" s="73" t="s">
        <v>66</v>
      </c>
      <c r="E128" s="73"/>
      <c r="F128" s="58"/>
      <c r="G128" s="51">
        <v>1</v>
      </c>
      <c r="H128" s="59">
        <v>12</v>
      </c>
      <c r="I128" s="60">
        <v>2966.42</v>
      </c>
      <c r="J128" s="61">
        <v>1483.21</v>
      </c>
      <c r="K128" s="60">
        <v>35597.04</v>
      </c>
      <c r="L128" s="60">
        <v>0</v>
      </c>
      <c r="M128" s="60">
        <v>487.8980263157895</v>
      </c>
      <c r="N128" s="62">
        <v>6586.65</v>
      </c>
      <c r="O128" s="60">
        <v>0</v>
      </c>
      <c r="P128" s="60">
        <v>1483.21</v>
      </c>
      <c r="Q128" s="53">
        <f t="shared" si="9"/>
        <v>1423.8816000000002</v>
      </c>
      <c r="R128" s="55">
        <f t="shared" si="8"/>
        <v>44154.79802631579</v>
      </c>
      <c r="S128" s="55">
        <f t="shared" si="10"/>
        <v>45578.67962631579</v>
      </c>
      <c r="T128" s="63" t="s">
        <v>62</v>
      </c>
    </row>
    <row r="129" spans="1:20" s="13" customFormat="1" ht="28.5" customHeight="1">
      <c r="A129" s="50">
        <v>121</v>
      </c>
      <c r="B129" s="56" t="s">
        <v>112</v>
      </c>
      <c r="C129" s="57"/>
      <c r="D129" s="73" t="s">
        <v>66</v>
      </c>
      <c r="E129" s="73"/>
      <c r="F129" s="58"/>
      <c r="G129" s="51">
        <v>1</v>
      </c>
      <c r="H129" s="59">
        <v>12</v>
      </c>
      <c r="I129" s="60">
        <v>6192</v>
      </c>
      <c r="J129" s="61">
        <f t="shared" si="7"/>
        <v>3096</v>
      </c>
      <c r="K129" s="60">
        <f t="shared" si="11"/>
        <v>74304</v>
      </c>
      <c r="L129" s="60">
        <v>0</v>
      </c>
      <c r="M129" s="60">
        <f t="shared" si="12"/>
        <v>1018.4210526315791</v>
      </c>
      <c r="N129" s="62">
        <f t="shared" si="13"/>
        <v>13749.75</v>
      </c>
      <c r="O129" s="60">
        <v>0</v>
      </c>
      <c r="P129" s="60">
        <v>3096</v>
      </c>
      <c r="Q129" s="53">
        <f t="shared" si="9"/>
        <v>2972.16</v>
      </c>
      <c r="R129" s="55">
        <f t="shared" si="8"/>
        <v>92168.17105263157</v>
      </c>
      <c r="S129" s="55">
        <f t="shared" si="10"/>
        <v>95140.33105263158</v>
      </c>
      <c r="T129" s="63" t="s">
        <v>62</v>
      </c>
    </row>
    <row r="130" spans="1:20" s="13" customFormat="1" ht="28.5" customHeight="1">
      <c r="A130" s="50">
        <v>122</v>
      </c>
      <c r="B130" s="56" t="s">
        <v>113</v>
      </c>
      <c r="C130" s="57"/>
      <c r="D130" s="102" t="s">
        <v>114</v>
      </c>
      <c r="E130" s="103"/>
      <c r="F130" s="67"/>
      <c r="G130" s="51">
        <v>1</v>
      </c>
      <c r="H130" s="59">
        <v>12</v>
      </c>
      <c r="I130" s="60">
        <f>J130*2</f>
        <v>4000</v>
      </c>
      <c r="J130" s="61">
        <v>2000</v>
      </c>
      <c r="K130" s="60">
        <f>I130*H130</f>
        <v>48000</v>
      </c>
      <c r="L130" s="60"/>
      <c r="M130" s="60">
        <f t="shared" si="12"/>
        <v>657.8947368421053</v>
      </c>
      <c r="N130" s="62">
        <f t="shared" si="13"/>
        <v>8881.65</v>
      </c>
      <c r="O130" s="60">
        <v>0</v>
      </c>
      <c r="P130" s="60">
        <v>2000</v>
      </c>
      <c r="Q130" s="53">
        <f t="shared" si="9"/>
        <v>1920</v>
      </c>
      <c r="R130" s="55">
        <f t="shared" si="8"/>
        <v>59539.54473684211</v>
      </c>
      <c r="S130" s="55">
        <f t="shared" si="10"/>
        <v>61459.54473684211</v>
      </c>
      <c r="T130" s="63" t="s">
        <v>62</v>
      </c>
    </row>
    <row r="131" spans="1:20" s="11" customFormat="1" ht="30" customHeight="1">
      <c r="A131" s="50">
        <v>123</v>
      </c>
      <c r="B131" s="48" t="s">
        <v>115</v>
      </c>
      <c r="C131" s="49"/>
      <c r="D131" s="75" t="s">
        <v>116</v>
      </c>
      <c r="E131" s="75"/>
      <c r="F131" s="50"/>
      <c r="G131" s="51">
        <v>1</v>
      </c>
      <c r="H131" s="51">
        <v>12</v>
      </c>
      <c r="I131" s="52">
        <f>J131*2</f>
        <v>18954.26</v>
      </c>
      <c r="J131" s="52">
        <v>9477.13</v>
      </c>
      <c r="K131" s="53">
        <f>I131*12</f>
        <v>227451.12</v>
      </c>
      <c r="L131" s="53">
        <v>0</v>
      </c>
      <c r="M131" s="53">
        <f t="shared" si="12"/>
        <v>3117.4769736842104</v>
      </c>
      <c r="N131" s="54">
        <f t="shared" si="13"/>
        <v>42086.25</v>
      </c>
      <c r="O131" s="53">
        <v>0</v>
      </c>
      <c r="P131" s="53">
        <v>0</v>
      </c>
      <c r="Q131" s="53">
        <f t="shared" si="9"/>
        <v>9098.0448</v>
      </c>
      <c r="R131" s="55">
        <f t="shared" si="8"/>
        <v>272654.8469736842</v>
      </c>
      <c r="S131" s="55">
        <f t="shared" si="10"/>
        <v>281752.8917736842</v>
      </c>
      <c r="T131" s="66" t="s">
        <v>85</v>
      </c>
    </row>
    <row r="132" spans="1:20" s="13" customFormat="1" ht="27.75" customHeight="1">
      <c r="A132" s="50">
        <v>124</v>
      </c>
      <c r="B132" s="56" t="s">
        <v>117</v>
      </c>
      <c r="C132" s="57"/>
      <c r="D132" s="73" t="s">
        <v>116</v>
      </c>
      <c r="E132" s="73"/>
      <c r="F132" s="58"/>
      <c r="G132" s="51">
        <v>1</v>
      </c>
      <c r="H132" s="59">
        <v>12</v>
      </c>
      <c r="I132" s="60">
        <v>6421</v>
      </c>
      <c r="J132" s="61">
        <f>I132/2</f>
        <v>3210.5</v>
      </c>
      <c r="K132" s="60">
        <f t="shared" si="11"/>
        <v>77052</v>
      </c>
      <c r="L132" s="60">
        <v>0</v>
      </c>
      <c r="M132" s="60">
        <f t="shared" si="12"/>
        <v>1056.0855263157896</v>
      </c>
      <c r="N132" s="62">
        <f t="shared" si="13"/>
        <v>14257.35</v>
      </c>
      <c r="O132" s="60"/>
      <c r="P132" s="60">
        <v>0</v>
      </c>
      <c r="Q132" s="53">
        <f t="shared" si="9"/>
        <v>3082.0800000000004</v>
      </c>
      <c r="R132" s="55">
        <f t="shared" si="8"/>
        <v>92365.43552631579</v>
      </c>
      <c r="S132" s="55">
        <f t="shared" si="10"/>
        <v>95447.5155263158</v>
      </c>
      <c r="T132" s="66" t="s">
        <v>85</v>
      </c>
    </row>
    <row r="133" spans="1:21" s="13" customFormat="1" ht="27.75" customHeight="1">
      <c r="A133" s="7">
        <v>125</v>
      </c>
      <c r="B133" s="15" t="s">
        <v>117</v>
      </c>
      <c r="C133" s="16"/>
      <c r="D133" s="96" t="s">
        <v>116</v>
      </c>
      <c r="E133" s="96"/>
      <c r="F133" s="17"/>
      <c r="G133" s="18">
        <v>1</v>
      </c>
      <c r="H133" s="19">
        <v>12</v>
      </c>
      <c r="I133" s="20">
        <v>6421</v>
      </c>
      <c r="J133" s="21">
        <f>I133/2</f>
        <v>3210.5</v>
      </c>
      <c r="K133" s="20">
        <f t="shared" si="11"/>
        <v>77052</v>
      </c>
      <c r="L133" s="20">
        <v>0</v>
      </c>
      <c r="M133" s="20">
        <f t="shared" si="12"/>
        <v>1056.0855263157896</v>
      </c>
      <c r="N133" s="22">
        <f t="shared" si="13"/>
        <v>14257.35</v>
      </c>
      <c r="O133" s="20"/>
      <c r="P133" s="20"/>
      <c r="Q133" s="30">
        <f t="shared" si="9"/>
        <v>3082.0800000000004</v>
      </c>
      <c r="R133" s="64">
        <f t="shared" si="8"/>
        <v>92365.43552631579</v>
      </c>
      <c r="S133" s="64">
        <f t="shared" si="10"/>
        <v>95447.5155263158</v>
      </c>
      <c r="T133" s="33" t="s">
        <v>85</v>
      </c>
      <c r="U133" s="24"/>
    </row>
    <row r="134" spans="1:20" s="13" customFormat="1" ht="29.25" customHeight="1">
      <c r="A134" s="50">
        <v>126</v>
      </c>
      <c r="B134" s="56" t="s">
        <v>24</v>
      </c>
      <c r="C134" s="57"/>
      <c r="D134" s="73" t="s">
        <v>22</v>
      </c>
      <c r="E134" s="73"/>
      <c r="F134" s="58"/>
      <c r="G134" s="51">
        <v>1</v>
      </c>
      <c r="H134" s="59">
        <v>12</v>
      </c>
      <c r="I134" s="60">
        <f>J134*2</f>
        <v>5733</v>
      </c>
      <c r="J134" s="61">
        <v>2866.5</v>
      </c>
      <c r="K134" s="60">
        <f>H134*I134</f>
        <v>68796</v>
      </c>
      <c r="L134" s="60">
        <v>0</v>
      </c>
      <c r="M134" s="60">
        <f t="shared" si="12"/>
        <v>942.9276315789474</v>
      </c>
      <c r="N134" s="62">
        <f t="shared" si="13"/>
        <v>12730.5</v>
      </c>
      <c r="O134" s="60">
        <v>0</v>
      </c>
      <c r="P134" s="60">
        <v>2866.5</v>
      </c>
      <c r="Q134" s="53">
        <f t="shared" si="9"/>
        <v>2751.84</v>
      </c>
      <c r="R134" s="55">
        <f t="shared" si="8"/>
        <v>85335.92763157895</v>
      </c>
      <c r="S134" s="55">
        <f t="shared" si="10"/>
        <v>88087.76763157894</v>
      </c>
      <c r="T134" s="63" t="s">
        <v>23</v>
      </c>
    </row>
    <row r="135" spans="1:20" s="13" customFormat="1" ht="30" customHeight="1">
      <c r="A135" s="50">
        <v>127</v>
      </c>
      <c r="B135" s="56" t="s">
        <v>118</v>
      </c>
      <c r="C135" s="57"/>
      <c r="D135" s="73" t="s">
        <v>116</v>
      </c>
      <c r="E135" s="73"/>
      <c r="F135" s="58"/>
      <c r="G135" s="51">
        <v>1</v>
      </c>
      <c r="H135" s="59">
        <v>12</v>
      </c>
      <c r="I135" s="60">
        <f>5504*G135</f>
        <v>5504</v>
      </c>
      <c r="J135" s="61">
        <f aca="true" t="shared" si="14" ref="J135:J155">I135/2</f>
        <v>2752</v>
      </c>
      <c r="K135" s="60">
        <f>H135*I135</f>
        <v>66048</v>
      </c>
      <c r="L135" s="60">
        <v>0</v>
      </c>
      <c r="M135" s="60">
        <f>I135/30.4*20*0.25</f>
        <v>905.2631578947369</v>
      </c>
      <c r="N135" s="62">
        <f>(ROUNDUP((I135/30.4*(50/12*H135)),0))+((ROUNDUP((I135/30.4*(50/12*H135)),0))*0.35)</f>
        <v>12221.55</v>
      </c>
      <c r="O135" s="60"/>
      <c r="P135" s="60"/>
      <c r="Q135" s="53">
        <f t="shared" si="9"/>
        <v>2641.92</v>
      </c>
      <c r="R135" s="55">
        <f t="shared" si="8"/>
        <v>79174.81315789474</v>
      </c>
      <c r="S135" s="55">
        <f t="shared" si="10"/>
        <v>81816.73315789473</v>
      </c>
      <c r="T135" s="66" t="s">
        <v>85</v>
      </c>
    </row>
    <row r="136" spans="1:20" s="13" customFormat="1" ht="30" customHeight="1">
      <c r="A136" s="50">
        <v>128</v>
      </c>
      <c r="B136" s="56" t="s">
        <v>118</v>
      </c>
      <c r="C136" s="57"/>
      <c r="D136" s="73" t="s">
        <v>116</v>
      </c>
      <c r="E136" s="73"/>
      <c r="F136" s="58"/>
      <c r="G136" s="51">
        <v>1</v>
      </c>
      <c r="H136" s="59">
        <v>12</v>
      </c>
      <c r="I136" s="60">
        <v>5504</v>
      </c>
      <c r="J136" s="61">
        <f t="shared" si="14"/>
        <v>2752</v>
      </c>
      <c r="K136" s="60">
        <f t="shared" si="11"/>
        <v>66048</v>
      </c>
      <c r="L136" s="60">
        <v>0</v>
      </c>
      <c r="M136" s="60">
        <f t="shared" si="12"/>
        <v>905.2631578947369</v>
      </c>
      <c r="N136" s="62">
        <f t="shared" si="13"/>
        <v>12221.55</v>
      </c>
      <c r="O136" s="60"/>
      <c r="P136" s="60"/>
      <c r="Q136" s="53">
        <f t="shared" si="9"/>
        <v>2641.92</v>
      </c>
      <c r="R136" s="55">
        <f t="shared" si="8"/>
        <v>79174.81315789474</v>
      </c>
      <c r="S136" s="55">
        <f t="shared" si="10"/>
        <v>81816.73315789473</v>
      </c>
      <c r="T136" s="66" t="s">
        <v>85</v>
      </c>
    </row>
    <row r="137" spans="1:20" s="13" customFormat="1" ht="30" customHeight="1">
      <c r="A137" s="50">
        <v>129</v>
      </c>
      <c r="B137" s="56" t="s">
        <v>118</v>
      </c>
      <c r="C137" s="57"/>
      <c r="D137" s="73" t="s">
        <v>116</v>
      </c>
      <c r="E137" s="73"/>
      <c r="F137" s="58"/>
      <c r="G137" s="51">
        <v>1</v>
      </c>
      <c r="H137" s="59">
        <v>12</v>
      </c>
      <c r="I137" s="60">
        <v>5504</v>
      </c>
      <c r="J137" s="61">
        <f t="shared" si="14"/>
        <v>2752</v>
      </c>
      <c r="K137" s="60">
        <f t="shared" si="11"/>
        <v>66048</v>
      </c>
      <c r="L137" s="60">
        <v>0</v>
      </c>
      <c r="M137" s="60">
        <f t="shared" si="12"/>
        <v>905.2631578947369</v>
      </c>
      <c r="N137" s="62">
        <f t="shared" si="13"/>
        <v>12221.55</v>
      </c>
      <c r="O137" s="60"/>
      <c r="P137" s="60"/>
      <c r="Q137" s="53">
        <f t="shared" si="9"/>
        <v>2641.92</v>
      </c>
      <c r="R137" s="55">
        <f aca="true" t="shared" si="15" ref="R137:R159">SUM(K137:P137)</f>
        <v>79174.81315789474</v>
      </c>
      <c r="S137" s="55">
        <f t="shared" si="10"/>
        <v>81816.73315789473</v>
      </c>
      <c r="T137" s="66" t="s">
        <v>85</v>
      </c>
    </row>
    <row r="138" spans="1:20" s="13" customFormat="1" ht="30" customHeight="1">
      <c r="A138" s="50">
        <v>130</v>
      </c>
      <c r="B138" s="56" t="s">
        <v>118</v>
      </c>
      <c r="C138" s="57"/>
      <c r="D138" s="73" t="s">
        <v>116</v>
      </c>
      <c r="E138" s="73"/>
      <c r="F138" s="58"/>
      <c r="G138" s="51">
        <v>1</v>
      </c>
      <c r="H138" s="59">
        <v>12</v>
      </c>
      <c r="I138" s="60">
        <v>5504</v>
      </c>
      <c r="J138" s="61">
        <f t="shared" si="14"/>
        <v>2752</v>
      </c>
      <c r="K138" s="60">
        <f t="shared" si="11"/>
        <v>66048</v>
      </c>
      <c r="L138" s="60">
        <v>0</v>
      </c>
      <c r="M138" s="60">
        <f t="shared" si="12"/>
        <v>905.2631578947369</v>
      </c>
      <c r="N138" s="62">
        <f t="shared" si="13"/>
        <v>12221.55</v>
      </c>
      <c r="O138" s="60"/>
      <c r="P138" s="60"/>
      <c r="Q138" s="53">
        <f aca="true" t="shared" si="16" ref="Q138:Q159">I138*0.04*12</f>
        <v>2641.92</v>
      </c>
      <c r="R138" s="55">
        <f t="shared" si="15"/>
        <v>79174.81315789474</v>
      </c>
      <c r="S138" s="55">
        <f aca="true" t="shared" si="17" ref="S138:S160">SUM(K138:Q138)</f>
        <v>81816.73315789473</v>
      </c>
      <c r="T138" s="66" t="s">
        <v>85</v>
      </c>
    </row>
    <row r="139" spans="1:20" s="13" customFormat="1" ht="30" customHeight="1">
      <c r="A139" s="50">
        <v>131</v>
      </c>
      <c r="B139" s="56" t="s">
        <v>118</v>
      </c>
      <c r="C139" s="57"/>
      <c r="D139" s="73" t="s">
        <v>116</v>
      </c>
      <c r="E139" s="73"/>
      <c r="F139" s="58"/>
      <c r="G139" s="51">
        <v>1</v>
      </c>
      <c r="H139" s="59">
        <v>12</v>
      </c>
      <c r="I139" s="60">
        <v>5504</v>
      </c>
      <c r="J139" s="61">
        <f t="shared" si="14"/>
        <v>2752</v>
      </c>
      <c r="K139" s="60">
        <f aca="true" t="shared" si="18" ref="K139:K155">H139*I139</f>
        <v>66048</v>
      </c>
      <c r="L139" s="60">
        <v>0</v>
      </c>
      <c r="M139" s="60">
        <f aca="true" t="shared" si="19" ref="M139:M159">I139/30.4*20*0.25</f>
        <v>905.2631578947369</v>
      </c>
      <c r="N139" s="62">
        <f aca="true" t="shared" si="20" ref="N139:N159">(ROUNDUP((I139/30.4*(50/12*H139)),0))+((ROUNDUP((I139/30.4*(50/12*H139)),0))*0.35)</f>
        <v>12221.55</v>
      </c>
      <c r="O139" s="60"/>
      <c r="P139" s="60"/>
      <c r="Q139" s="53">
        <f t="shared" si="16"/>
        <v>2641.92</v>
      </c>
      <c r="R139" s="55">
        <f t="shared" si="15"/>
        <v>79174.81315789474</v>
      </c>
      <c r="S139" s="55">
        <f t="shared" si="17"/>
        <v>81816.73315789473</v>
      </c>
      <c r="T139" s="66" t="s">
        <v>85</v>
      </c>
    </row>
    <row r="140" spans="1:21" s="13" customFormat="1" ht="30" customHeight="1">
      <c r="A140" s="7">
        <v>132</v>
      </c>
      <c r="B140" s="15" t="s">
        <v>118</v>
      </c>
      <c r="C140" s="16"/>
      <c r="D140" s="96" t="s">
        <v>116</v>
      </c>
      <c r="E140" s="96"/>
      <c r="F140" s="17"/>
      <c r="G140" s="18">
        <v>1</v>
      </c>
      <c r="H140" s="19">
        <v>12</v>
      </c>
      <c r="I140" s="20">
        <v>5504</v>
      </c>
      <c r="J140" s="21">
        <f t="shared" si="14"/>
        <v>2752</v>
      </c>
      <c r="K140" s="20">
        <f t="shared" si="18"/>
        <v>66048</v>
      </c>
      <c r="L140" s="20">
        <v>0</v>
      </c>
      <c r="M140" s="20">
        <f t="shared" si="19"/>
        <v>905.2631578947369</v>
      </c>
      <c r="N140" s="22">
        <f t="shared" si="20"/>
        <v>12221.55</v>
      </c>
      <c r="O140" s="20"/>
      <c r="P140" s="20"/>
      <c r="Q140" s="30">
        <f t="shared" si="16"/>
        <v>2641.92</v>
      </c>
      <c r="R140" s="64">
        <f t="shared" si="15"/>
        <v>79174.81315789474</v>
      </c>
      <c r="S140" s="64">
        <f t="shared" si="17"/>
        <v>81816.73315789473</v>
      </c>
      <c r="T140" s="33" t="s">
        <v>85</v>
      </c>
      <c r="U140" s="24"/>
    </row>
    <row r="141" spans="1:21" s="13" customFormat="1" ht="30" customHeight="1">
      <c r="A141" s="7">
        <v>133</v>
      </c>
      <c r="B141" s="15" t="s">
        <v>118</v>
      </c>
      <c r="C141" s="16"/>
      <c r="D141" s="96" t="s">
        <v>116</v>
      </c>
      <c r="E141" s="96"/>
      <c r="F141" s="17"/>
      <c r="G141" s="18">
        <v>1</v>
      </c>
      <c r="H141" s="19">
        <v>12</v>
      </c>
      <c r="I141" s="20">
        <v>5504</v>
      </c>
      <c r="J141" s="21">
        <f t="shared" si="14"/>
        <v>2752</v>
      </c>
      <c r="K141" s="20">
        <f t="shared" si="18"/>
        <v>66048</v>
      </c>
      <c r="L141" s="20">
        <v>0</v>
      </c>
      <c r="M141" s="20">
        <f t="shared" si="19"/>
        <v>905.2631578947369</v>
      </c>
      <c r="N141" s="22">
        <f t="shared" si="20"/>
        <v>12221.55</v>
      </c>
      <c r="O141" s="20"/>
      <c r="P141" s="20"/>
      <c r="Q141" s="30">
        <f t="shared" si="16"/>
        <v>2641.92</v>
      </c>
      <c r="R141" s="64">
        <f t="shared" si="15"/>
        <v>79174.81315789474</v>
      </c>
      <c r="S141" s="64">
        <f t="shared" si="17"/>
        <v>81816.73315789473</v>
      </c>
      <c r="T141" s="33" t="s">
        <v>85</v>
      </c>
      <c r="U141" s="24"/>
    </row>
    <row r="142" spans="1:21" s="13" customFormat="1" ht="30" customHeight="1">
      <c r="A142" s="7">
        <v>134</v>
      </c>
      <c r="B142" s="15" t="s">
        <v>118</v>
      </c>
      <c r="C142" s="16"/>
      <c r="D142" s="96" t="s">
        <v>116</v>
      </c>
      <c r="E142" s="96"/>
      <c r="F142" s="17"/>
      <c r="G142" s="18">
        <v>1</v>
      </c>
      <c r="H142" s="19">
        <v>12</v>
      </c>
      <c r="I142" s="20">
        <v>5504</v>
      </c>
      <c r="J142" s="21">
        <f t="shared" si="14"/>
        <v>2752</v>
      </c>
      <c r="K142" s="20">
        <f t="shared" si="18"/>
        <v>66048</v>
      </c>
      <c r="L142" s="20">
        <v>0</v>
      </c>
      <c r="M142" s="20">
        <f t="shared" si="19"/>
        <v>905.2631578947369</v>
      </c>
      <c r="N142" s="22">
        <f t="shared" si="20"/>
        <v>12221.55</v>
      </c>
      <c r="O142" s="20"/>
      <c r="P142" s="20"/>
      <c r="Q142" s="30">
        <f t="shared" si="16"/>
        <v>2641.92</v>
      </c>
      <c r="R142" s="64">
        <f t="shared" si="15"/>
        <v>79174.81315789474</v>
      </c>
      <c r="S142" s="64">
        <f t="shared" si="17"/>
        <v>81816.73315789473</v>
      </c>
      <c r="T142" s="33" t="s">
        <v>85</v>
      </c>
      <c r="U142" s="24"/>
    </row>
    <row r="143" spans="1:21" s="13" customFormat="1" ht="30" customHeight="1">
      <c r="A143" s="7">
        <v>135</v>
      </c>
      <c r="B143" s="15" t="s">
        <v>118</v>
      </c>
      <c r="C143" s="16"/>
      <c r="D143" s="96" t="s">
        <v>116</v>
      </c>
      <c r="E143" s="96"/>
      <c r="F143" s="17"/>
      <c r="G143" s="18">
        <v>1</v>
      </c>
      <c r="H143" s="19">
        <v>12</v>
      </c>
      <c r="I143" s="20">
        <v>5504</v>
      </c>
      <c r="J143" s="21">
        <f t="shared" si="14"/>
        <v>2752</v>
      </c>
      <c r="K143" s="20">
        <f t="shared" si="18"/>
        <v>66048</v>
      </c>
      <c r="L143" s="20">
        <v>0</v>
      </c>
      <c r="M143" s="20">
        <f t="shared" si="19"/>
        <v>905.2631578947369</v>
      </c>
      <c r="N143" s="22">
        <f t="shared" si="20"/>
        <v>12221.55</v>
      </c>
      <c r="O143" s="20">
        <v>4000</v>
      </c>
      <c r="P143" s="20"/>
      <c r="Q143" s="30">
        <f t="shared" si="16"/>
        <v>2641.92</v>
      </c>
      <c r="R143" s="64">
        <f t="shared" si="15"/>
        <v>83174.81315789474</v>
      </c>
      <c r="S143" s="64">
        <f t="shared" si="17"/>
        <v>85816.73315789473</v>
      </c>
      <c r="T143" s="33" t="s">
        <v>85</v>
      </c>
      <c r="U143" s="24"/>
    </row>
    <row r="144" spans="1:21" s="13" customFormat="1" ht="30" customHeight="1">
      <c r="A144" s="7">
        <v>136</v>
      </c>
      <c r="B144" s="15" t="s">
        <v>118</v>
      </c>
      <c r="C144" s="16"/>
      <c r="D144" s="96" t="s">
        <v>116</v>
      </c>
      <c r="E144" s="96"/>
      <c r="F144" s="17"/>
      <c r="G144" s="18">
        <v>1</v>
      </c>
      <c r="H144" s="19">
        <v>12</v>
      </c>
      <c r="I144" s="20">
        <v>5504</v>
      </c>
      <c r="J144" s="21">
        <f t="shared" si="14"/>
        <v>2752</v>
      </c>
      <c r="K144" s="20">
        <f t="shared" si="18"/>
        <v>66048</v>
      </c>
      <c r="L144" s="20">
        <v>0</v>
      </c>
      <c r="M144" s="20">
        <f t="shared" si="19"/>
        <v>905.2631578947369</v>
      </c>
      <c r="N144" s="22">
        <f t="shared" si="20"/>
        <v>12221.55</v>
      </c>
      <c r="O144" s="20">
        <v>4000</v>
      </c>
      <c r="P144" s="20"/>
      <c r="Q144" s="30">
        <f t="shared" si="16"/>
        <v>2641.92</v>
      </c>
      <c r="R144" s="64">
        <f t="shared" si="15"/>
        <v>83174.81315789474</v>
      </c>
      <c r="S144" s="64">
        <f t="shared" si="17"/>
        <v>85816.73315789473</v>
      </c>
      <c r="T144" s="33" t="s">
        <v>85</v>
      </c>
      <c r="U144" s="24"/>
    </row>
    <row r="145" spans="1:21" s="13" customFormat="1" ht="30" customHeight="1">
      <c r="A145" s="7">
        <v>137</v>
      </c>
      <c r="B145" s="15" t="s">
        <v>118</v>
      </c>
      <c r="C145" s="16"/>
      <c r="D145" s="96" t="s">
        <v>116</v>
      </c>
      <c r="E145" s="96"/>
      <c r="F145" s="17"/>
      <c r="G145" s="18">
        <v>1</v>
      </c>
      <c r="H145" s="19">
        <v>12</v>
      </c>
      <c r="I145" s="20">
        <v>5504</v>
      </c>
      <c r="J145" s="21">
        <f t="shared" si="14"/>
        <v>2752</v>
      </c>
      <c r="K145" s="20">
        <f t="shared" si="18"/>
        <v>66048</v>
      </c>
      <c r="L145" s="20">
        <v>0</v>
      </c>
      <c r="M145" s="20">
        <f t="shared" si="19"/>
        <v>905.2631578947369</v>
      </c>
      <c r="N145" s="22">
        <f t="shared" si="20"/>
        <v>12221.55</v>
      </c>
      <c r="O145" s="20">
        <v>4000</v>
      </c>
      <c r="P145" s="20"/>
      <c r="Q145" s="30">
        <f t="shared" si="16"/>
        <v>2641.92</v>
      </c>
      <c r="R145" s="64">
        <f t="shared" si="15"/>
        <v>83174.81315789474</v>
      </c>
      <c r="S145" s="64">
        <f t="shared" si="17"/>
        <v>85816.73315789473</v>
      </c>
      <c r="T145" s="33" t="s">
        <v>85</v>
      </c>
      <c r="U145" s="24"/>
    </row>
    <row r="146" spans="1:21" s="13" customFormat="1" ht="30" customHeight="1">
      <c r="A146" s="7">
        <v>138</v>
      </c>
      <c r="B146" s="15" t="s">
        <v>119</v>
      </c>
      <c r="C146" s="16"/>
      <c r="D146" s="96" t="s">
        <v>116</v>
      </c>
      <c r="E146" s="96"/>
      <c r="F146" s="17"/>
      <c r="G146" s="18">
        <v>1</v>
      </c>
      <c r="H146" s="19">
        <v>12</v>
      </c>
      <c r="I146" s="20">
        <v>5504</v>
      </c>
      <c r="J146" s="21">
        <f t="shared" si="14"/>
        <v>2752</v>
      </c>
      <c r="K146" s="20">
        <f t="shared" si="18"/>
        <v>66048</v>
      </c>
      <c r="L146" s="20">
        <v>0</v>
      </c>
      <c r="M146" s="20">
        <f t="shared" si="19"/>
        <v>905.2631578947369</v>
      </c>
      <c r="N146" s="22">
        <f t="shared" si="20"/>
        <v>12221.55</v>
      </c>
      <c r="O146" s="20">
        <v>4000</v>
      </c>
      <c r="P146" s="20"/>
      <c r="Q146" s="30">
        <f t="shared" si="16"/>
        <v>2641.92</v>
      </c>
      <c r="R146" s="64">
        <f t="shared" si="15"/>
        <v>83174.81315789474</v>
      </c>
      <c r="S146" s="64">
        <f t="shared" si="17"/>
        <v>85816.73315789473</v>
      </c>
      <c r="T146" s="33" t="s">
        <v>85</v>
      </c>
      <c r="U146" s="24"/>
    </row>
    <row r="147" spans="1:20" s="11" customFormat="1" ht="28.5" customHeight="1">
      <c r="A147" s="50">
        <v>139</v>
      </c>
      <c r="B147" s="48" t="s">
        <v>120</v>
      </c>
      <c r="C147" s="49"/>
      <c r="D147" s="75" t="s">
        <v>121</v>
      </c>
      <c r="E147" s="75"/>
      <c r="F147" s="50"/>
      <c r="G147" s="51">
        <v>1</v>
      </c>
      <c r="H147" s="51">
        <v>12</v>
      </c>
      <c r="I147" s="52">
        <v>10319</v>
      </c>
      <c r="J147" s="52">
        <f t="shared" si="14"/>
        <v>5159.5</v>
      </c>
      <c r="K147" s="53">
        <f t="shared" si="18"/>
        <v>123828</v>
      </c>
      <c r="L147" s="53">
        <v>0</v>
      </c>
      <c r="M147" s="53">
        <f t="shared" si="19"/>
        <v>1697.203947368421</v>
      </c>
      <c r="N147" s="54">
        <f t="shared" si="20"/>
        <v>22913.55</v>
      </c>
      <c r="O147" s="53"/>
      <c r="P147" s="53"/>
      <c r="Q147" s="53">
        <f t="shared" si="16"/>
        <v>4953.12</v>
      </c>
      <c r="R147" s="55">
        <f t="shared" si="15"/>
        <v>148438.75394736842</v>
      </c>
      <c r="S147" s="55">
        <f t="shared" si="17"/>
        <v>153391.8739473684</v>
      </c>
      <c r="T147" s="66" t="s">
        <v>85</v>
      </c>
    </row>
    <row r="148" spans="1:20" s="13" customFormat="1" ht="29.25" customHeight="1">
      <c r="A148" s="50">
        <v>140</v>
      </c>
      <c r="B148" s="56" t="s">
        <v>122</v>
      </c>
      <c r="C148" s="57"/>
      <c r="D148" s="73" t="s">
        <v>121</v>
      </c>
      <c r="E148" s="73"/>
      <c r="F148" s="58"/>
      <c r="G148" s="51">
        <v>1</v>
      </c>
      <c r="H148" s="59">
        <v>12</v>
      </c>
      <c r="I148" s="60">
        <v>5733</v>
      </c>
      <c r="J148" s="61">
        <f t="shared" si="14"/>
        <v>2866.5</v>
      </c>
      <c r="K148" s="60">
        <f t="shared" si="18"/>
        <v>68796</v>
      </c>
      <c r="L148" s="60">
        <v>0</v>
      </c>
      <c r="M148" s="60">
        <f t="shared" si="19"/>
        <v>942.9276315789474</v>
      </c>
      <c r="N148" s="62">
        <f t="shared" si="20"/>
        <v>12730.5</v>
      </c>
      <c r="O148" s="60">
        <v>4000</v>
      </c>
      <c r="P148" s="60"/>
      <c r="Q148" s="53">
        <f t="shared" si="16"/>
        <v>2751.84</v>
      </c>
      <c r="R148" s="55">
        <f t="shared" si="15"/>
        <v>86469.42763157895</v>
      </c>
      <c r="S148" s="55">
        <f t="shared" si="17"/>
        <v>89221.26763157894</v>
      </c>
      <c r="T148" s="66" t="s">
        <v>85</v>
      </c>
    </row>
    <row r="149" spans="1:20" s="13" customFormat="1" ht="29.25" customHeight="1">
      <c r="A149" s="50">
        <v>141</v>
      </c>
      <c r="B149" s="56" t="s">
        <v>123</v>
      </c>
      <c r="C149" s="57"/>
      <c r="D149" s="73" t="s">
        <v>121</v>
      </c>
      <c r="E149" s="73"/>
      <c r="F149" s="58"/>
      <c r="G149" s="51">
        <v>1</v>
      </c>
      <c r="H149" s="59">
        <v>12</v>
      </c>
      <c r="I149" s="60">
        <v>5504</v>
      </c>
      <c r="J149" s="61">
        <f t="shared" si="14"/>
        <v>2752</v>
      </c>
      <c r="K149" s="60">
        <f t="shared" si="18"/>
        <v>66048</v>
      </c>
      <c r="L149" s="60">
        <v>0</v>
      </c>
      <c r="M149" s="60">
        <f t="shared" si="19"/>
        <v>905.2631578947369</v>
      </c>
      <c r="N149" s="62">
        <f t="shared" si="20"/>
        <v>12221.55</v>
      </c>
      <c r="O149" s="60">
        <v>4000</v>
      </c>
      <c r="P149" s="60"/>
      <c r="Q149" s="53">
        <f t="shared" si="16"/>
        <v>2641.92</v>
      </c>
      <c r="R149" s="55">
        <f t="shared" si="15"/>
        <v>83174.81315789474</v>
      </c>
      <c r="S149" s="55">
        <f t="shared" si="17"/>
        <v>85816.73315789473</v>
      </c>
      <c r="T149" s="66" t="s">
        <v>85</v>
      </c>
    </row>
    <row r="150" spans="1:20" s="13" customFormat="1" ht="29.25" customHeight="1">
      <c r="A150" s="50">
        <v>142</v>
      </c>
      <c r="B150" s="56" t="s">
        <v>123</v>
      </c>
      <c r="C150" s="57"/>
      <c r="D150" s="73" t="s">
        <v>121</v>
      </c>
      <c r="E150" s="73"/>
      <c r="F150" s="58"/>
      <c r="G150" s="51">
        <v>1</v>
      </c>
      <c r="H150" s="59">
        <v>12</v>
      </c>
      <c r="I150" s="60">
        <v>5504</v>
      </c>
      <c r="J150" s="61">
        <f t="shared" si="14"/>
        <v>2752</v>
      </c>
      <c r="K150" s="60">
        <f t="shared" si="18"/>
        <v>66048</v>
      </c>
      <c r="L150" s="60">
        <v>0</v>
      </c>
      <c r="M150" s="60">
        <f t="shared" si="19"/>
        <v>905.2631578947369</v>
      </c>
      <c r="N150" s="62">
        <f t="shared" si="20"/>
        <v>12221.55</v>
      </c>
      <c r="O150" s="60"/>
      <c r="P150" s="60"/>
      <c r="Q150" s="53">
        <f t="shared" si="16"/>
        <v>2641.92</v>
      </c>
      <c r="R150" s="55">
        <f t="shared" si="15"/>
        <v>79174.81315789474</v>
      </c>
      <c r="S150" s="55">
        <f t="shared" si="17"/>
        <v>81816.73315789473</v>
      </c>
      <c r="T150" s="66" t="s">
        <v>85</v>
      </c>
    </row>
    <row r="151" spans="1:20" s="13" customFormat="1" ht="29.25" customHeight="1">
      <c r="A151" s="50">
        <v>143</v>
      </c>
      <c r="B151" s="56" t="s">
        <v>123</v>
      </c>
      <c r="C151" s="57"/>
      <c r="D151" s="73" t="s">
        <v>121</v>
      </c>
      <c r="E151" s="73"/>
      <c r="F151" s="58"/>
      <c r="G151" s="51">
        <v>1</v>
      </c>
      <c r="H151" s="59">
        <v>12</v>
      </c>
      <c r="I151" s="60">
        <v>5504</v>
      </c>
      <c r="J151" s="61">
        <f t="shared" si="14"/>
        <v>2752</v>
      </c>
      <c r="K151" s="60">
        <f t="shared" si="18"/>
        <v>66048</v>
      </c>
      <c r="L151" s="60">
        <v>0</v>
      </c>
      <c r="M151" s="60">
        <f t="shared" si="19"/>
        <v>905.2631578947369</v>
      </c>
      <c r="N151" s="62">
        <f t="shared" si="20"/>
        <v>12221.55</v>
      </c>
      <c r="O151" s="60"/>
      <c r="P151" s="60"/>
      <c r="Q151" s="53">
        <f t="shared" si="16"/>
        <v>2641.92</v>
      </c>
      <c r="R151" s="55">
        <f t="shared" si="15"/>
        <v>79174.81315789474</v>
      </c>
      <c r="S151" s="55">
        <f t="shared" si="17"/>
        <v>81816.73315789473</v>
      </c>
      <c r="T151" s="66" t="s">
        <v>85</v>
      </c>
    </row>
    <row r="152" spans="1:20" s="13" customFormat="1" ht="29.25" customHeight="1">
      <c r="A152" s="50">
        <v>144</v>
      </c>
      <c r="B152" s="56" t="s">
        <v>123</v>
      </c>
      <c r="C152" s="57"/>
      <c r="D152" s="73" t="s">
        <v>121</v>
      </c>
      <c r="E152" s="73"/>
      <c r="F152" s="58"/>
      <c r="G152" s="51">
        <v>1</v>
      </c>
      <c r="H152" s="59">
        <v>12</v>
      </c>
      <c r="I152" s="60">
        <v>5504</v>
      </c>
      <c r="J152" s="61">
        <f t="shared" si="14"/>
        <v>2752</v>
      </c>
      <c r="K152" s="60">
        <f t="shared" si="18"/>
        <v>66048</v>
      </c>
      <c r="L152" s="60">
        <v>0</v>
      </c>
      <c r="M152" s="60">
        <f t="shared" si="19"/>
        <v>905.2631578947369</v>
      </c>
      <c r="N152" s="62">
        <f t="shared" si="20"/>
        <v>12221.55</v>
      </c>
      <c r="O152" s="60"/>
      <c r="P152" s="60"/>
      <c r="Q152" s="53">
        <f t="shared" si="16"/>
        <v>2641.92</v>
      </c>
      <c r="R152" s="55">
        <f t="shared" si="15"/>
        <v>79174.81315789474</v>
      </c>
      <c r="S152" s="55">
        <f t="shared" si="17"/>
        <v>81816.73315789473</v>
      </c>
      <c r="T152" s="66" t="s">
        <v>85</v>
      </c>
    </row>
    <row r="153" spans="1:20" s="13" customFormat="1" ht="29.25" customHeight="1">
      <c r="A153" s="50">
        <v>145</v>
      </c>
      <c r="B153" s="56" t="s">
        <v>123</v>
      </c>
      <c r="C153" s="57"/>
      <c r="D153" s="73" t="s">
        <v>121</v>
      </c>
      <c r="E153" s="73"/>
      <c r="F153" s="58"/>
      <c r="G153" s="51">
        <v>1</v>
      </c>
      <c r="H153" s="59">
        <v>12</v>
      </c>
      <c r="I153" s="60">
        <v>5504</v>
      </c>
      <c r="J153" s="61">
        <f t="shared" si="14"/>
        <v>2752</v>
      </c>
      <c r="K153" s="60">
        <f t="shared" si="18"/>
        <v>66048</v>
      </c>
      <c r="L153" s="60">
        <v>0</v>
      </c>
      <c r="M153" s="60">
        <f t="shared" si="19"/>
        <v>905.2631578947369</v>
      </c>
      <c r="N153" s="62">
        <f t="shared" si="20"/>
        <v>12221.55</v>
      </c>
      <c r="O153" s="60"/>
      <c r="P153" s="60"/>
      <c r="Q153" s="53">
        <f t="shared" si="16"/>
        <v>2641.92</v>
      </c>
      <c r="R153" s="55">
        <f t="shared" si="15"/>
        <v>79174.81315789474</v>
      </c>
      <c r="S153" s="55">
        <f t="shared" si="17"/>
        <v>81816.73315789473</v>
      </c>
      <c r="T153" s="66" t="s">
        <v>85</v>
      </c>
    </row>
    <row r="154" spans="1:20" s="13" customFormat="1" ht="29.25" customHeight="1">
      <c r="A154" s="50">
        <v>146</v>
      </c>
      <c r="B154" s="56" t="s">
        <v>123</v>
      </c>
      <c r="C154" s="57"/>
      <c r="D154" s="73" t="s">
        <v>121</v>
      </c>
      <c r="E154" s="73"/>
      <c r="F154" s="58"/>
      <c r="G154" s="51">
        <v>1</v>
      </c>
      <c r="H154" s="59">
        <v>12</v>
      </c>
      <c r="I154" s="60">
        <v>5504</v>
      </c>
      <c r="J154" s="61">
        <f t="shared" si="14"/>
        <v>2752</v>
      </c>
      <c r="K154" s="60">
        <f t="shared" si="18"/>
        <v>66048</v>
      </c>
      <c r="L154" s="60">
        <v>0</v>
      </c>
      <c r="M154" s="60">
        <f t="shared" si="19"/>
        <v>905.2631578947369</v>
      </c>
      <c r="N154" s="62">
        <f t="shared" si="20"/>
        <v>12221.55</v>
      </c>
      <c r="O154" s="60"/>
      <c r="P154" s="60"/>
      <c r="Q154" s="53">
        <f t="shared" si="16"/>
        <v>2641.92</v>
      </c>
      <c r="R154" s="55">
        <f t="shared" si="15"/>
        <v>79174.81315789474</v>
      </c>
      <c r="S154" s="55">
        <f t="shared" si="17"/>
        <v>81816.73315789473</v>
      </c>
      <c r="T154" s="66" t="s">
        <v>85</v>
      </c>
    </row>
    <row r="155" spans="1:20" s="13" customFormat="1" ht="29.25" customHeight="1">
      <c r="A155" s="50">
        <v>147</v>
      </c>
      <c r="B155" s="56" t="s">
        <v>123</v>
      </c>
      <c r="C155" s="57"/>
      <c r="D155" s="73" t="s">
        <v>121</v>
      </c>
      <c r="E155" s="73"/>
      <c r="F155" s="58"/>
      <c r="G155" s="51">
        <v>1</v>
      </c>
      <c r="H155" s="59">
        <v>12</v>
      </c>
      <c r="I155" s="60">
        <v>5504</v>
      </c>
      <c r="J155" s="61">
        <f t="shared" si="14"/>
        <v>2752</v>
      </c>
      <c r="K155" s="60">
        <f t="shared" si="18"/>
        <v>66048</v>
      </c>
      <c r="L155" s="60">
        <v>0</v>
      </c>
      <c r="M155" s="60">
        <f t="shared" si="19"/>
        <v>905.2631578947369</v>
      </c>
      <c r="N155" s="62">
        <f t="shared" si="20"/>
        <v>12221.55</v>
      </c>
      <c r="O155" s="60"/>
      <c r="P155" s="60"/>
      <c r="Q155" s="53">
        <f t="shared" si="16"/>
        <v>2641.92</v>
      </c>
      <c r="R155" s="55">
        <f t="shared" si="15"/>
        <v>79174.81315789474</v>
      </c>
      <c r="S155" s="55">
        <f t="shared" si="17"/>
        <v>81816.73315789473</v>
      </c>
      <c r="T155" s="66" t="s">
        <v>124</v>
      </c>
    </row>
    <row r="156" spans="1:20" s="13" customFormat="1" ht="29.25" customHeight="1">
      <c r="A156" s="50">
        <v>148</v>
      </c>
      <c r="B156" s="56" t="s">
        <v>75</v>
      </c>
      <c r="C156" s="57"/>
      <c r="D156" s="104" t="s">
        <v>125</v>
      </c>
      <c r="E156" s="104"/>
      <c r="F156" s="58"/>
      <c r="G156" s="51">
        <v>1</v>
      </c>
      <c r="H156" s="59">
        <v>12</v>
      </c>
      <c r="I156" s="60">
        <f>J156*2</f>
        <v>6421</v>
      </c>
      <c r="J156" s="61">
        <v>3210.5</v>
      </c>
      <c r="K156" s="60">
        <f>I156*H156</f>
        <v>77052</v>
      </c>
      <c r="L156" s="68">
        <v>0</v>
      </c>
      <c r="M156" s="69">
        <f t="shared" si="19"/>
        <v>1056.0855263157896</v>
      </c>
      <c r="N156" s="70">
        <f t="shared" si="20"/>
        <v>14257.35</v>
      </c>
      <c r="O156" s="69">
        <v>4000</v>
      </c>
      <c r="P156" s="69"/>
      <c r="Q156" s="53">
        <f t="shared" si="16"/>
        <v>3082.0800000000004</v>
      </c>
      <c r="R156" s="55">
        <f t="shared" si="15"/>
        <v>96365.43552631579</v>
      </c>
      <c r="S156" s="55">
        <f t="shared" si="17"/>
        <v>99447.5155263158</v>
      </c>
      <c r="T156" s="66" t="s">
        <v>85</v>
      </c>
    </row>
    <row r="157" spans="1:20" s="13" customFormat="1" ht="29.25" customHeight="1">
      <c r="A157" s="50">
        <v>149</v>
      </c>
      <c r="B157" s="56" t="s">
        <v>126</v>
      </c>
      <c r="C157" s="57"/>
      <c r="D157" s="104" t="s">
        <v>125</v>
      </c>
      <c r="E157" s="104"/>
      <c r="F157" s="58"/>
      <c r="G157" s="51">
        <v>1</v>
      </c>
      <c r="H157" s="59">
        <v>12</v>
      </c>
      <c r="I157" s="60">
        <f>J157*2</f>
        <v>5504</v>
      </c>
      <c r="J157" s="61">
        <v>2752</v>
      </c>
      <c r="K157" s="60">
        <f>I157*H157</f>
        <v>66048</v>
      </c>
      <c r="L157" s="68">
        <v>0</v>
      </c>
      <c r="M157" s="69">
        <f t="shared" si="19"/>
        <v>905.2631578947369</v>
      </c>
      <c r="N157" s="70">
        <f t="shared" si="20"/>
        <v>12221.55</v>
      </c>
      <c r="O157" s="69">
        <v>4000</v>
      </c>
      <c r="P157" s="69"/>
      <c r="Q157" s="53">
        <f t="shared" si="16"/>
        <v>2641.92</v>
      </c>
      <c r="R157" s="55">
        <f t="shared" si="15"/>
        <v>83174.81315789474</v>
      </c>
      <c r="S157" s="55">
        <f t="shared" si="17"/>
        <v>85816.73315789473</v>
      </c>
      <c r="T157" s="66" t="s">
        <v>85</v>
      </c>
    </row>
    <row r="158" spans="1:20" s="13" customFormat="1" ht="29.25" customHeight="1">
      <c r="A158" s="50">
        <v>150</v>
      </c>
      <c r="B158" s="56" t="s">
        <v>126</v>
      </c>
      <c r="C158" s="57"/>
      <c r="D158" s="104" t="s">
        <v>125</v>
      </c>
      <c r="E158" s="104"/>
      <c r="F158" s="58"/>
      <c r="G158" s="51">
        <v>1</v>
      </c>
      <c r="H158" s="59">
        <v>12</v>
      </c>
      <c r="I158" s="60">
        <f>J158*2</f>
        <v>5504</v>
      </c>
      <c r="J158" s="61">
        <v>2752</v>
      </c>
      <c r="K158" s="60">
        <f>I158*H158</f>
        <v>66048</v>
      </c>
      <c r="L158" s="68">
        <v>0</v>
      </c>
      <c r="M158" s="69">
        <f t="shared" si="19"/>
        <v>905.2631578947369</v>
      </c>
      <c r="N158" s="70">
        <f t="shared" si="20"/>
        <v>12221.55</v>
      </c>
      <c r="O158" s="69"/>
      <c r="P158" s="69"/>
      <c r="Q158" s="53">
        <f t="shared" si="16"/>
        <v>2641.92</v>
      </c>
      <c r="R158" s="55">
        <f t="shared" si="15"/>
        <v>79174.81315789474</v>
      </c>
      <c r="S158" s="55">
        <f t="shared" si="17"/>
        <v>81816.73315789473</v>
      </c>
      <c r="T158" s="66" t="s">
        <v>85</v>
      </c>
    </row>
    <row r="159" spans="1:20" s="13" customFormat="1" ht="29.25" customHeight="1">
      <c r="A159" s="50">
        <v>151</v>
      </c>
      <c r="B159" s="56" t="s">
        <v>126</v>
      </c>
      <c r="C159" s="57"/>
      <c r="D159" s="104" t="s">
        <v>125</v>
      </c>
      <c r="E159" s="104"/>
      <c r="F159" s="58"/>
      <c r="G159" s="51">
        <v>1</v>
      </c>
      <c r="H159" s="59">
        <v>12</v>
      </c>
      <c r="I159" s="60">
        <f>J159*2</f>
        <v>5504</v>
      </c>
      <c r="J159" s="61">
        <v>2752</v>
      </c>
      <c r="K159" s="60">
        <f>I159*H159</f>
        <v>66048</v>
      </c>
      <c r="L159" s="68">
        <v>0</v>
      </c>
      <c r="M159" s="69">
        <f t="shared" si="19"/>
        <v>905.2631578947369</v>
      </c>
      <c r="N159" s="70">
        <f t="shared" si="20"/>
        <v>12221.55</v>
      </c>
      <c r="O159" s="69">
        <v>0</v>
      </c>
      <c r="P159" s="69"/>
      <c r="Q159" s="53">
        <f t="shared" si="16"/>
        <v>2641.92</v>
      </c>
      <c r="R159" s="55">
        <f t="shared" si="15"/>
        <v>79174.81315789474</v>
      </c>
      <c r="S159" s="55">
        <f t="shared" si="17"/>
        <v>81816.73315789473</v>
      </c>
      <c r="T159" s="66" t="s">
        <v>85</v>
      </c>
    </row>
    <row r="160" spans="1:21" s="39" customFormat="1" ht="17.25" customHeight="1" thickBot="1">
      <c r="A160" s="3"/>
      <c r="B160" s="34"/>
      <c r="C160" s="35"/>
      <c r="D160" s="35"/>
      <c r="E160" s="35"/>
      <c r="F160" s="35"/>
      <c r="G160" s="36">
        <f>SUM(G9:G159)</f>
        <v>151</v>
      </c>
      <c r="H160" s="35"/>
      <c r="I160" s="37">
        <f aca="true" t="shared" si="21" ref="I160:R160">SUM(I9:I159)</f>
        <v>1292864.6199999999</v>
      </c>
      <c r="J160" s="37">
        <f t="shared" si="21"/>
        <v>646432.3099999999</v>
      </c>
      <c r="K160" s="37">
        <f t="shared" si="21"/>
        <v>15514375.440000003</v>
      </c>
      <c r="L160" s="37">
        <f t="shared" si="21"/>
        <v>0</v>
      </c>
      <c r="M160" s="37">
        <f t="shared" si="21"/>
        <v>212642.2119736848</v>
      </c>
      <c r="N160" s="37">
        <f t="shared" si="21"/>
        <v>2870769.5999999936</v>
      </c>
      <c r="O160" s="37">
        <f t="shared" si="21"/>
        <v>121313</v>
      </c>
      <c r="P160" s="37">
        <f t="shared" si="21"/>
        <v>283394.0300000001</v>
      </c>
      <c r="Q160" s="37">
        <f t="shared" si="21"/>
        <v>620575.0176000013</v>
      </c>
      <c r="R160" s="37">
        <f t="shared" si="21"/>
        <v>19002494.281973664</v>
      </c>
      <c r="S160" s="8">
        <f t="shared" si="17"/>
        <v>19623069.299573682</v>
      </c>
      <c r="T160" s="38"/>
      <c r="U160" s="35"/>
    </row>
    <row r="161" spans="13:17" ht="15.75" thickTop="1">
      <c r="M161" s="41" t="s">
        <v>128</v>
      </c>
      <c r="N161" s="42">
        <v>53326.66776315789</v>
      </c>
      <c r="P161" s="41" t="s">
        <v>128</v>
      </c>
      <c r="Q161" s="41">
        <v>58256.96</v>
      </c>
    </row>
    <row r="162" spans="14:19" ht="15">
      <c r="N162" s="42">
        <f>M160+N160+N161</f>
        <v>3136738.479736836</v>
      </c>
      <c r="O162" s="41">
        <f>N162+O160</f>
        <v>3258051.479736836</v>
      </c>
      <c r="Q162" s="41">
        <f>Q160+Q161</f>
        <v>678831.9776000013</v>
      </c>
      <c r="S162" s="41">
        <v>1408488.1845631578</v>
      </c>
    </row>
    <row r="163" spans="9:11" ht="15">
      <c r="I163" s="41">
        <f>SUBTOTAL(9,I131:I159)</f>
        <v>181090.26</v>
      </c>
      <c r="J163" s="41">
        <f>+I163*0.04</f>
        <v>7243.6104000000005</v>
      </c>
      <c r="K163" s="41">
        <f>+J163*12</f>
        <v>86923.3248</v>
      </c>
    </row>
    <row r="164" ht="15">
      <c r="S164" s="41">
        <f>S160+S162</f>
        <v>21031557.48413684</v>
      </c>
    </row>
    <row r="165" spans="1:21" ht="42" customHeight="1">
      <c r="A165" s="43"/>
      <c r="B165" s="105" t="s">
        <v>127</v>
      </c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44">
        <v>38000</v>
      </c>
      <c r="T165" s="45"/>
      <c r="U165" s="1"/>
    </row>
    <row r="167" ht="48" customHeight="1">
      <c r="S167" s="46">
        <f>S164+S165</f>
        <v>21069557.48413684</v>
      </c>
    </row>
    <row r="168" ht="15">
      <c r="S168" s="47">
        <v>130000</v>
      </c>
    </row>
    <row r="169" ht="15">
      <c r="S169" s="41">
        <f>S167+S168</f>
        <v>21199557.48413684</v>
      </c>
    </row>
    <row r="170" ht="15">
      <c r="S170" s="41">
        <f>K160+M160+N160+O160+P160+Q160</f>
        <v>19623069.299573682</v>
      </c>
    </row>
    <row r="172" ht="15">
      <c r="S172" s="41">
        <f>S170-S160</f>
        <v>0</v>
      </c>
    </row>
    <row r="175" ht="15">
      <c r="R175" s="41">
        <f>R160</f>
        <v>19002494.281973664</v>
      </c>
    </row>
  </sheetData>
  <sheetProtection formatCells="0" formatColumns="0" formatRows="0" insertRows="0"/>
  <mergeCells count="169">
    <mergeCell ref="B165:R165"/>
    <mergeCell ref="D151:E151"/>
    <mergeCell ref="D152:E152"/>
    <mergeCell ref="D153:E153"/>
    <mergeCell ref="D154:E154"/>
    <mergeCell ref="D155:E155"/>
    <mergeCell ref="D156:E156"/>
    <mergeCell ref="D148:E148"/>
    <mergeCell ref="D149:E149"/>
    <mergeCell ref="D150:E150"/>
    <mergeCell ref="D157:E157"/>
    <mergeCell ref="D158:E158"/>
    <mergeCell ref="D159:E159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8:E98"/>
    <mergeCell ref="D99:E99"/>
    <mergeCell ref="D95:E95"/>
    <mergeCell ref="D96:E96"/>
    <mergeCell ref="D94:E94"/>
    <mergeCell ref="D93:E93"/>
    <mergeCell ref="D88:E88"/>
    <mergeCell ref="D89:E89"/>
    <mergeCell ref="D90:E90"/>
    <mergeCell ref="D91:E91"/>
    <mergeCell ref="D92:E92"/>
    <mergeCell ref="D97:E97"/>
    <mergeCell ref="D81:E81"/>
    <mergeCell ref="D82:E82"/>
    <mergeCell ref="D83:E83"/>
    <mergeCell ref="D84:E84"/>
    <mergeCell ref="D85:E85"/>
    <mergeCell ref="D87:E8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R7:R8"/>
    <mergeCell ref="S7:S8"/>
    <mergeCell ref="T7:T8"/>
    <mergeCell ref="D9:E9"/>
    <mergeCell ref="D10:E10"/>
    <mergeCell ref="D11:E11"/>
    <mergeCell ref="L7:L8"/>
    <mergeCell ref="M7:M8"/>
    <mergeCell ref="N7:N8"/>
    <mergeCell ref="O7:O8"/>
    <mergeCell ref="P7:P8"/>
    <mergeCell ref="Q7:Q8"/>
    <mergeCell ref="B1:S6"/>
    <mergeCell ref="A7:A8"/>
    <mergeCell ref="B7:B8"/>
    <mergeCell ref="C7:C8"/>
    <mergeCell ref="D7:E8"/>
    <mergeCell ref="G7:G8"/>
    <mergeCell ref="H7:H8"/>
    <mergeCell ref="I7:K7"/>
    <mergeCell ref="D72:E72"/>
    <mergeCell ref="D73:E73"/>
    <mergeCell ref="D86:E86"/>
    <mergeCell ref="D74:E74"/>
    <mergeCell ref="D75:E75"/>
    <mergeCell ref="D76:E76"/>
    <mergeCell ref="D77:E77"/>
    <mergeCell ref="D78:E78"/>
    <mergeCell ref="D79:E79"/>
    <mergeCell ref="D80:E80"/>
  </mergeCells>
  <printOptions horizontalCentered="1"/>
  <pageMargins left="0.984251968503937" right="0.1968503937007874" top="0.31496062992125984" bottom="0.3937007874015748" header="0.2362204724409449" footer="0.1968503937007874"/>
  <pageSetup fitToHeight="1" fitToWidth="1" horizontalDpi="600" verticalDpi="600" orientation="landscape" paperSize="5" scale="11" r:id="rId4"/>
  <headerFooter>
    <oddFooter>&amp;L&amp;"-,Cursiva"     Ejercicio Fiscal 2016&amp;RPágina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laura.uribe</dc:creator>
  <cp:keywords/>
  <dc:description/>
  <cp:lastModifiedBy>Levi</cp:lastModifiedBy>
  <cp:lastPrinted>2016-12-13T18:29:08Z</cp:lastPrinted>
  <dcterms:created xsi:type="dcterms:W3CDTF">2013-09-24T17:23:29Z</dcterms:created>
  <dcterms:modified xsi:type="dcterms:W3CDTF">2017-04-27T08:45:41Z</dcterms:modified>
  <cp:category/>
  <cp:version/>
  <cp:contentType/>
  <cp:contentStatus/>
</cp:coreProperties>
</file>